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6570\Desktop\"/>
    </mc:Choice>
  </mc:AlternateContent>
  <bookViews>
    <workbookView xWindow="0" yWindow="0" windowWidth="28800" windowHeight="12420" tabRatio="911"/>
  </bookViews>
  <sheets>
    <sheet name="PDI" sheetId="15" r:id="rId1"/>
    <sheet name="CÀRRECS ACADÈMICS" sheetId="16" r:id="rId2"/>
    <sheet name="MÈRITS I TRAMS" sheetId="19" r:id="rId3"/>
    <sheet name="INVESTIGADORS" sheetId="18" r:id="rId4"/>
    <sheet name=" PAS " sheetId="21" r:id="rId5"/>
    <sheet name="COTITZACIÓ SS PAS I PDI" sheetId="14" r:id="rId6"/>
  </sheets>
  <definedNames>
    <definedName name="_xlnm.Print_Area" localSheetId="4">' PAS '!$A$1:$K$217</definedName>
    <definedName name="_xlnm.Print_Area" localSheetId="1">'CÀRRECS ACADÈMICS'!$A$1:$G$37</definedName>
    <definedName name="_xlnm.Print_Area" localSheetId="5">'COTITZACIÓ SS PAS I PDI'!$A$2:$N$15</definedName>
    <definedName name="_xlnm.Print_Area" localSheetId="3">INVESTIGADORS!$A$2:$N$23</definedName>
    <definedName name="_xlnm.Print_Area" localSheetId="2">'MÈRITS I TRAMS'!$A$3:$K$25</definedName>
    <definedName name="_xlnm.Print_Area" localSheetId="0">PDI!$A$1:$W$38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2" i="21" l="1"/>
  <c r="H122" i="21" s="1"/>
  <c r="E225" i="21"/>
  <c r="E226" i="21"/>
  <c r="E227" i="21"/>
  <c r="E224" i="21"/>
  <c r="I84" i="15" l="1"/>
  <c r="L12" i="15" l="1"/>
  <c r="C236" i="21" l="1"/>
  <c r="C235" i="21"/>
  <c r="C234" i="21"/>
  <c r="C233" i="21"/>
  <c r="F196" i="21"/>
  <c r="H196" i="21" s="1"/>
  <c r="F195" i="21"/>
  <c r="H195" i="21" s="1"/>
  <c r="F194" i="21"/>
  <c r="H194" i="21" s="1"/>
  <c r="F193" i="21"/>
  <c r="H193" i="21" s="1"/>
  <c r="F184" i="21"/>
  <c r="H184" i="21" s="1"/>
  <c r="F183" i="21"/>
  <c r="H183" i="21" s="1"/>
  <c r="F182" i="21"/>
  <c r="H182" i="21" s="1"/>
  <c r="F181" i="21"/>
  <c r="H181" i="21" s="1"/>
  <c r="F180" i="21"/>
  <c r="H180" i="21" s="1"/>
  <c r="F179" i="21"/>
  <c r="H179" i="21" s="1"/>
  <c r="F178" i="21"/>
  <c r="H178" i="21" s="1"/>
  <c r="F177" i="21"/>
  <c r="H177" i="21" s="1"/>
  <c r="F176" i="21"/>
  <c r="H176" i="21" s="1"/>
  <c r="F175" i="21"/>
  <c r="H175" i="21" s="1"/>
  <c r="F166" i="21"/>
  <c r="H166" i="21" s="1"/>
  <c r="F165" i="21"/>
  <c r="H165" i="21" s="1"/>
  <c r="F164" i="21"/>
  <c r="H164" i="21" s="1"/>
  <c r="F163" i="21"/>
  <c r="H163" i="21" s="1"/>
  <c r="F162" i="21"/>
  <c r="H162" i="21" s="1"/>
  <c r="F161" i="21"/>
  <c r="H161" i="21" s="1"/>
  <c r="F160" i="21"/>
  <c r="H160" i="21" s="1"/>
  <c r="F159" i="21"/>
  <c r="H159" i="21" s="1"/>
  <c r="F158" i="21"/>
  <c r="H158" i="21" s="1"/>
  <c r="F157" i="21"/>
  <c r="H157" i="21" s="1"/>
  <c r="F156" i="21"/>
  <c r="H156" i="21" s="1"/>
  <c r="F155" i="21"/>
  <c r="H155" i="21" s="1"/>
  <c r="F154" i="21"/>
  <c r="H154" i="21" s="1"/>
  <c r="F153" i="21"/>
  <c r="H153" i="21" s="1"/>
  <c r="F152" i="21"/>
  <c r="H152" i="21" s="1"/>
  <c r="F151" i="21"/>
  <c r="H151" i="21" s="1"/>
  <c r="F142" i="21"/>
  <c r="H142" i="21" s="1"/>
  <c r="F141" i="21"/>
  <c r="H141" i="21" s="1"/>
  <c r="F140" i="21"/>
  <c r="H140" i="21" s="1"/>
  <c r="F139" i="21"/>
  <c r="H139" i="21" s="1"/>
  <c r="F138" i="21"/>
  <c r="H138" i="21" s="1"/>
  <c r="F137" i="21"/>
  <c r="H137" i="21" s="1"/>
  <c r="F136" i="21"/>
  <c r="H136" i="21" s="1"/>
  <c r="F135" i="21"/>
  <c r="H135" i="21" s="1"/>
  <c r="F134" i="21"/>
  <c r="H134" i="21" s="1"/>
  <c r="F133" i="21"/>
  <c r="H133" i="21" s="1"/>
  <c r="F132" i="21"/>
  <c r="H132" i="21" s="1"/>
  <c r="F131" i="21"/>
  <c r="H131" i="21" s="1"/>
  <c r="F130" i="21"/>
  <c r="H130" i="21" s="1"/>
  <c r="F129" i="21"/>
  <c r="H129" i="21" s="1"/>
  <c r="F128" i="21"/>
  <c r="H128" i="21" s="1"/>
  <c r="F127" i="21"/>
  <c r="H127" i="21" s="1"/>
  <c r="F126" i="21"/>
  <c r="H126" i="21" s="1"/>
  <c r="F121" i="21"/>
  <c r="H121" i="21" s="1"/>
  <c r="I80" i="21"/>
  <c r="G80" i="21"/>
  <c r="I79" i="21"/>
  <c r="G79" i="21"/>
  <c r="I78" i="21"/>
  <c r="G78" i="21"/>
  <c r="I75" i="21"/>
  <c r="G75" i="21"/>
  <c r="I74" i="21"/>
  <c r="G74" i="21"/>
  <c r="I73" i="21"/>
  <c r="G73" i="21"/>
  <c r="I72" i="21"/>
  <c r="G72" i="21"/>
  <c r="I71" i="21"/>
  <c r="G71" i="21"/>
  <c r="I70" i="21"/>
  <c r="G70" i="21"/>
  <c r="I69" i="21"/>
  <c r="G69" i="21"/>
  <c r="I68" i="21"/>
  <c r="G68" i="21"/>
  <c r="I67" i="21"/>
  <c r="G67" i="21"/>
  <c r="I66" i="21"/>
  <c r="G66" i="21"/>
  <c r="I65" i="21"/>
  <c r="G65" i="21"/>
  <c r="I64" i="21"/>
  <c r="G64" i="21"/>
  <c r="I63" i="21"/>
  <c r="G63" i="21"/>
  <c r="I52" i="21"/>
  <c r="G52" i="21"/>
  <c r="I51" i="21"/>
  <c r="G51" i="21"/>
  <c r="I50" i="21"/>
  <c r="G50" i="21"/>
  <c r="I49" i="21"/>
  <c r="G49" i="21"/>
  <c r="I48" i="21"/>
  <c r="G48" i="21"/>
  <c r="I47" i="21"/>
  <c r="G47" i="21"/>
  <c r="I46" i="21"/>
  <c r="G46" i="21"/>
  <c r="I45" i="21"/>
  <c r="G45" i="21"/>
  <c r="I44" i="21"/>
  <c r="G44" i="21"/>
  <c r="I43" i="21"/>
  <c r="G43" i="21"/>
  <c r="I42" i="21"/>
  <c r="G42" i="21"/>
  <c r="I41" i="21"/>
  <c r="G41" i="21"/>
  <c r="I40" i="21"/>
  <c r="G40" i="21"/>
  <c r="I39" i="21"/>
  <c r="G39" i="21"/>
  <c r="I38" i="21"/>
  <c r="G38" i="21"/>
  <c r="I37" i="21"/>
  <c r="G37" i="21"/>
  <c r="I36" i="21"/>
  <c r="G36" i="21"/>
  <c r="I35" i="21"/>
  <c r="G35" i="21"/>
  <c r="I34" i="21"/>
  <c r="G34" i="21"/>
  <c r="I33" i="21"/>
  <c r="G33" i="21"/>
  <c r="I32" i="21"/>
  <c r="G32" i="21"/>
  <c r="I27" i="21"/>
  <c r="G27" i="21"/>
  <c r="I26" i="21"/>
  <c r="G26" i="21"/>
  <c r="I25" i="21"/>
  <c r="G25" i="21"/>
  <c r="I24" i="21"/>
  <c r="G24" i="21"/>
  <c r="I23" i="21"/>
  <c r="G23" i="21"/>
  <c r="I22" i="21"/>
  <c r="G22" i="21"/>
  <c r="I21" i="21"/>
  <c r="G21" i="21"/>
  <c r="I20" i="21"/>
  <c r="G20" i="21"/>
  <c r="I19" i="21"/>
  <c r="G19" i="21"/>
  <c r="I18" i="21"/>
  <c r="G18" i="21"/>
  <c r="I17" i="21"/>
  <c r="G17" i="21"/>
  <c r="I16" i="21"/>
  <c r="G16" i="21"/>
  <c r="I12" i="21"/>
  <c r="G12" i="21"/>
  <c r="J78" i="21" l="1"/>
  <c r="J80" i="21"/>
  <c r="J63" i="21"/>
  <c r="J65" i="21"/>
  <c r="J67" i="21"/>
  <c r="J69" i="21"/>
  <c r="J71" i="21"/>
  <c r="J73" i="21"/>
  <c r="J75" i="21"/>
  <c r="J79" i="21"/>
  <c r="J64" i="21"/>
  <c r="J66" i="21"/>
  <c r="J68" i="21"/>
  <c r="J70" i="21"/>
  <c r="J72" i="21"/>
  <c r="J74" i="21"/>
  <c r="J12" i="21"/>
  <c r="J17" i="21"/>
  <c r="J19" i="21"/>
  <c r="J21" i="21"/>
  <c r="J23" i="21"/>
  <c r="J25" i="21"/>
  <c r="J27" i="21"/>
  <c r="J33" i="21"/>
  <c r="J35" i="21"/>
  <c r="J37" i="21"/>
  <c r="J39" i="21"/>
  <c r="J41" i="21"/>
  <c r="J43" i="21"/>
  <c r="J45" i="21"/>
  <c r="J47" i="21"/>
  <c r="J49" i="21"/>
  <c r="J51" i="21"/>
  <c r="J32" i="21"/>
  <c r="J34" i="21"/>
  <c r="J36" i="21"/>
  <c r="J38" i="21"/>
  <c r="J40" i="21"/>
  <c r="J42" i="21"/>
  <c r="J44" i="21"/>
  <c r="J46" i="21"/>
  <c r="J48" i="21"/>
  <c r="J50" i="21"/>
  <c r="J52" i="21"/>
  <c r="J16" i="21"/>
  <c r="J18" i="21"/>
  <c r="J20" i="21"/>
  <c r="J22" i="21"/>
  <c r="J24" i="21"/>
  <c r="J26" i="21"/>
  <c r="L19" i="15"/>
  <c r="G126" i="15" l="1"/>
  <c r="G113" i="15"/>
  <c r="I113" i="15" s="1"/>
  <c r="H91" i="15"/>
  <c r="G110" i="15"/>
  <c r="I110" i="15" s="1"/>
  <c r="G106" i="15"/>
  <c r="I106" i="15" s="1"/>
  <c r="H90" i="15"/>
  <c r="I90" i="15" s="1"/>
  <c r="H87" i="15"/>
  <c r="H89" i="15"/>
  <c r="H88" i="15"/>
  <c r="I88" i="15" s="1"/>
  <c r="D107" i="15"/>
  <c r="G107" i="15" s="1"/>
  <c r="I107" i="15" s="1"/>
  <c r="H86" i="15"/>
  <c r="I86" i="15" s="1"/>
  <c r="H69" i="15"/>
  <c r="H68" i="15"/>
  <c r="H70" i="15"/>
  <c r="H72" i="15"/>
  <c r="G115" i="15"/>
  <c r="I115" i="15" s="1"/>
  <c r="H73" i="15"/>
  <c r="H85" i="15"/>
  <c r="G105" i="15"/>
  <c r="I105" i="15" s="1"/>
  <c r="H75" i="15"/>
  <c r="G116" i="15"/>
  <c r="I116" i="15" s="1"/>
  <c r="H76" i="15"/>
  <c r="H77" i="15"/>
  <c r="G111" i="15"/>
  <c r="I111" i="15" s="1"/>
  <c r="G108" i="15"/>
  <c r="I108" i="15" s="1"/>
  <c r="G109" i="15"/>
  <c r="I109" i="15" s="1"/>
  <c r="D112" i="15"/>
  <c r="G112" i="15" s="1"/>
  <c r="I112" i="15" s="1"/>
  <c r="L13" i="15"/>
  <c r="L14" i="15"/>
  <c r="L15" i="15"/>
  <c r="L16" i="15"/>
  <c r="L17" i="15"/>
  <c r="L18" i="15"/>
  <c r="J14" i="15"/>
  <c r="J15" i="15"/>
  <c r="J16" i="15"/>
  <c r="J17" i="15"/>
  <c r="J18" i="15"/>
  <c r="J19" i="15"/>
  <c r="M19" i="15" s="1"/>
  <c r="J12" i="15"/>
  <c r="M12" i="15" s="1"/>
  <c r="J13" i="15"/>
  <c r="J11" i="15"/>
  <c r="K11" i="15"/>
  <c r="L11" i="15" s="1"/>
  <c r="D10" i="18"/>
  <c r="G10" i="18" s="1"/>
  <c r="H10" i="18" s="1"/>
  <c r="D7" i="18"/>
  <c r="G7" i="18" s="1"/>
  <c r="H7" i="18" s="1"/>
  <c r="D8" i="18"/>
  <c r="G8" i="18" s="1"/>
  <c r="H8" i="18" s="1"/>
  <c r="D9" i="18"/>
  <c r="G9" i="18" s="1"/>
  <c r="H9" i="18" s="1"/>
  <c r="I33" i="18"/>
  <c r="J33" i="18" s="1"/>
  <c r="I53" i="15"/>
  <c r="I50" i="15"/>
  <c r="J49" i="15"/>
  <c r="K49" i="15" s="1"/>
  <c r="J55" i="15"/>
  <c r="K55" i="15" s="1"/>
  <c r="J52" i="15"/>
  <c r="K52" i="15" s="1"/>
  <c r="F57" i="18"/>
  <c r="I57" i="18" s="1"/>
  <c r="J57" i="18" s="1"/>
  <c r="F58" i="18"/>
  <c r="I58" i="18" s="1"/>
  <c r="J58" i="18" s="1"/>
  <c r="H46" i="18"/>
  <c r="H45" i="18"/>
  <c r="F46" i="18"/>
  <c r="J46" i="18" s="1"/>
  <c r="F45" i="18"/>
  <c r="F71" i="18"/>
  <c r="I71" i="18" s="1"/>
  <c r="J71" i="18" s="1"/>
  <c r="F70" i="18"/>
  <c r="I70" i="18"/>
  <c r="J70" i="18" s="1"/>
  <c r="F72" i="18"/>
  <c r="I72" i="18" s="1"/>
  <c r="J72" i="18" s="1"/>
  <c r="F73" i="18"/>
  <c r="I73" i="18"/>
  <c r="J73" i="18" s="1"/>
  <c r="D25" i="18"/>
  <c r="G25" i="18" s="1"/>
  <c r="H25" i="18" s="1"/>
  <c r="D24" i="18"/>
  <c r="G24" i="18" s="1"/>
  <c r="H24" i="18" s="1"/>
  <c r="D23" i="18"/>
  <c r="G23" i="18" s="1"/>
  <c r="H23" i="18" s="1"/>
  <c r="G18" i="18"/>
  <c r="H18" i="18" s="1"/>
  <c r="G22" i="18"/>
  <c r="H22" i="18" s="1"/>
  <c r="I34" i="18"/>
  <c r="J34" i="18" s="1"/>
  <c r="A179" i="16"/>
  <c r="I57" i="15"/>
  <c r="G68" i="15"/>
  <c r="G69" i="15"/>
  <c r="G70" i="15"/>
  <c r="G71" i="15"/>
  <c r="I71" i="15" s="1"/>
  <c r="G72" i="15"/>
  <c r="G73" i="15"/>
  <c r="G74" i="15"/>
  <c r="I74" i="15" s="1"/>
  <c r="G75" i="15"/>
  <c r="G76" i="15"/>
  <c r="G77" i="15"/>
  <c r="G78" i="15"/>
  <c r="I78" i="15" s="1"/>
  <c r="G79" i="15"/>
  <c r="I79" i="15" s="1"/>
  <c r="G80" i="15"/>
  <c r="I80" i="15" s="1"/>
  <c r="G81" i="15"/>
  <c r="I81" i="15" s="1"/>
  <c r="G82" i="15"/>
  <c r="I82" i="15" s="1"/>
  <c r="G83" i="15"/>
  <c r="I83" i="15" s="1"/>
  <c r="G85" i="15"/>
  <c r="G87" i="15"/>
  <c r="G89" i="15"/>
  <c r="G91" i="15"/>
  <c r="G92" i="15"/>
  <c r="I92" i="15" s="1"/>
  <c r="G93" i="15"/>
  <c r="I93" i="15" s="1"/>
  <c r="G94" i="15"/>
  <c r="I94" i="15" s="1"/>
  <c r="G95" i="15"/>
  <c r="I95" i="15" s="1"/>
  <c r="G96" i="15"/>
  <c r="I96" i="15" s="1"/>
  <c r="G114" i="15"/>
  <c r="I114" i="15" s="1"/>
  <c r="F126" i="15"/>
  <c r="I48" i="15"/>
  <c r="I51" i="15"/>
  <c r="I47" i="15"/>
  <c r="I58" i="15"/>
  <c r="I56" i="15"/>
  <c r="I54" i="15"/>
  <c r="H126" i="15" l="1"/>
  <c r="I73" i="15"/>
  <c r="I68" i="15"/>
  <c r="I75" i="15"/>
  <c r="I45" i="18"/>
  <c r="J45" i="18"/>
  <c r="I46" i="18"/>
  <c r="I91" i="15"/>
  <c r="I70" i="15"/>
  <c r="I89" i="15"/>
  <c r="I87" i="15"/>
  <c r="I77" i="15"/>
  <c r="I69" i="15"/>
  <c r="I85" i="15"/>
  <c r="I76" i="15"/>
  <c r="I72" i="15"/>
  <c r="M13" i="15"/>
  <c r="M17" i="15"/>
  <c r="J58" i="15"/>
  <c r="K58" i="15" s="1"/>
  <c r="J57" i="15"/>
  <c r="K57" i="15" s="1"/>
  <c r="J54" i="15"/>
  <c r="K54" i="15" s="1"/>
  <c r="J51" i="15"/>
  <c r="K51" i="15" s="1"/>
  <c r="M18" i="15"/>
  <c r="M14" i="15"/>
  <c r="J48" i="15"/>
  <c r="K48" i="15" s="1"/>
  <c r="J50" i="15"/>
  <c r="K50" i="15" s="1"/>
  <c r="J56" i="15"/>
  <c r="K56" i="15" s="1"/>
  <c r="M15" i="15"/>
  <c r="M16" i="15"/>
  <c r="M11" i="15"/>
  <c r="J47" i="15"/>
  <c r="K47" i="15" s="1"/>
  <c r="J53" i="15"/>
  <c r="K53" i="15" s="1"/>
</calcChain>
</file>

<file path=xl/sharedStrings.xml><?xml version="1.0" encoding="utf-8"?>
<sst xmlns="http://schemas.openxmlformats.org/spreadsheetml/2006/main" count="896" uniqueCount="344">
  <si>
    <t>RETRIBUCIÓ DEL PDI FUNCIONARI</t>
  </si>
  <si>
    <t>En aplicació de la Llei de Pressupostos de l'Estat:</t>
  </si>
  <si>
    <t>-Les pagues extres inclouen: sou base (diferent del mensual), c.de destí, c. específic gral, acord mg d'universitats, complement específic amg, triennis (diferent del mensual), mèrits de docència i càrrecs acadèmics</t>
  </si>
  <si>
    <t>GENER A JUNY 2019</t>
  </si>
  <si>
    <t>CATEGORIA</t>
  </si>
  <si>
    <t>DED.</t>
  </si>
  <si>
    <t>SOU BASE</t>
  </si>
  <si>
    <t>COMPLEMENT
DE DESTÍ</t>
  </si>
  <si>
    <t>COMPLEMENT
ESPECÍFIC GRAL.</t>
  </si>
  <si>
    <t>ACORD MG
D'UNIVERSITATS</t>
  </si>
  <si>
    <t>COMPLEMENT
ESPECÍFIC AMG</t>
  </si>
  <si>
    <t>TOTAL 
MENSUAL</t>
  </si>
  <si>
    <t>SOU BASE 
(PAGA EXTRA)</t>
  </si>
  <si>
    <t>PAGA EXTRA</t>
  </si>
  <si>
    <t>TOTAL ANUAL</t>
  </si>
  <si>
    <t>Catedràtic d'Universitat</t>
  </si>
  <si>
    <t>TC</t>
  </si>
  <si>
    <t>T6</t>
  </si>
  <si>
    <t>T4</t>
  </si>
  <si>
    <t>T3</t>
  </si>
  <si>
    <t>Catedràtic d'Escola Universitària</t>
  </si>
  <si>
    <t>P. Titular d'Universitat</t>
  </si>
  <si>
    <t>P. Titular d'Escola Universitària</t>
  </si>
  <si>
    <t xml:space="preserve">TRIENNIS PDI FUNCIONARI </t>
  </si>
  <si>
    <t>Valors mensuals</t>
  </si>
  <si>
    <t>Subgrup A1 - TC</t>
  </si>
  <si>
    <t>Subgrup A1 - TP6</t>
  </si>
  <si>
    <t>Subgrup A1 - TP4</t>
  </si>
  <si>
    <t>Subgrup A1 - TP3</t>
  </si>
  <si>
    <t>Valors per a les pagues extraordinàries</t>
  </si>
  <si>
    <t>RETRIBUCIÓ DEL PDI LABORAL</t>
  </si>
  <si>
    <t>- Les dues pagues extres inclouen: sou base, complement de categoria, complement de lloc, acord mg, triennis i càrrecs acadèmics</t>
  </si>
  <si>
    <t>DED</t>
  </si>
  <si>
    <t>COMPLEMENT
DE CATEGORIA</t>
  </si>
  <si>
    <t>COMPLEMENT
DE LLOC</t>
  </si>
  <si>
    <t>ACORD MG 0,2%</t>
  </si>
  <si>
    <t>Professor Lector</t>
  </si>
  <si>
    <t>Professor Agregat</t>
  </si>
  <si>
    <t>Professor Agregat Interí</t>
  </si>
  <si>
    <t>Professor Catedràtic Laboral</t>
  </si>
  <si>
    <t>Investigador PostDoc</t>
  </si>
  <si>
    <t>Professor Col·laborador (No Doctor)</t>
  </si>
  <si>
    <t>Professor Col·laborador (Doctor)</t>
  </si>
  <si>
    <t xml:space="preserve">RETRIBUCIÓ DEL PROFESSORAT ASSOCIAT </t>
  </si>
  <si>
    <t>- Les dues pagues extres inclouen: sou base i triennis</t>
  </si>
  <si>
    <t>Associat 1</t>
  </si>
  <si>
    <t>TP6</t>
  </si>
  <si>
    <t>TP5</t>
  </si>
  <si>
    <t>TP4</t>
  </si>
  <si>
    <t>TP3</t>
  </si>
  <si>
    <t>TP2</t>
  </si>
  <si>
    <t>TP1</t>
  </si>
  <si>
    <t>Associat 2</t>
  </si>
  <si>
    <t>Associat 3</t>
  </si>
  <si>
    <t>Associat 4</t>
  </si>
  <si>
    <t>Associat Metge</t>
  </si>
  <si>
    <t>Associat Infermeria</t>
  </si>
  <si>
    <t>Associat Fisioteràpia</t>
  </si>
  <si>
    <t>Associal Psicologia</t>
  </si>
  <si>
    <t>Associat Veterinari</t>
  </si>
  <si>
    <t xml:space="preserve">RETRIBUCIÓ DEL PROFESSORAT VISITANT </t>
  </si>
  <si>
    <t>- Les dues pagues extres inclouen: sou base</t>
  </si>
  <si>
    <t>NIVELL</t>
  </si>
  <si>
    <t>DEDICACIÓ</t>
  </si>
  <si>
    <t>V1</t>
  </si>
  <si>
    <t>P03</t>
  </si>
  <si>
    <t>C08</t>
  </si>
  <si>
    <t>V2</t>
  </si>
  <si>
    <t>P04</t>
  </si>
  <si>
    <t>P05</t>
  </si>
  <si>
    <t>P06</t>
  </si>
  <si>
    <t>V3</t>
  </si>
  <si>
    <t>V4</t>
  </si>
  <si>
    <t>RETRIBUCIÓ DEL PROFESSORAT EMÈRIT</t>
  </si>
  <si>
    <t>EL1</t>
  </si>
  <si>
    <t xml:space="preserve">TRIENNIS PDI LABORAL </t>
  </si>
  <si>
    <t>DEDICACIÓ A TEMPS COMPLERT</t>
  </si>
  <si>
    <t>14 pagues</t>
  </si>
  <si>
    <t>GRUP I - ASSOCIAT TP1</t>
  </si>
  <si>
    <t>GRUP I- ASSOCIAT TP2</t>
  </si>
  <si>
    <t>GRUP I - ASSOCIAT TP3</t>
  </si>
  <si>
    <t>GRUP I - ASSOCIAT TP4</t>
  </si>
  <si>
    <t>GRUP I- ASSOCIAT TP5</t>
  </si>
  <si>
    <t>GRUP I - ASSOCIAT TP6</t>
  </si>
  <si>
    <t>GRUP I - RESTA DE CATEGORIES A TC</t>
  </si>
  <si>
    <t xml:space="preserve">ESTADIS DE SECUNDÀRIA (valors mensuals) </t>
  </si>
  <si>
    <t>ESTADIS</t>
  </si>
  <si>
    <t>VALOR MENSUAL</t>
  </si>
  <si>
    <t>1r ESTADI</t>
  </si>
  <si>
    <t>2n ESTADI</t>
  </si>
  <si>
    <t>3r ESTADI</t>
  </si>
  <si>
    <t>4rt ESTADI</t>
  </si>
  <si>
    <t>5è ESTADI</t>
  </si>
  <si>
    <t>CÀRRECS ACADÈMICS</t>
  </si>
  <si>
    <t>Els càrrecs acadèmic són per 14 pagues</t>
  </si>
  <si>
    <t>EQUIP DE GOVERN</t>
  </si>
  <si>
    <t xml:space="preserve">Rectora                                                                                                                                                   </t>
  </si>
  <si>
    <t>Secretari/ària General</t>
  </si>
  <si>
    <t>Vicerector/a o Comissionat/da</t>
  </si>
  <si>
    <t>Delegat/da de la Rectora o càrrecs assimilats</t>
  </si>
  <si>
    <t>Adjunt/a dels Vicerectorats o càrrecs assimilats</t>
  </si>
  <si>
    <t>FACULTATS I ESCOLES</t>
  </si>
  <si>
    <t>Degà/na o Director/a</t>
  </si>
  <si>
    <t>Secretari/ària de Centre</t>
  </si>
  <si>
    <t>Coordinador/a (Ud. Hospitalària)</t>
  </si>
  <si>
    <t>Secretari/ària Territorial</t>
  </si>
  <si>
    <t>DEPARTAMENTS</t>
  </si>
  <si>
    <t>Director/a de Departament</t>
  </si>
  <si>
    <t>Secretari/ària de Departament</t>
  </si>
  <si>
    <t>INSTITUTS PROPIS</t>
  </si>
  <si>
    <t>Director/a d'Institut Propi</t>
  </si>
  <si>
    <t>Secretari/ària d'Institut Propi</t>
  </si>
  <si>
    <t>Per coordinació doctorat</t>
  </si>
  <si>
    <t>MÈRITS ESTATALS</t>
  </si>
  <si>
    <t>MÈRITS ESTATALS DE DOCÈNCIA I INVESTIGACIÓ DEL PDI FUNCIONARI (Valors mensuals)</t>
  </si>
  <si>
    <t>CCE</t>
  </si>
  <si>
    <t xml:space="preserve">VALOR TOTAL </t>
  </si>
  <si>
    <t>ACORD MG UNIVERSITATS</t>
  </si>
  <si>
    <t>CU</t>
  </si>
  <si>
    <t>TU/CEU</t>
  </si>
  <si>
    <t>TEU</t>
  </si>
  <si>
    <t>MÈRITS ESTATALS DE DOCÈNCIA I INVESTIGACIÓ DEL PDI LABORAL (TRAMS BÀSICS DE DOCÈNCIA I INVESTIGACIÓ)</t>
  </si>
  <si>
    <t>Catedràtic/a</t>
  </si>
  <si>
    <t>Agregat/da</t>
  </si>
  <si>
    <t>Lector/a</t>
  </si>
  <si>
    <t>Col·laborador/a de doctor/a</t>
  </si>
  <si>
    <t>Col·laborador/a  no doctor/a</t>
  </si>
  <si>
    <t>TRAMS AUTONÒMICS</t>
  </si>
  <si>
    <t>TRAMS AUTONÒMICS DE DOCÈNCIA</t>
  </si>
  <si>
    <t>VENCIMENT DEL TRAM</t>
  </si>
  <si>
    <t>IMPORT
INCIAL</t>
  </si>
  <si>
    <t>IMPORT
MENSUAL</t>
  </si>
  <si>
    <t>Vençuts fins l'any 2002</t>
  </si>
  <si>
    <t>CU-29</t>
  </si>
  <si>
    <t>20 % Ministeri</t>
  </si>
  <si>
    <t>TU/CEU - 27</t>
  </si>
  <si>
    <t>TEU-26</t>
  </si>
  <si>
    <t>CATED</t>
  </si>
  <si>
    <t>AGREG</t>
  </si>
  <si>
    <t>0,9% retrib</t>
  </si>
  <si>
    <t>LECT</t>
  </si>
  <si>
    <t>COL-SD</t>
  </si>
  <si>
    <t>COL-ND</t>
  </si>
  <si>
    <t>50 % Ministeri</t>
  </si>
  <si>
    <t>887</t>
  </si>
  <si>
    <t>Vençuts fins l'any 2003 i 2004</t>
  </si>
  <si>
    <t>719</t>
  </si>
  <si>
    <t>2,3% retrib</t>
  </si>
  <si>
    <t>1331</t>
  </si>
  <si>
    <t>1078</t>
  </si>
  <si>
    <t>963</t>
  </si>
  <si>
    <t>Vençuts fins l'any 2005 i 2006</t>
  </si>
  <si>
    <t>3,45% retrib</t>
  </si>
  <si>
    <t xml:space="preserve">Increment del </t>
  </si>
  <si>
    <t xml:space="preserve">33,33 % del </t>
  </si>
  <si>
    <t>valor dels trams vençuts</t>
  </si>
  <si>
    <t>Vençuts fins l'any 2007</t>
  </si>
  <si>
    <t>en els anys 2005 i 2006</t>
  </si>
  <si>
    <t>(aprox. El 100% dels</t>
  </si>
  <si>
    <t>mèrits estatals)</t>
  </si>
  <si>
    <t xml:space="preserve">TRAMS AUTONÒMICS DE RECERCA </t>
  </si>
  <si>
    <t>TRAMS AUTONÒMICS DE GESTIÓ</t>
  </si>
  <si>
    <t>TIPUS TRAM</t>
  </si>
  <si>
    <t>PUNTS</t>
  </si>
  <si>
    <t>Tram 1</t>
  </si>
  <si>
    <t>Tram 2</t>
  </si>
  <si>
    <t>45</t>
  </si>
  <si>
    <t>Tram 3</t>
  </si>
  <si>
    <t>55</t>
  </si>
  <si>
    <t>Tram 4</t>
  </si>
  <si>
    <t>65</t>
  </si>
  <si>
    <t>RETRIBUCIÓ DEL PERSONAL INVESTIGADOR A CÀRREC DE PROJECTES DE RECERCA</t>
  </si>
  <si>
    <t>TOTAL MENSUAL</t>
  </si>
  <si>
    <t>Investigador post-doctoral</t>
  </si>
  <si>
    <t>-</t>
  </si>
  <si>
    <t>Investigador ordinari</t>
  </si>
  <si>
    <t>Investigador distingit</t>
  </si>
  <si>
    <t>Investigador predoctoral amb finançament específic</t>
  </si>
  <si>
    <t>RETRIBUCIÓ DEL PERSONAL INVESTIGADOR POSTDOCTORAL DE CONVOCATÒRIES EXTERNES</t>
  </si>
  <si>
    <t>Investigador Ramon y Cajal (MINECO)</t>
  </si>
  <si>
    <t>Investigador Juan de la Cierva (MINECO)</t>
  </si>
  <si>
    <t>Mínim segons convocatòria</t>
  </si>
  <si>
    <t>Investigador Juan de la Cierva-formació</t>
  </si>
  <si>
    <t>Investigador Juan de la Cierva-incorporació</t>
  </si>
  <si>
    <t>Investigador Beatriu de Pinós (AGAUR)</t>
  </si>
  <si>
    <t>Personal Investigador Formació Gob. Bas</t>
  </si>
  <si>
    <t>Investigador en formació Novell Catalunya (1r any)</t>
  </si>
  <si>
    <t>Investigador en formació Novell Catalunya (2n i 3r any)</t>
  </si>
  <si>
    <t>RETRIBUCIÓ DEL PERSONAL INVESTIGADOR PREDOCTORAL EN FORMACIÓ - AJUTS UAB (Contracte predoctoral per un màxim de 4 anys)</t>
  </si>
  <si>
    <t>TIPUS</t>
  </si>
  <si>
    <t>PIF Personal Investigador en Formació - UAB (contracte 3 anys)</t>
  </si>
  <si>
    <t>PIF Personal Investigador en Formació - UAB (contracte mín. 3 màx. 4 anys)</t>
  </si>
  <si>
    <t>I1949</t>
  </si>
  <si>
    <t>RETRIBUCIÓ DEL PERSONAL INVESTIGADOR PREDOCTORAL EN FORMACIÓ - AJUTS Ministeris (Contracte predoctoral per un màxim de 4 anys)</t>
  </si>
  <si>
    <t>Retribució publicada per l'òrgan competent (establerta a cada convocatòria)</t>
  </si>
  <si>
    <t>PIF Formació Personal Investigador - MIN</t>
  </si>
  <si>
    <t>FPI</t>
  </si>
  <si>
    <t>PIF Formació Personal Universitari - MIN</t>
  </si>
  <si>
    <t>FPU</t>
  </si>
  <si>
    <t>RETRIBUCIÓ DEL PERSONAL INVESTIGADOR PREDOCTORAL EN FORMACIÓ - AJUTS AGAUR (Contracte predoctoral de 3 anys)</t>
  </si>
  <si>
    <t>PIF Investigador en Formació Novell Catalunya - GEN</t>
  </si>
  <si>
    <t>I període (1r any)</t>
  </si>
  <si>
    <t>II període (2n i 3r any)</t>
  </si>
  <si>
    <t>RETRIBUCIÓ DEL PERSONAL INVESTIGADOR PREDOCTORAL EN FORMACIÓ - AJUTS LA CAIXA (Contracte predoctoral)</t>
  </si>
  <si>
    <t>PIF Investigador en Formació - LA CAIXA</t>
  </si>
  <si>
    <t>1r any</t>
  </si>
  <si>
    <t>2n any</t>
  </si>
  <si>
    <t>3r any</t>
  </si>
  <si>
    <t>4art any</t>
  </si>
  <si>
    <t xml:space="preserve">RETRIBUCIÓ DEL PAS FUNCIONARI </t>
  </si>
  <si>
    <t>GRUP A</t>
  </si>
  <si>
    <t>-Les pagues extres inclouen: sou base (diferent del mensual), c.de destí, c. específic i triennis (diferent del mensual)</t>
  </si>
  <si>
    <t>SUBGRUP</t>
  </si>
  <si>
    <t>SUBNIVELL</t>
  </si>
  <si>
    <t>COMPLEMET 
DE DESTÍ</t>
  </si>
  <si>
    <t>COMPLEMENT
ESPECÍFIC</t>
  </si>
  <si>
    <t>TOTAL
MENSUAL</t>
  </si>
  <si>
    <t>SOU BASE
(PAGA EXTRA)</t>
  </si>
  <si>
    <t>A1 (VICEGERÈNCIA)</t>
  </si>
  <si>
    <t>COMPLEMENT 
DE DESTÍ</t>
  </si>
  <si>
    <t>A1</t>
  </si>
  <si>
    <t>A2</t>
  </si>
  <si>
    <t>1s</t>
  </si>
  <si>
    <t>3s</t>
  </si>
  <si>
    <t>GRUP C</t>
  </si>
  <si>
    <t>C1</t>
  </si>
  <si>
    <t>C2</t>
  </si>
  <si>
    <t xml:space="preserve">TRIENNIS PERSONAL FUNCIONARI </t>
  </si>
  <si>
    <t>valors mensuals</t>
  </si>
  <si>
    <t>Subgrup A1</t>
  </si>
  <si>
    <t>Subgrup A2</t>
  </si>
  <si>
    <t>Subgrup C1</t>
  </si>
  <si>
    <t>Subgrup C2</t>
  </si>
  <si>
    <t>valors per a la pagues extraordinàries</t>
  </si>
  <si>
    <t>HORES EXTRES PAS FUNCIONARI</t>
  </si>
  <si>
    <t>NORMALS/DIURNES</t>
  </si>
  <si>
    <t>FESTIVES/NOCTURNES</t>
  </si>
  <si>
    <t xml:space="preserve">RETRIBUCIÓ DEL PAS LABORAL </t>
  </si>
  <si>
    <t>GRUP 1</t>
  </si>
  <si>
    <t>COMPLEMENT  DE 
LLOC DE TREBALL</t>
  </si>
  <si>
    <t>MESURES SOCIALS</t>
  </si>
  <si>
    <t>ACORD MG. 0,2%</t>
  </si>
  <si>
    <t>A (GERENT)</t>
  </si>
  <si>
    <t>A (VICEGERENT)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</si>
  <si>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</si>
  <si>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</si>
  <si>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</si>
  <si>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</si>
  <si>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</si>
  <si>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</si>
  <si>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</si>
  <si>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</si>
  <si>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</si>
  <si>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</si>
  <si>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</si>
  <si>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</si>
  <si>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</si>
  <si>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</si>
  <si>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</si>
  <si>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</si>
  <si>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</si>
  <si>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GRUP 2</t>
  </si>
  <si>
    <t xml:space="preserve">G </t>
  </si>
  <si>
    <t xml:space="preserve">K </t>
  </si>
  <si>
    <t>Ñ</t>
  </si>
  <si>
    <t>T</t>
  </si>
  <si>
    <t>GRUP 3</t>
  </si>
  <si>
    <t>R</t>
  </si>
  <si>
    <t>S</t>
  </si>
  <si>
    <t>GRUP 4</t>
  </si>
  <si>
    <t xml:space="preserve">TRIENNIS PAS LABORAL </t>
  </si>
  <si>
    <t>GRUP</t>
  </si>
  <si>
    <t>14 PAGUES</t>
  </si>
  <si>
    <t>Grup I</t>
  </si>
  <si>
    <t>Grup II</t>
  </si>
  <si>
    <t>Grup III</t>
  </si>
  <si>
    <t>Grup IV</t>
  </si>
  <si>
    <t>HORES EXTRES PAS LABORAL</t>
  </si>
  <si>
    <t>RETRIBUCIÓ DEL PAS LABORAL FINANÇAMENT ESPECÍFIC (PERSONAL DE SUPORT A LA RECERCA)</t>
  </si>
  <si>
    <t>- Les pagues extraordinàries estan prorratejades en el sou</t>
  </si>
  <si>
    <t>Tècnic superior de SR</t>
  </si>
  <si>
    <t>Tècnic mitjà de SR</t>
  </si>
  <si>
    <t>Tècnic especialista de SR</t>
  </si>
  <si>
    <t>Auxiliar de SR</t>
  </si>
  <si>
    <t xml:space="preserve">TRIENNIS PAS LABORAL FINANÇAMENT ESPECÍFIC (PERSONAL DE SUPORT A LA RECERCA) </t>
  </si>
  <si>
    <t>12 PAGUES</t>
  </si>
  <si>
    <t xml:space="preserve">TOTAL ANUAL </t>
  </si>
  <si>
    <t>QUOTA PATRONAL</t>
  </si>
  <si>
    <t>QUOTA OBRERA</t>
  </si>
  <si>
    <t>Cont. Comuns</t>
  </si>
  <si>
    <t>AT i MP</t>
  </si>
  <si>
    <t>Atur</t>
  </si>
  <si>
    <t>FOGASA</t>
  </si>
  <si>
    <t>FP</t>
  </si>
  <si>
    <t>Total 
Quota Patronal</t>
  </si>
  <si>
    <t>Cont.
Comuns</t>
  </si>
  <si>
    <t>Total 
Quota Obrera</t>
  </si>
  <si>
    <t>Funcionari Carrera -PAS</t>
  </si>
  <si>
    <t>23,60 %</t>
  </si>
  <si>
    <t>1,50%</t>
  </si>
  <si>
    <t>0,60%</t>
  </si>
  <si>
    <t>25,20%</t>
  </si>
  <si>
    <t>4,70%</t>
  </si>
  <si>
    <t>0,10%</t>
  </si>
  <si>
    <t>4,80%</t>
  </si>
  <si>
    <t>Funcionari nou ingrés - PDI</t>
  </si>
  <si>
    <t>23,60%</t>
  </si>
  <si>
    <t>Funcionari Interí</t>
  </si>
  <si>
    <t>5,50%</t>
  </si>
  <si>
    <t>30,70%</t>
  </si>
  <si>
    <t>1,55%</t>
  </si>
  <si>
    <t>6,35%</t>
  </si>
  <si>
    <t>Laboral Fix</t>
  </si>
  <si>
    <t>0,20%</t>
  </si>
  <si>
    <t>30,90%</t>
  </si>
  <si>
    <t>Laboral temporal</t>
  </si>
  <si>
    <t>6,70%</t>
  </si>
  <si>
    <t>32,10%</t>
  </si>
  <si>
    <t>1,60%</t>
  </si>
  <si>
    <t>6,40%</t>
  </si>
  <si>
    <t>Laboral T. Investigador 
predoctoral (bonificat)</t>
  </si>
  <si>
    <t>25,52%</t>
  </si>
  <si>
    <t xml:space="preserve">Estudiants en practiques 
</t>
  </si>
  <si>
    <t>42,56€</t>
  </si>
  <si>
    <t>5,85€</t>
  </si>
  <si>
    <t>8,49€</t>
  </si>
  <si>
    <t>6,94€</t>
  </si>
  <si>
    <t>Base màxima 2019</t>
  </si>
  <si>
    <t>INGRÉS DE QUOTES AL RÈGIM ESPECIAL DE FUNCIONARIS DE L'ESTAT (Funcionari PDI abans de 2011)</t>
  </si>
  <si>
    <t>Quota Muface</t>
  </si>
  <si>
    <t>Quota Classes Passives</t>
  </si>
  <si>
    <t>ENCÀRRECS DE COL.LABORACIÓ: IMPORT MÀXIM ANUAL 145.090,89€</t>
  </si>
  <si>
    <t xml:space="preserve">ENCÀRRECS DE COL.LABORACIÓ: IMPORT MÀXIM ANUAL </t>
  </si>
  <si>
    <t>PAS FUNCIONARI</t>
  </si>
  <si>
    <t>PAS LABORAL</t>
  </si>
  <si>
    <t>Grup 1</t>
  </si>
  <si>
    <t>Grup 2</t>
  </si>
  <si>
    <t>subgrup C1</t>
  </si>
  <si>
    <t>Grup 3</t>
  </si>
  <si>
    <t>subgrup C2</t>
  </si>
  <si>
    <t>Grup 4</t>
  </si>
  <si>
    <t>0,70%</t>
  </si>
  <si>
    <t>24,30%</t>
  </si>
  <si>
    <t xml:space="preserve">COTITZACIÓ AL RÈGIM GENERAL DE LA SEGURETAT SOCIAL DEL PAS I PDI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</si>
</sst>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#,##0.00\ &quot;€&quot;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9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</patternFill>
    </fill>
    <fill>
      <patternFill patternType="solid">
        <fgColor rgb="FFE4CEA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9" borderId="0" applyNumberFormat="0" applyBorder="0" applyAlignment="0" applyProtection="0"/>
  </cellStyleXfs>
  <cellXfs count="602">
    <xf numFmtId="0" fontId="0" fillId="0" borderId="0" xfId="0"/>
    <xf numFmtId="0" fontId="0" fillId="0" borderId="5" xfId="0" applyBorder="1"/>
    <xf numFmtId="165" fontId="3" fillId="2" borderId="10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165" fontId="3" fillId="2" borderId="12" xfId="0" applyNumberFormat="1" applyFont="1" applyFill="1" applyBorder="1" applyAlignment="1">
      <alignment horizontal="right" vertical="center"/>
    </xf>
    <xf numFmtId="165" fontId="4" fillId="3" borderId="12" xfId="0" applyNumberFormat="1" applyFont="1" applyFill="1" applyBorder="1" applyAlignment="1">
      <alignment horizontal="right" vertical="center"/>
    </xf>
    <xf numFmtId="0" fontId="0" fillId="0" borderId="0" xfId="0" applyBorder="1"/>
    <xf numFmtId="165" fontId="0" fillId="0" borderId="0" xfId="0" applyNumberFormat="1" applyBorder="1"/>
    <xf numFmtId="165" fontId="3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6" fillId="0" borderId="0" xfId="0" applyFont="1"/>
    <xf numFmtId="0" fontId="1" fillId="0" borderId="0" xfId="0" applyFont="1"/>
    <xf numFmtId="0" fontId="0" fillId="0" borderId="10" xfId="0" applyBorder="1" applyAlignment="1">
      <alignment horizontal="right" vertical="center"/>
    </xf>
    <xf numFmtId="0" fontId="0" fillId="0" borderId="0" xfId="0"/>
    <xf numFmtId="165" fontId="3" fillId="2" borderId="5" xfId="0" applyNumberFormat="1" applyFont="1" applyFill="1" applyBorder="1" applyAlignment="1">
      <alignment horizontal="right" vertical="center"/>
    </xf>
    <xf numFmtId="0" fontId="0" fillId="5" borderId="0" xfId="0" applyFill="1"/>
    <xf numFmtId="0" fontId="0" fillId="6" borderId="0" xfId="0" applyFill="1"/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0" fontId="0" fillId="6" borderId="0" xfId="0" applyFill="1" applyBorder="1"/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26" xfId="0" applyBorder="1"/>
    <xf numFmtId="0" fontId="0" fillId="0" borderId="26" xfId="0" applyFill="1" applyBorder="1"/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/>
    <xf numFmtId="0" fontId="0" fillId="0" borderId="30" xfId="0" applyBorder="1"/>
    <xf numFmtId="0" fontId="0" fillId="0" borderId="14" xfId="0" applyFill="1" applyBorder="1"/>
    <xf numFmtId="0" fontId="0" fillId="0" borderId="30" xfId="0" applyFill="1" applyBorder="1"/>
    <xf numFmtId="165" fontId="0" fillId="0" borderId="0" xfId="0" applyNumberFormat="1"/>
    <xf numFmtId="49" fontId="0" fillId="0" borderId="0" xfId="0" applyNumberFormat="1" applyFill="1" applyBorder="1"/>
    <xf numFmtId="49" fontId="0" fillId="0" borderId="0" xfId="0" applyNumberFormat="1" applyFill="1"/>
    <xf numFmtId="0" fontId="8" fillId="0" borderId="0" xfId="0" applyFont="1" applyFill="1" applyBorder="1" applyAlignment="1">
      <alignment vertical="center"/>
    </xf>
    <xf numFmtId="0" fontId="6" fillId="0" borderId="0" xfId="0" applyFont="1" applyAlignment="1"/>
    <xf numFmtId="0" fontId="11" fillId="0" borderId="0" xfId="5" applyFont="1" applyFill="1" applyBorder="1"/>
    <xf numFmtId="0" fontId="6" fillId="0" borderId="0" xfId="0" applyFont="1" applyFill="1" applyBorder="1" applyAlignment="1">
      <alignment vertical="center"/>
    </xf>
    <xf numFmtId="0" fontId="0" fillId="0" borderId="0" xfId="0" quotePrefix="1"/>
    <xf numFmtId="0" fontId="13" fillId="0" borderId="0" xfId="6" applyFont="1" applyFill="1" applyAlignment="1"/>
    <xf numFmtId="165" fontId="0" fillId="0" borderId="0" xfId="0" applyNumberFormat="1" applyFill="1" applyBorder="1" applyAlignment="1"/>
    <xf numFmtId="0" fontId="13" fillId="0" borderId="0" xfId="6" applyFont="1" applyFill="1" applyAlignment="1">
      <alignment horizontal="center"/>
    </xf>
    <xf numFmtId="165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/>
    <xf numFmtId="0" fontId="0" fillId="0" borderId="4" xfId="0" applyFill="1" applyBorder="1"/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4" fontId="9" fillId="0" borderId="0" xfId="0" applyNumberFormat="1" applyFont="1"/>
    <xf numFmtId="0" fontId="14" fillId="0" borderId="0" xfId="6" applyFont="1" applyFill="1" applyAlignment="1">
      <alignment horizontal="center" wrapText="1"/>
    </xf>
    <xf numFmtId="0" fontId="1" fillId="10" borderId="1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Fill="1" applyBorder="1"/>
    <xf numFmtId="165" fontId="3" fillId="7" borderId="10" xfId="0" applyNumberFormat="1" applyFont="1" applyFill="1" applyBorder="1" applyAlignment="1">
      <alignment horizontal="right" vertical="center"/>
    </xf>
    <xf numFmtId="0" fontId="0" fillId="0" borderId="36" xfId="0" applyBorder="1"/>
    <xf numFmtId="165" fontId="3" fillId="2" borderId="13" xfId="0" applyNumberFormat="1" applyFont="1" applyFill="1" applyBorder="1" applyAlignment="1">
      <alignment horizontal="right" vertical="center"/>
    </xf>
    <xf numFmtId="165" fontId="3" fillId="4" borderId="11" xfId="0" applyNumberFormat="1" applyFont="1" applyFill="1" applyBorder="1" applyAlignment="1">
      <alignment horizontal="right" vertical="center"/>
    </xf>
    <xf numFmtId="165" fontId="3" fillId="2" borderId="49" xfId="0" applyNumberFormat="1" applyFont="1" applyFill="1" applyBorder="1" applyAlignment="1">
      <alignment horizontal="right" vertical="center"/>
    </xf>
    <xf numFmtId="165" fontId="3" fillId="4" borderId="12" xfId="0" applyNumberFormat="1" applyFont="1" applyFill="1" applyBorder="1" applyAlignment="1">
      <alignment horizontal="right" vertical="center"/>
    </xf>
    <xf numFmtId="165" fontId="3" fillId="4" borderId="39" xfId="0" applyNumberFormat="1" applyFont="1" applyFill="1" applyBorder="1" applyAlignment="1">
      <alignment horizontal="right" vertical="center"/>
    </xf>
    <xf numFmtId="0" fontId="0" fillId="10" borderId="44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165" fontId="4" fillId="3" borderId="46" xfId="0" applyNumberFormat="1" applyFont="1" applyFill="1" applyBorder="1" applyAlignment="1">
      <alignment horizontal="right" vertical="center"/>
    </xf>
    <xf numFmtId="0" fontId="1" fillId="11" borderId="48" xfId="0" applyFont="1" applyFill="1" applyBorder="1" applyAlignment="1">
      <alignment horizontal="center"/>
    </xf>
    <xf numFmtId="0" fontId="0" fillId="0" borderId="13" xfId="0" applyFill="1" applyBorder="1"/>
    <xf numFmtId="165" fontId="3" fillId="2" borderId="4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38" xfId="0" applyBorder="1"/>
    <xf numFmtId="0" fontId="0" fillId="13" borderId="42" xfId="0" applyFill="1" applyBorder="1" applyAlignment="1">
      <alignment horizontal="center" vertical="center"/>
    </xf>
    <xf numFmtId="165" fontId="1" fillId="0" borderId="0" xfId="0" applyNumberFormat="1" applyFont="1" applyFill="1" applyBorder="1"/>
    <xf numFmtId="0" fontId="1" fillId="12" borderId="4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165" fontId="3" fillId="2" borderId="7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right" vertical="center"/>
    </xf>
    <xf numFmtId="165" fontId="4" fillId="3" borderId="52" xfId="0" applyNumberFormat="1" applyFont="1" applyFill="1" applyBorder="1" applyAlignment="1">
      <alignment horizontal="right" vertical="center"/>
    </xf>
    <xf numFmtId="165" fontId="3" fillId="4" borderId="5" xfId="0" applyNumberFormat="1" applyFont="1" applyFill="1" applyBorder="1" applyAlignment="1">
      <alignment horizontal="right" vertical="center"/>
    </xf>
    <xf numFmtId="165" fontId="9" fillId="3" borderId="35" xfId="0" applyNumberFormat="1" applyFont="1" applyFill="1" applyBorder="1"/>
    <xf numFmtId="165" fontId="9" fillId="3" borderId="8" xfId="0" applyNumberFormat="1" applyFont="1" applyFill="1" applyBorder="1"/>
    <xf numFmtId="165" fontId="9" fillId="2" borderId="8" xfId="0" applyNumberFormat="1" applyFont="1" applyFill="1" applyBorder="1"/>
    <xf numFmtId="165" fontId="9" fillId="2" borderId="7" xfId="0" applyNumberFormat="1" applyFont="1" applyFill="1" applyBorder="1" applyAlignment="1"/>
    <xf numFmtId="165" fontId="9" fillId="2" borderId="7" xfId="0" applyNumberFormat="1" applyFont="1" applyFill="1" applyBorder="1"/>
    <xf numFmtId="165" fontId="9" fillId="2" borderId="8" xfId="0" applyNumberFormat="1" applyFont="1" applyFill="1" applyBorder="1" applyAlignment="1"/>
    <xf numFmtId="0" fontId="9" fillId="0" borderId="38" xfId="0" applyFont="1" applyBorder="1" applyAlignment="1">
      <alignment horizontal="center" vertical="center"/>
    </xf>
    <xf numFmtId="165" fontId="9" fillId="3" borderId="45" xfId="0" applyNumberFormat="1" applyFont="1" applyFill="1" applyBorder="1"/>
    <xf numFmtId="165" fontId="9" fillId="3" borderId="5" xfId="0" applyNumberFormat="1" applyFont="1" applyFill="1" applyBorder="1"/>
    <xf numFmtId="165" fontId="9" fillId="2" borderId="5" xfId="0" applyNumberFormat="1" applyFont="1" applyFill="1" applyBorder="1"/>
    <xf numFmtId="165" fontId="9" fillId="2" borderId="4" xfId="0" applyNumberFormat="1" applyFont="1" applyFill="1" applyBorder="1"/>
    <xf numFmtId="165" fontId="9" fillId="2" borderId="5" xfId="0" applyNumberFormat="1" applyFont="1" applyFill="1" applyBorder="1" applyAlignment="1"/>
    <xf numFmtId="165" fontId="9" fillId="2" borderId="4" xfId="0" applyNumberFormat="1" applyFont="1" applyFill="1" applyBorder="1" applyAlignment="1"/>
    <xf numFmtId="0" fontId="9" fillId="0" borderId="36" xfId="0" applyFont="1" applyBorder="1" applyAlignment="1">
      <alignment horizontal="center" vertical="center"/>
    </xf>
    <xf numFmtId="165" fontId="9" fillId="3" borderId="10" xfId="0" applyNumberFormat="1" applyFont="1" applyFill="1" applyBorder="1"/>
    <xf numFmtId="165" fontId="9" fillId="2" borderId="10" xfId="0" applyNumberFormat="1" applyFont="1" applyFill="1" applyBorder="1"/>
    <xf numFmtId="165" fontId="9" fillId="2" borderId="13" xfId="0" applyNumberFormat="1" applyFont="1" applyFill="1" applyBorder="1"/>
    <xf numFmtId="0" fontId="9" fillId="0" borderId="50" xfId="0" applyFont="1" applyBorder="1" applyAlignment="1">
      <alignment horizontal="center" vertical="center"/>
    </xf>
    <xf numFmtId="165" fontId="9" fillId="3" borderId="34" xfId="0" applyNumberFormat="1" applyFont="1" applyFill="1" applyBorder="1"/>
    <xf numFmtId="165" fontId="9" fillId="3" borderId="2" xfId="0" applyNumberFormat="1" applyFont="1" applyFill="1" applyBorder="1"/>
    <xf numFmtId="0" fontId="9" fillId="0" borderId="44" xfId="0" applyFont="1" applyBorder="1" applyAlignment="1">
      <alignment horizontal="center" vertical="center"/>
    </xf>
    <xf numFmtId="165" fontId="9" fillId="3" borderId="12" xfId="0" applyNumberFormat="1" applyFont="1" applyFill="1" applyBorder="1"/>
    <xf numFmtId="0" fontId="0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4" xfId="0" applyFont="1" applyFill="1" applyBorder="1"/>
    <xf numFmtId="0" fontId="0" fillId="0" borderId="44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1" xfId="0" applyFont="1" applyFill="1" applyBorder="1"/>
    <xf numFmtId="0" fontId="0" fillId="0" borderId="38" xfId="0" applyFont="1" applyBorder="1" applyAlignment="1">
      <alignment horizontal="center" vertical="center"/>
    </xf>
    <xf numFmtId="0" fontId="0" fillId="0" borderId="8" xfId="0" applyFont="1" applyBorder="1"/>
    <xf numFmtId="0" fontId="0" fillId="0" borderId="7" xfId="0" applyFont="1" applyFill="1" applyBorder="1"/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/>
    <xf numFmtId="0" fontId="0" fillId="0" borderId="6" xfId="0" applyFont="1" applyBorder="1" applyAlignment="1">
      <alignment horizontal="center" vertical="center"/>
    </xf>
    <xf numFmtId="0" fontId="0" fillId="0" borderId="4" xfId="0" applyFont="1" applyBorder="1"/>
    <xf numFmtId="165" fontId="0" fillId="3" borderId="8" xfId="0" applyNumberFormat="1" applyFont="1" applyFill="1" applyBorder="1" applyAlignment="1"/>
    <xf numFmtId="165" fontId="0" fillId="3" borderId="5" xfId="0" applyNumberFormat="1" applyFont="1" applyFill="1" applyBorder="1" applyAlignment="1"/>
    <xf numFmtId="0" fontId="0" fillId="0" borderId="0" xfId="0" applyFont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165" fontId="3" fillId="7" borderId="36" xfId="0" applyNumberFormat="1" applyFont="1" applyFill="1" applyBorder="1" applyAlignment="1"/>
    <xf numFmtId="165" fontId="3" fillId="3" borderId="5" xfId="0" applyNumberFormat="1" applyFont="1" applyFill="1" applyBorder="1" applyAlignment="1"/>
    <xf numFmtId="0" fontId="0" fillId="0" borderId="0" xfId="0" applyFont="1" applyFill="1" applyBorder="1" applyAlignment="1"/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center" vertical="center"/>
    </xf>
    <xf numFmtId="10" fontId="0" fillId="0" borderId="4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 wrapText="1"/>
    </xf>
    <xf numFmtId="0" fontId="0" fillId="10" borderId="35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/>
    </xf>
    <xf numFmtId="8" fontId="0" fillId="2" borderId="34" xfId="0" applyNumberFormat="1" applyFont="1" applyFill="1" applyBorder="1" applyAlignment="1">
      <alignment horizontal="center" vertical="center"/>
    </xf>
    <xf numFmtId="165" fontId="0" fillId="4" borderId="34" xfId="0" applyNumberFormat="1" applyFont="1" applyFill="1" applyBorder="1" applyAlignment="1">
      <alignment horizontal="center" vertical="center"/>
    </xf>
    <xf numFmtId="165" fontId="0" fillId="4" borderId="35" xfId="0" applyNumberFormat="1" applyFont="1" applyFill="1" applyBorder="1" applyAlignment="1">
      <alignment horizontal="center" vertical="center"/>
    </xf>
    <xf numFmtId="0" fontId="0" fillId="10" borderId="7" xfId="0" applyFont="1" applyFill="1" applyBorder="1"/>
    <xf numFmtId="0" fontId="0" fillId="10" borderId="8" xfId="0" applyFont="1" applyFill="1" applyBorder="1"/>
    <xf numFmtId="0" fontId="0" fillId="10" borderId="38" xfId="0" applyFont="1" applyFill="1" applyBorder="1"/>
    <xf numFmtId="0" fontId="0" fillId="0" borderId="20" xfId="0" applyFont="1" applyBorder="1" applyAlignment="1">
      <alignment vertical="center" wrapText="1"/>
    </xf>
    <xf numFmtId="165" fontId="0" fillId="0" borderId="0" xfId="0" applyNumberFormat="1" applyFont="1" applyBorder="1"/>
    <xf numFmtId="165" fontId="0" fillId="0" borderId="0" xfId="0" applyNumberFormat="1" applyFont="1" applyBorder="1" applyAlignment="1">
      <alignment horizontal="right"/>
    </xf>
    <xf numFmtId="165" fontId="0" fillId="7" borderId="45" xfId="0" applyNumberFormat="1" applyFont="1" applyFill="1" applyBorder="1" applyAlignment="1">
      <alignment horizontal="right"/>
    </xf>
    <xf numFmtId="165" fontId="0" fillId="7" borderId="35" xfId="0" applyNumberFormat="1" applyFont="1" applyFill="1" applyBorder="1" applyAlignment="1">
      <alignment horizontal="right"/>
    </xf>
    <xf numFmtId="165" fontId="0" fillId="10" borderId="34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165" fontId="0" fillId="10" borderId="34" xfId="0" applyNumberFormat="1" applyFont="1" applyFill="1" applyBorder="1" applyAlignment="1">
      <alignment horizontal="center" vertical="center"/>
    </xf>
    <xf numFmtId="0" fontId="0" fillId="10" borderId="45" xfId="0" applyFont="1" applyFill="1" applyBorder="1" applyAlignment="1">
      <alignment horizontal="center"/>
    </xf>
    <xf numFmtId="0" fontId="0" fillId="0" borderId="45" xfId="0" applyFont="1" applyBorder="1"/>
    <xf numFmtId="165" fontId="0" fillId="4" borderId="4" xfId="0" applyNumberFormat="1" applyFont="1" applyFill="1" applyBorder="1" applyAlignment="1"/>
    <xf numFmtId="165" fontId="0" fillId="4" borderId="6" xfId="0" applyNumberFormat="1" applyFont="1" applyFill="1" applyBorder="1" applyAlignment="1"/>
    <xf numFmtId="165" fontId="0" fillId="4" borderId="7" xfId="0" applyNumberFormat="1" applyFont="1" applyFill="1" applyBorder="1" applyAlignment="1"/>
    <xf numFmtId="165" fontId="0" fillId="4" borderId="9" xfId="0" applyNumberFormat="1" applyFont="1" applyFill="1" applyBorder="1" applyAlignment="1"/>
    <xf numFmtId="165" fontId="0" fillId="4" borderId="45" xfId="0" applyNumberFormat="1" applyFont="1" applyFill="1" applyBorder="1" applyAlignment="1"/>
    <xf numFmtId="165" fontId="0" fillId="4" borderId="35" xfId="0" applyNumberFormat="1" applyFont="1" applyFill="1" applyBorder="1" applyAlignment="1"/>
    <xf numFmtId="165" fontId="0" fillId="4" borderId="34" xfId="0" applyNumberFormat="1" applyFont="1" applyFill="1" applyBorder="1" applyAlignment="1"/>
    <xf numFmtId="0" fontId="17" fillId="0" borderId="0" xfId="0" applyFont="1" applyFill="1" applyBorder="1" applyAlignment="1">
      <alignment vertical="center"/>
    </xf>
    <xf numFmtId="165" fontId="0" fillId="4" borderId="52" xfId="0" applyNumberFormat="1" applyFont="1" applyFill="1" applyBorder="1" applyAlignment="1"/>
    <xf numFmtId="165" fontId="0" fillId="4" borderId="54" xfId="0" applyNumberFormat="1" applyFont="1" applyFill="1" applyBorder="1" applyAlignment="1"/>
    <xf numFmtId="49" fontId="9" fillId="4" borderId="5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49" fontId="9" fillId="4" borderId="8" xfId="0" applyNumberFormat="1" applyFont="1" applyFill="1" applyBorder="1" applyAlignment="1">
      <alignment horizontal="center"/>
    </xf>
    <xf numFmtId="165" fontId="9" fillId="3" borderId="45" xfId="0" applyNumberFormat="1" applyFont="1" applyFill="1" applyBorder="1" applyAlignment="1">
      <alignment horizontal="center"/>
    </xf>
    <xf numFmtId="165" fontId="9" fillId="3" borderId="35" xfId="0" applyNumberFormat="1" applyFont="1" applyFill="1" applyBorder="1" applyAlignment="1">
      <alignment horizontal="center"/>
    </xf>
    <xf numFmtId="165" fontId="9" fillId="3" borderId="36" xfId="0" applyNumberFormat="1" applyFont="1" applyFill="1" applyBorder="1" applyAlignment="1"/>
    <xf numFmtId="165" fontId="9" fillId="2" borderId="8" xfId="0" applyNumberFormat="1" applyFont="1" applyFill="1" applyBorder="1" applyAlignment="1">
      <alignment horizontal="center"/>
    </xf>
    <xf numFmtId="165" fontId="9" fillId="3" borderId="38" xfId="0" applyNumberFormat="1" applyFont="1" applyFill="1" applyBorder="1" applyAlignment="1"/>
    <xf numFmtId="165" fontId="9" fillId="3" borderId="45" xfId="0" applyNumberFormat="1" applyFont="1" applyFill="1" applyBorder="1" applyAlignment="1"/>
    <xf numFmtId="165" fontId="9" fillId="3" borderId="35" xfId="0" applyNumberFormat="1" applyFont="1" applyFill="1" applyBorder="1" applyAlignment="1"/>
    <xf numFmtId="165" fontId="9" fillId="3" borderId="34" xfId="0" applyNumberFormat="1" applyFont="1" applyFill="1" applyBorder="1" applyAlignment="1"/>
    <xf numFmtId="165" fontId="9" fillId="4" borderId="5" xfId="0" applyNumberFormat="1" applyFont="1" applyFill="1" applyBorder="1" applyAlignment="1"/>
    <xf numFmtId="165" fontId="9" fillId="3" borderId="6" xfId="0" applyNumberFormat="1" applyFont="1" applyFill="1" applyBorder="1" applyAlignment="1"/>
    <xf numFmtId="165" fontId="9" fillId="4" borderId="8" xfId="0" applyNumberFormat="1" applyFont="1" applyFill="1" applyBorder="1" applyAlignment="1"/>
    <xf numFmtId="165" fontId="9" fillId="3" borderId="9" xfId="0" applyNumberFormat="1" applyFont="1" applyFill="1" applyBorder="1" applyAlignment="1"/>
    <xf numFmtId="49" fontId="9" fillId="4" borderId="5" xfId="0" applyNumberFormat="1" applyFont="1" applyFill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center" vertical="center"/>
    </xf>
    <xf numFmtId="165" fontId="0" fillId="2" borderId="5" xfId="0" applyNumberFormat="1" applyFill="1" applyBorder="1" applyAlignment="1"/>
    <xf numFmtId="165" fontId="0" fillId="4" borderId="5" xfId="0" applyNumberFormat="1" applyFill="1" applyBorder="1" applyAlignment="1">
      <alignment horizontal="center"/>
    </xf>
    <xf numFmtId="165" fontId="9" fillId="4" borderId="5" xfId="0" applyNumberFormat="1" applyFont="1" applyFill="1" applyBorder="1" applyAlignment="1">
      <alignment horizontal="center"/>
    </xf>
    <xf numFmtId="165" fontId="9" fillId="4" borderId="8" xfId="0" applyNumberFormat="1" applyFont="1" applyFill="1" applyBorder="1" applyAlignment="1">
      <alignment horizontal="center"/>
    </xf>
    <xf numFmtId="165" fontId="0" fillId="2" borderId="4" xfId="0" applyNumberFormat="1" applyFill="1" applyBorder="1" applyAlignment="1"/>
    <xf numFmtId="165" fontId="0" fillId="3" borderId="6" xfId="0" applyNumberFormat="1" applyFill="1" applyBorder="1"/>
    <xf numFmtId="165" fontId="0" fillId="2" borderId="7" xfId="0" applyNumberFormat="1" applyFill="1" applyBorder="1" applyAlignment="1"/>
    <xf numFmtId="165" fontId="0" fillId="2" borderId="8" xfId="0" applyNumberFormat="1" applyFill="1" applyBorder="1" applyAlignment="1"/>
    <xf numFmtId="165" fontId="0" fillId="4" borderId="8" xfId="0" applyNumberFormat="1" applyFill="1" applyBorder="1" applyAlignment="1">
      <alignment horizontal="center"/>
    </xf>
    <xf numFmtId="165" fontId="0" fillId="3" borderId="9" xfId="0" applyNumberFormat="1" applyFill="1" applyBorder="1"/>
    <xf numFmtId="165" fontId="0" fillId="3" borderId="45" xfId="0" applyNumberFormat="1" applyFill="1" applyBorder="1"/>
    <xf numFmtId="0" fontId="0" fillId="0" borderId="0" xfId="0" applyBorder="1" applyAlignment="1">
      <alignment horizontal="right" vertical="center"/>
    </xf>
    <xf numFmtId="0" fontId="14" fillId="0" borderId="0" xfId="6" applyFont="1" applyFill="1" applyAlignment="1">
      <alignment horizontal="center"/>
    </xf>
    <xf numFmtId="0" fontId="0" fillId="0" borderId="14" xfId="0" applyBorder="1"/>
    <xf numFmtId="0" fontId="0" fillId="0" borderId="13" xfId="0" applyFont="1" applyBorder="1"/>
    <xf numFmtId="0" fontId="0" fillId="0" borderId="10" xfId="0" applyFont="1" applyBorder="1"/>
    <xf numFmtId="0" fontId="0" fillId="0" borderId="53" xfId="0" applyFont="1" applyBorder="1"/>
    <xf numFmtId="0" fontId="0" fillId="0" borderId="63" xfId="0" applyFont="1" applyBorder="1"/>
    <xf numFmtId="0" fontId="0" fillId="0" borderId="36" xfId="0" applyFont="1" applyBorder="1"/>
    <xf numFmtId="0" fontId="0" fillId="0" borderId="27" xfId="0" applyFont="1" applyBorder="1"/>
    <xf numFmtId="0" fontId="0" fillId="0" borderId="37" xfId="0" applyFont="1" applyBorder="1"/>
    <xf numFmtId="165" fontId="3" fillId="2" borderId="56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165" fontId="9" fillId="2" borderId="5" xfId="0" applyNumberFormat="1" applyFont="1" applyFill="1" applyBorder="1" applyAlignment="1">
      <alignment vertical="center"/>
    </xf>
    <xf numFmtId="165" fontId="18" fillId="3" borderId="5" xfId="0" applyNumberFormat="1" applyFont="1" applyFill="1" applyBorder="1"/>
    <xf numFmtId="165" fontId="18" fillId="3" borderId="8" xfId="0" applyNumberFormat="1" applyFont="1" applyFill="1" applyBorder="1"/>
    <xf numFmtId="165" fontId="18" fillId="3" borderId="5" xfId="0" applyNumberFormat="1" applyFont="1" applyFill="1" applyBorder="1" applyAlignment="1">
      <alignment horizontal="right" vertical="center"/>
    </xf>
    <xf numFmtId="165" fontId="9" fillId="7" borderId="6" xfId="0" applyNumberFormat="1" applyFont="1" applyFill="1" applyBorder="1"/>
    <xf numFmtId="165" fontId="9" fillId="2" borderId="8" xfId="0" applyNumberFormat="1" applyFont="1" applyFill="1" applyBorder="1" applyAlignment="1">
      <alignment vertical="center"/>
    </xf>
    <xf numFmtId="165" fontId="18" fillId="3" borderId="8" xfId="0" applyNumberFormat="1" applyFont="1" applyFill="1" applyBorder="1" applyAlignment="1">
      <alignment horizontal="right" vertical="center"/>
    </xf>
    <xf numFmtId="165" fontId="9" fillId="7" borderId="9" xfId="0" applyNumberFormat="1" applyFont="1" applyFill="1" applyBorder="1"/>
    <xf numFmtId="165" fontId="18" fillId="13" borderId="45" xfId="0" applyNumberFormat="1" applyFont="1" applyFill="1" applyBorder="1" applyAlignment="1">
      <alignment vertical="center"/>
    </xf>
    <xf numFmtId="165" fontId="18" fillId="13" borderId="35" xfId="0" applyNumberFormat="1" applyFont="1" applyFill="1" applyBorder="1" applyAlignment="1">
      <alignment vertical="center"/>
    </xf>
    <xf numFmtId="165" fontId="18" fillId="13" borderId="45" xfId="0" applyNumberFormat="1" applyFont="1" applyFill="1" applyBorder="1"/>
    <xf numFmtId="165" fontId="18" fillId="13" borderId="35" xfId="0" applyNumberFormat="1" applyFont="1" applyFill="1" applyBorder="1"/>
    <xf numFmtId="0" fontId="0" fillId="0" borderId="0" xfId="0" applyAlignment="1">
      <alignment horizontal="left"/>
    </xf>
    <xf numFmtId="165" fontId="9" fillId="0" borderId="6" xfId="0" applyNumberFormat="1" applyFont="1" applyFill="1" applyBorder="1"/>
    <xf numFmtId="165" fontId="9" fillId="0" borderId="9" xfId="0" applyNumberFormat="1" applyFont="1" applyFill="1" applyBorder="1"/>
    <xf numFmtId="2" fontId="0" fillId="4" borderId="9" xfId="0" applyNumberFormat="1" applyFont="1" applyFill="1" applyBorder="1" applyAlignment="1">
      <alignment horizontal="center" vertical="center"/>
    </xf>
    <xf numFmtId="165" fontId="0" fillId="4" borderId="9" xfId="0" applyNumberFormat="1" applyFont="1" applyFill="1" applyBorder="1" applyAlignment="1">
      <alignment horizontal="center" vertical="center"/>
    </xf>
    <xf numFmtId="165" fontId="0" fillId="6" borderId="0" xfId="0" applyNumberFormat="1" applyFill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36" xfId="0" applyFont="1" applyBorder="1" applyAlignment="1">
      <alignment horizontal="left"/>
    </xf>
    <xf numFmtId="0" fontId="0" fillId="10" borderId="34" xfId="0" applyFont="1" applyFill="1" applyBorder="1" applyAlignment="1">
      <alignment horizontal="center" vertical="center"/>
    </xf>
    <xf numFmtId="0" fontId="0" fillId="10" borderId="4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10" borderId="4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5" fontId="0" fillId="7" borderId="36" xfId="0" applyNumberFormat="1" applyFont="1" applyFill="1" applyBorder="1" applyAlignment="1"/>
    <xf numFmtId="165" fontId="3" fillId="3" borderId="8" xfId="0" applyNumberFormat="1" applyFont="1" applyFill="1" applyBorder="1" applyAlignment="1"/>
    <xf numFmtId="165" fontId="3" fillId="4" borderId="8" xfId="0" applyNumberFormat="1" applyFont="1" applyFill="1" applyBorder="1" applyAlignment="1">
      <alignment horizontal="right" vertical="center"/>
    </xf>
    <xf numFmtId="165" fontId="3" fillId="7" borderId="38" xfId="0" applyNumberFormat="1" applyFont="1" applyFill="1" applyBorder="1" applyAlignment="1"/>
    <xf numFmtId="0" fontId="0" fillId="0" borderId="27" xfId="0" applyFont="1" applyBorder="1" applyAlignment="1">
      <alignment horizontal="center" vertical="center"/>
    </xf>
    <xf numFmtId="165" fontId="0" fillId="7" borderId="6" xfId="0" applyNumberFormat="1" applyFont="1" applyFill="1" applyBorder="1" applyAlignment="1"/>
    <xf numFmtId="165" fontId="0" fillId="7" borderId="9" xfId="0" applyNumberFormat="1" applyFont="1" applyFill="1" applyBorder="1" applyAlignment="1"/>
    <xf numFmtId="165" fontId="0" fillId="7" borderId="38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right" vertical="center"/>
    </xf>
    <xf numFmtId="165" fontId="0" fillId="7" borderId="3" xfId="0" applyNumberFormat="1" applyFont="1" applyFill="1" applyBorder="1" applyAlignment="1"/>
    <xf numFmtId="165" fontId="3" fillId="2" borderId="53" xfId="0" applyNumberFormat="1" applyFont="1" applyFill="1" applyBorder="1" applyAlignment="1">
      <alignment horizontal="right" vertical="center"/>
    </xf>
    <xf numFmtId="165" fontId="9" fillId="3" borderId="56" xfId="0" applyNumberFormat="1" applyFont="1" applyFill="1" applyBorder="1"/>
    <xf numFmtId="165" fontId="9" fillId="3" borderId="52" xfId="0" applyNumberFormat="1" applyFont="1" applyFill="1" applyBorder="1"/>
    <xf numFmtId="49" fontId="0" fillId="0" borderId="65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10" borderId="34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0" fontId="0" fillId="10" borderId="34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165" fontId="19" fillId="2" borderId="10" xfId="0" applyNumberFormat="1" applyFont="1" applyFill="1" applyBorder="1" applyAlignment="1">
      <alignment horizontal="right" vertical="center"/>
    </xf>
    <xf numFmtId="165" fontId="20" fillId="3" borderId="10" xfId="0" applyNumberFormat="1" applyFont="1" applyFill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4" borderId="11" xfId="0" applyNumberFormat="1" applyFont="1" applyFill="1" applyBorder="1" applyAlignment="1">
      <alignment horizontal="right" vertical="center"/>
    </xf>
    <xf numFmtId="165" fontId="20" fillId="3" borderId="52" xfId="0" applyNumberFormat="1" applyFont="1" applyFill="1" applyBorder="1" applyAlignment="1">
      <alignment horizontal="right" vertical="center"/>
    </xf>
    <xf numFmtId="165" fontId="3" fillId="4" borderId="6" xfId="0" applyNumberFormat="1" applyFont="1" applyFill="1" applyBorder="1" applyAlignment="1">
      <alignment horizontal="right" vertical="center"/>
    </xf>
    <xf numFmtId="165" fontId="19" fillId="7" borderId="10" xfId="0" applyNumberFormat="1" applyFont="1" applyFill="1" applyBorder="1" applyAlignment="1">
      <alignment horizontal="right" vertical="center"/>
    </xf>
    <xf numFmtId="165" fontId="19" fillId="4" borderId="6" xfId="0" applyNumberFormat="1" applyFont="1" applyFill="1" applyBorder="1" applyAlignment="1">
      <alignment horizontal="right" vertical="center"/>
    </xf>
    <xf numFmtId="165" fontId="3" fillId="4" borderId="9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right" vertical="center"/>
    </xf>
    <xf numFmtId="165" fontId="3" fillId="0" borderId="34" xfId="0" applyNumberFormat="1" applyFont="1" applyFill="1" applyBorder="1" applyAlignment="1">
      <alignment horizontal="right" vertical="center"/>
    </xf>
    <xf numFmtId="165" fontId="3" fillId="0" borderId="45" xfId="0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horizontal="right" vertical="center"/>
    </xf>
    <xf numFmtId="165" fontId="3" fillId="0" borderId="46" xfId="0" applyNumberFormat="1" applyFont="1" applyFill="1" applyBorder="1" applyAlignment="1">
      <alignment horizontal="right" vertical="center"/>
    </xf>
    <xf numFmtId="165" fontId="9" fillId="0" borderId="10" xfId="0" applyNumberFormat="1" applyFont="1" applyFill="1" applyBorder="1"/>
    <xf numFmtId="165" fontId="9" fillId="0" borderId="11" xfId="0" applyNumberFormat="1" applyFont="1" applyFill="1" applyBorder="1"/>
    <xf numFmtId="165" fontId="9" fillId="0" borderId="5" xfId="0" applyNumberFormat="1" applyFont="1" applyFill="1" applyBorder="1"/>
    <xf numFmtId="165" fontId="9" fillId="0" borderId="8" xfId="0" applyNumberFormat="1" applyFont="1" applyFill="1" applyBorder="1"/>
    <xf numFmtId="0" fontId="1" fillId="0" borderId="48" xfId="0" applyFont="1" applyBorder="1"/>
    <xf numFmtId="165" fontId="0" fillId="0" borderId="34" xfId="0" applyNumberFormat="1" applyFont="1" applyBorder="1"/>
    <xf numFmtId="165" fontId="0" fillId="0" borderId="45" xfId="0" applyNumberFormat="1" applyFont="1" applyBorder="1"/>
    <xf numFmtId="165" fontId="0" fillId="0" borderId="35" xfId="0" applyNumberFormat="1" applyFont="1" applyBorder="1"/>
    <xf numFmtId="165" fontId="3" fillId="3" borderId="45" xfId="0" applyNumberFormat="1" applyFont="1" applyFill="1" applyBorder="1"/>
    <xf numFmtId="165" fontId="3" fillId="3" borderId="35" xfId="0" applyNumberFormat="1" applyFont="1" applyFill="1" applyBorder="1"/>
    <xf numFmtId="165" fontId="0" fillId="3" borderId="45" xfId="0" applyNumberFormat="1" applyFont="1" applyFill="1" applyBorder="1" applyAlignment="1"/>
    <xf numFmtId="165" fontId="0" fillId="3" borderId="35" xfId="0" applyNumberFormat="1" applyFont="1" applyFill="1" applyBorder="1" applyAlignment="1"/>
    <xf numFmtId="165" fontId="0" fillId="7" borderId="50" xfId="0" applyNumberFormat="1" applyFont="1" applyFill="1" applyBorder="1" applyAlignment="1"/>
    <xf numFmtId="165" fontId="0" fillId="7" borderId="44" xfId="0" applyNumberFormat="1" applyFont="1" applyFill="1" applyBorder="1" applyAlignment="1"/>
    <xf numFmtId="165" fontId="0" fillId="7" borderId="64" xfId="0" applyNumberFormat="1" applyFont="1" applyFill="1" applyBorder="1" applyAlignment="1"/>
    <xf numFmtId="165" fontId="0" fillId="3" borderId="35" xfId="0" applyNumberFormat="1" applyFill="1" applyBorder="1"/>
    <xf numFmtId="165" fontId="0" fillId="6" borderId="0" xfId="0" applyNumberFormat="1" applyFill="1" applyBorder="1"/>
    <xf numFmtId="0" fontId="0" fillId="13" borderId="51" xfId="0" applyFill="1" applyBorder="1" applyAlignment="1">
      <alignment horizontal="center" vertical="center"/>
    </xf>
    <xf numFmtId="165" fontId="9" fillId="2" borderId="50" xfId="0" applyNumberFormat="1" applyFont="1" applyFill="1" applyBorder="1"/>
    <xf numFmtId="165" fontId="9" fillId="2" borderId="36" xfId="0" applyNumberFormat="1" applyFont="1" applyFill="1" applyBorder="1"/>
    <xf numFmtId="165" fontId="9" fillId="2" borderId="38" xfId="0" applyNumberFormat="1" applyFont="1" applyFill="1" applyBorder="1"/>
    <xf numFmtId="165" fontId="18" fillId="3" borderId="52" xfId="0" applyNumberFormat="1" applyFont="1" applyFill="1" applyBorder="1"/>
    <xf numFmtId="165" fontId="18" fillId="3" borderId="46" xfId="0" applyNumberFormat="1" applyFont="1" applyFill="1" applyBorder="1"/>
    <xf numFmtId="165" fontId="9" fillId="0" borderId="45" xfId="0" applyNumberFormat="1" applyFont="1" applyFill="1" applyBorder="1"/>
    <xf numFmtId="165" fontId="9" fillId="0" borderId="35" xfId="0" applyNumberFormat="1" applyFont="1" applyFill="1" applyBorder="1"/>
    <xf numFmtId="0" fontId="1" fillId="10" borderId="43" xfId="0" applyFont="1" applyFill="1" applyBorder="1" applyAlignment="1"/>
    <xf numFmtId="0" fontId="7" fillId="0" borderId="3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65" fontId="9" fillId="0" borderId="45" xfId="0" applyNumberFormat="1" applyFont="1" applyBorder="1"/>
    <xf numFmtId="165" fontId="9" fillId="0" borderId="35" xfId="0" applyNumberFormat="1" applyFont="1" applyBorder="1"/>
    <xf numFmtId="165" fontId="3" fillId="7" borderId="12" xfId="0" applyNumberFormat="1" applyFont="1" applyFill="1" applyBorder="1" applyAlignment="1">
      <alignment horizontal="right" vertical="center"/>
    </xf>
    <xf numFmtId="0" fontId="0" fillId="0" borderId="9" xfId="0" applyBorder="1"/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165" fontId="20" fillId="3" borderId="46" xfId="0" applyNumberFormat="1" applyFont="1" applyFill="1" applyBorder="1" applyAlignment="1">
      <alignment horizontal="right" vertical="center"/>
    </xf>
    <xf numFmtId="0" fontId="14" fillId="0" borderId="0" xfId="6" applyFont="1" applyFill="1" applyAlignment="1"/>
    <xf numFmtId="0" fontId="14" fillId="0" borderId="0" xfId="6" applyFont="1" applyFill="1" applyAlignment="1">
      <alignment vertical="center" wrapText="1"/>
    </xf>
    <xf numFmtId="165" fontId="0" fillId="0" borderId="0" xfId="0" applyNumberFormat="1" applyFont="1" applyFill="1" applyBorder="1" applyAlignment="1"/>
    <xf numFmtId="165" fontId="0" fillId="4" borderId="13" xfId="0" applyNumberFormat="1" applyFont="1" applyFill="1" applyBorder="1" applyAlignment="1"/>
    <xf numFmtId="0" fontId="14" fillId="9" borderId="0" xfId="6" applyFont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165" fontId="0" fillId="7" borderId="26" xfId="0" applyNumberFormat="1" applyFont="1" applyFill="1" applyBorder="1" applyAlignment="1">
      <alignment horizontal="center"/>
    </xf>
    <xf numFmtId="165" fontId="0" fillId="7" borderId="28" xfId="0" applyNumberFormat="1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vertical="center" wrapText="1"/>
    </xf>
    <xf numFmtId="0" fontId="0" fillId="10" borderId="44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3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165" fontId="0" fillId="7" borderId="30" xfId="0" applyNumberFormat="1" applyFont="1" applyFill="1" applyBorder="1" applyAlignment="1">
      <alignment horizontal="center"/>
    </xf>
    <xf numFmtId="165" fontId="0" fillId="7" borderId="32" xfId="0" applyNumberFormat="1" applyFont="1" applyFill="1" applyBorder="1" applyAlignment="1">
      <alignment horizontal="center"/>
    </xf>
    <xf numFmtId="0" fontId="0" fillId="10" borderId="34" xfId="0" applyFont="1" applyFill="1" applyBorder="1" applyAlignment="1">
      <alignment horizontal="center" vertical="center" wrapText="1"/>
    </xf>
    <xf numFmtId="0" fontId="0" fillId="10" borderId="45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10" borderId="44" xfId="0" applyFont="1" applyFill="1" applyBorder="1" applyAlignment="1">
      <alignment horizontal="center" vertical="center" wrapText="1"/>
    </xf>
    <xf numFmtId="0" fontId="0" fillId="10" borderId="36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34" xfId="0" applyFont="1" applyFill="1" applyBorder="1" applyAlignment="1">
      <alignment horizontal="center" vertical="center"/>
    </xf>
    <xf numFmtId="0" fontId="0" fillId="10" borderId="45" xfId="0" applyFont="1" applyFill="1" applyBorder="1" applyAlignment="1">
      <alignment horizontal="center" vertical="center"/>
    </xf>
    <xf numFmtId="165" fontId="3" fillId="7" borderId="30" xfId="0" applyNumberFormat="1" applyFont="1" applyFill="1" applyBorder="1" applyAlignment="1">
      <alignment horizontal="center"/>
    </xf>
    <xf numFmtId="165" fontId="3" fillId="7" borderId="32" xfId="0" applyNumberFormat="1" applyFont="1" applyFill="1" applyBorder="1" applyAlignment="1">
      <alignment horizontal="center"/>
    </xf>
    <xf numFmtId="0" fontId="9" fillId="11" borderId="17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165" fontId="3" fillId="7" borderId="26" xfId="0" applyNumberFormat="1" applyFont="1" applyFill="1" applyBorder="1" applyAlignment="1">
      <alignment horizontal="center"/>
    </xf>
    <xf numFmtId="165" fontId="3" fillId="7" borderId="28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10" borderId="1" xfId="0" applyFont="1" applyFill="1" applyBorder="1" applyAlignment="1">
      <alignment horizontal="left" vertical="center" wrapText="1"/>
    </xf>
    <xf numFmtId="0" fontId="0" fillId="10" borderId="2" xfId="0" applyFont="1" applyFill="1" applyBorder="1" applyAlignment="1">
      <alignment horizontal="left" vertical="center" wrapText="1"/>
    </xf>
    <xf numFmtId="0" fontId="0" fillId="10" borderId="44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10" borderId="3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left"/>
    </xf>
    <xf numFmtId="0" fontId="0" fillId="10" borderId="25" xfId="0" applyFont="1" applyFill="1" applyBorder="1" applyAlignment="1">
      <alignment horizontal="left"/>
    </xf>
    <xf numFmtId="0" fontId="14" fillId="14" borderId="0" xfId="6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10" borderId="17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0" borderId="44" xfId="0" applyFont="1" applyFill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" fillId="10" borderId="3" xfId="0" applyFont="1" applyFill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9" xfId="0" applyFont="1" applyBorder="1" applyAlignment="1">
      <alignment horizontal="left"/>
    </xf>
    <xf numFmtId="165" fontId="0" fillId="0" borderId="2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165" fontId="0" fillId="0" borderId="28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5" fontId="0" fillId="0" borderId="59" xfId="0" applyNumberFormat="1" applyFont="1" applyFill="1" applyBorder="1" applyAlignment="1">
      <alignment horizontal="center"/>
    </xf>
    <xf numFmtId="165" fontId="0" fillId="0" borderId="33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0" fillId="0" borderId="36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1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65" fontId="0" fillId="0" borderId="38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44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10" borderId="1" xfId="0" applyNumberFormat="1" applyFont="1" applyFill="1" applyBorder="1" applyAlignment="1">
      <alignment horizontal="center" vertical="center" wrapText="1"/>
    </xf>
    <xf numFmtId="49" fontId="0" fillId="10" borderId="3" xfId="0" applyNumberFormat="1" applyFont="1" applyFill="1" applyBorder="1" applyAlignment="1">
      <alignment horizontal="center" vertical="center"/>
    </xf>
    <xf numFmtId="49" fontId="0" fillId="10" borderId="4" xfId="0" applyNumberFormat="1" applyFont="1" applyFill="1" applyBorder="1" applyAlignment="1">
      <alignment horizontal="center" vertical="center"/>
    </xf>
    <xf numFmtId="49" fontId="0" fillId="10" borderId="6" xfId="0" applyNumberFormat="1" applyFont="1" applyFill="1" applyBorder="1" applyAlignment="1">
      <alignment horizontal="center" vertical="center"/>
    </xf>
    <xf numFmtId="49" fontId="0" fillId="10" borderId="58" xfId="0" applyNumberFormat="1" applyFont="1" applyFill="1" applyBorder="1" applyAlignment="1">
      <alignment horizontal="center" vertical="center"/>
    </xf>
    <xf numFmtId="49" fontId="0" fillId="10" borderId="57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65" fontId="0" fillId="0" borderId="29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61" xfId="0" applyNumberFormat="1" applyFont="1" applyFill="1" applyBorder="1" applyAlignment="1">
      <alignment horizontal="center"/>
    </xf>
    <xf numFmtId="49" fontId="0" fillId="6" borderId="20" xfId="0" applyNumberFormat="1" applyFont="1" applyFill="1" applyBorder="1" applyAlignment="1">
      <alignment horizontal="center"/>
    </xf>
    <xf numFmtId="49" fontId="0" fillId="6" borderId="21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65" fontId="0" fillId="0" borderId="5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10" borderId="1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4" fillId="9" borderId="0" xfId="6" applyFont="1" applyAlignment="1">
      <alignment horizontal="center" vertical="center" wrapText="1"/>
    </xf>
    <xf numFmtId="165" fontId="9" fillId="2" borderId="29" xfId="0" applyNumberFormat="1" applyFont="1" applyFill="1" applyBorder="1" applyAlignment="1">
      <alignment horizontal="center"/>
    </xf>
    <xf numFmtId="165" fontId="9" fillId="2" borderId="59" xfId="0" applyNumberFormat="1" applyFont="1" applyFill="1" applyBorder="1" applyAlignment="1">
      <alignment horizontal="center"/>
    </xf>
    <xf numFmtId="165" fontId="9" fillId="2" borderId="33" xfId="0" applyNumberFormat="1" applyFont="1" applyFill="1" applyBorder="1" applyAlignment="1">
      <alignment horizontal="center"/>
    </xf>
    <xf numFmtId="165" fontId="9" fillId="2" borderId="26" xfId="0" applyNumberFormat="1" applyFont="1" applyFill="1" applyBorder="1" applyAlignment="1">
      <alignment horizontal="center"/>
    </xf>
    <xf numFmtId="165" fontId="9" fillId="2" borderId="27" xfId="0" applyNumberFormat="1" applyFont="1" applyFill="1" applyBorder="1" applyAlignment="1">
      <alignment horizontal="center"/>
    </xf>
    <xf numFmtId="165" fontId="9" fillId="2" borderId="28" xfId="0" applyNumberFormat="1" applyFont="1" applyFill="1" applyBorder="1" applyAlignment="1">
      <alignment horizontal="center"/>
    </xf>
    <xf numFmtId="165" fontId="9" fillId="2" borderId="62" xfId="0" applyNumberFormat="1" applyFont="1" applyFill="1" applyBorder="1" applyAlignment="1">
      <alignment horizontal="center"/>
    </xf>
    <xf numFmtId="165" fontId="9" fillId="2" borderId="60" xfId="0" applyNumberFormat="1" applyFont="1" applyFill="1" applyBorder="1" applyAlignment="1">
      <alignment horizontal="center"/>
    </xf>
    <xf numFmtId="165" fontId="9" fillId="2" borderId="47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34" xfId="0" applyFont="1" applyFill="1" applyBorder="1" applyAlignment="1">
      <alignment horizontal="center" vertical="center"/>
    </xf>
    <xf numFmtId="0" fontId="18" fillId="10" borderId="45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4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left"/>
    </xf>
    <xf numFmtId="165" fontId="0" fillId="0" borderId="36" xfId="0" applyNumberFormat="1" applyFont="1" applyFill="1" applyBorder="1" applyAlignment="1">
      <alignment horizontal="left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65" fontId="0" fillId="0" borderId="8" xfId="0" applyNumberFormat="1" applyFont="1" applyFill="1" applyBorder="1" applyAlignment="1">
      <alignment horizontal="left"/>
    </xf>
    <xf numFmtId="165" fontId="0" fillId="0" borderId="9" xfId="0" applyNumberFormat="1" applyFont="1" applyFill="1" applyBorder="1" applyAlignment="1">
      <alignment horizontal="left"/>
    </xf>
    <xf numFmtId="165" fontId="0" fillId="0" borderId="5" xfId="0" applyNumberFormat="1" applyFont="1" applyFill="1" applyBorder="1" applyAlignment="1"/>
    <xf numFmtId="165" fontId="0" fillId="0" borderId="6" xfId="0" applyNumberFormat="1" applyFont="1" applyFill="1" applyBorder="1" applyAlignment="1"/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165" fontId="0" fillId="0" borderId="38" xfId="0" applyNumberFormat="1" applyFont="1" applyFill="1" applyBorder="1" applyAlignment="1">
      <alignment horizontal="left"/>
    </xf>
    <xf numFmtId="165" fontId="0" fillId="0" borderId="6" xfId="0" applyNumberFormat="1" applyFont="1" applyFill="1" applyBorder="1" applyAlignment="1">
      <alignment horizontal="left"/>
    </xf>
    <xf numFmtId="0" fontId="1" fillId="11" borderId="40" xfId="0" applyFont="1" applyFill="1" applyBorder="1" applyAlignment="1">
      <alignment horizontal="right"/>
    </xf>
    <xf numFmtId="0" fontId="1" fillId="11" borderId="41" xfId="0" applyFont="1" applyFill="1" applyBorder="1" applyAlignment="1">
      <alignment horizontal="right"/>
    </xf>
    <xf numFmtId="0" fontId="14" fillId="9" borderId="17" xfId="6" applyFont="1" applyBorder="1" applyAlignment="1">
      <alignment horizontal="center" vertical="center"/>
    </xf>
    <xf numFmtId="0" fontId="14" fillId="9" borderId="19" xfId="6" applyFont="1" applyBorder="1" applyAlignment="1">
      <alignment horizontal="center" vertical="center"/>
    </xf>
    <xf numFmtId="0" fontId="14" fillId="9" borderId="18" xfId="6" applyFont="1" applyBorder="1" applyAlignment="1">
      <alignment horizontal="center" vertical="center"/>
    </xf>
    <xf numFmtId="0" fontId="14" fillId="9" borderId="20" xfId="6" applyFont="1" applyBorder="1" applyAlignment="1">
      <alignment horizontal="center" vertical="center"/>
    </xf>
    <xf numFmtId="0" fontId="14" fillId="9" borderId="0" xfId="6" applyFont="1" applyBorder="1" applyAlignment="1">
      <alignment horizontal="center" vertical="center"/>
    </xf>
    <xf numFmtId="0" fontId="14" fillId="9" borderId="21" xfId="6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10" borderId="58" xfId="0" applyFont="1" applyFill="1" applyBorder="1" applyAlignment="1">
      <alignment horizontal="center" vertical="center"/>
    </xf>
    <xf numFmtId="0" fontId="0" fillId="10" borderId="56" xfId="0" applyFont="1" applyFill="1" applyBorder="1" applyAlignment="1">
      <alignment horizontal="center" vertical="center"/>
    </xf>
    <xf numFmtId="0" fontId="0" fillId="10" borderId="57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 wrapText="1"/>
    </xf>
    <xf numFmtId="0" fontId="0" fillId="10" borderId="37" xfId="0" applyFont="1" applyFill="1" applyBorder="1" applyAlignment="1">
      <alignment horizontal="center" vertical="center" wrapText="1"/>
    </xf>
    <xf numFmtId="0" fontId="0" fillId="10" borderId="55" xfId="0" applyFont="1" applyFill="1" applyBorder="1" applyAlignment="1">
      <alignment horizontal="center" vertical="center" wrapText="1"/>
    </xf>
    <xf numFmtId="0" fontId="0" fillId="10" borderId="56" xfId="0" applyFont="1" applyFill="1" applyBorder="1" applyAlignment="1">
      <alignment horizontal="center" vertical="center" wrapText="1"/>
    </xf>
    <xf numFmtId="0" fontId="0" fillId="10" borderId="57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/>
    <xf numFmtId="0" fontId="0" fillId="10" borderId="2" xfId="0" applyFont="1" applyFill="1" applyBorder="1" applyAlignment="1"/>
    <xf numFmtId="0" fontId="0" fillId="10" borderId="44" xfId="0" applyFont="1" applyFill="1" applyBorder="1" applyAlignment="1"/>
    <xf numFmtId="0" fontId="16" fillId="9" borderId="0" xfId="6" applyFont="1" applyBorder="1" applyAlignment="1">
      <alignment horizontal="center" vertical="center" wrapText="1"/>
    </xf>
  </cellXfs>
  <cellStyles count="7">
    <cellStyle name="Èmfasi3" xfId="6" builtinId="37"/>
    <cellStyle name="Enllaç" xfId="5" builtinId="8"/>
    <cellStyle name="Euro" xfId="2"/>
    <cellStyle name="Euro 2" xf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E4C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X156"/>
  <sheetViews>
    <sheetView showGridLines="0" tabSelected="1" zoomScale="80" zoomScaleNormal="80" workbookViewId="0">
      <selection activeCell="I18" sqref="I18"/>
    </sheetView>
  </sheetViews>
  <sheetFormatPr defaultColWidth="9.140625" defaultRowHeight="15"/>
  <cols>
    <col min="1" max="1" width="9.140625" style="18" customWidth="1"/>
    <col min="2" max="2" width="12.85546875" style="18" customWidth="1"/>
    <col min="3" max="3" width="16" style="18" customWidth="1"/>
    <col min="4" max="4" width="13.85546875" style="18" customWidth="1"/>
    <col min="5" max="5" width="14" style="18" customWidth="1"/>
    <col min="6" max="6" width="15.5703125" style="18" customWidth="1"/>
    <col min="7" max="7" width="20" style="18" customWidth="1"/>
    <col min="8" max="8" width="16.42578125" style="18" customWidth="1"/>
    <col min="9" max="9" width="15" style="18" customWidth="1"/>
    <col min="10" max="10" width="14.7109375" style="18" customWidth="1"/>
    <col min="11" max="11" width="14.140625" style="18" customWidth="1"/>
    <col min="12" max="12" width="15.28515625" style="18" customWidth="1"/>
    <col min="13" max="13" width="15" style="18" customWidth="1"/>
    <col min="14" max="14" width="14.42578125" style="18" customWidth="1"/>
    <col min="15" max="15" width="16.28515625" style="18" customWidth="1"/>
    <col min="16" max="16" width="16.85546875" style="18" customWidth="1"/>
    <col min="17" max="18" width="16.42578125" style="18" customWidth="1"/>
    <col min="19" max="19" width="14.140625" style="18" customWidth="1"/>
    <col min="20" max="20" width="11" style="18" customWidth="1"/>
    <col min="21" max="21" width="13.7109375" style="18" bestFit="1" customWidth="1"/>
    <col min="22" max="22" width="12.140625" style="18" customWidth="1"/>
    <col min="23" max="23" width="12" style="18" customWidth="1"/>
    <col min="24" max="24" width="12.85546875" style="18" customWidth="1"/>
    <col min="25" max="16384" width="9.140625" style="18"/>
  </cols>
  <sheetData>
    <row r="2" spans="1:24" ht="21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343"/>
      <c r="S2" s="343"/>
      <c r="T2" s="343"/>
      <c r="U2" s="343"/>
    </row>
    <row r="4" spans="1:24">
      <c r="A4" s="415" t="s">
        <v>1</v>
      </c>
      <c r="B4" s="415"/>
      <c r="C4" s="415"/>
      <c r="D4" s="415"/>
      <c r="E4" s="415"/>
      <c r="F4" s="415"/>
      <c r="G4" s="415"/>
      <c r="H4" s="246"/>
      <c r="I4" s="246"/>
      <c r="O4" s="9"/>
      <c r="P4" s="9"/>
      <c r="Q4" s="9"/>
      <c r="R4" s="9"/>
      <c r="S4" s="9"/>
      <c r="T4" s="9"/>
      <c r="U4" s="9"/>
      <c r="V4" s="9"/>
      <c r="W4" s="24"/>
      <c r="X4" s="24"/>
    </row>
    <row r="5" spans="1:24">
      <c r="A5" s="247"/>
      <c r="B5" s="247"/>
      <c r="C5" s="247"/>
      <c r="D5" s="247"/>
      <c r="E5" s="247"/>
      <c r="F5" s="247"/>
      <c r="G5" s="247"/>
      <c r="H5" s="246"/>
      <c r="I5" s="246"/>
      <c r="O5" s="9"/>
      <c r="P5" s="9"/>
      <c r="Q5" s="9"/>
      <c r="R5" s="9"/>
      <c r="S5" s="9"/>
      <c r="T5" s="9"/>
      <c r="U5" s="9"/>
      <c r="V5" s="9"/>
      <c r="W5" s="24"/>
      <c r="X5" s="24"/>
    </row>
    <row r="6" spans="1:24">
      <c r="A6" s="44" t="s">
        <v>2</v>
      </c>
    </row>
    <row r="7" spans="1:24" ht="15.75" thickBot="1">
      <c r="A7" s="414"/>
      <c r="B7" s="414"/>
      <c r="C7" s="414"/>
      <c r="D7" s="414"/>
      <c r="E7" s="414"/>
      <c r="F7" s="414"/>
      <c r="G7" s="414"/>
      <c r="H7" s="414"/>
      <c r="I7" s="41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5" customHeight="1">
      <c r="A8" s="385" t="s">
        <v>4</v>
      </c>
      <c r="B8" s="373"/>
      <c r="C8" s="373"/>
      <c r="D8" s="359" t="s">
        <v>5</v>
      </c>
      <c r="E8" s="385" t="s">
        <v>6</v>
      </c>
      <c r="F8" s="375" t="s">
        <v>7</v>
      </c>
      <c r="G8" s="375" t="s">
        <v>8</v>
      </c>
      <c r="H8" s="375" t="s">
        <v>9</v>
      </c>
      <c r="I8" s="375" t="s">
        <v>10</v>
      </c>
      <c r="J8" s="375" t="s">
        <v>11</v>
      </c>
      <c r="K8" s="375" t="s">
        <v>12</v>
      </c>
      <c r="L8" s="383" t="s">
        <v>13</v>
      </c>
      <c r="M8" s="388" t="s">
        <v>14</v>
      </c>
    </row>
    <row r="9" spans="1:24">
      <c r="A9" s="360"/>
      <c r="B9" s="374"/>
      <c r="C9" s="374"/>
      <c r="D9" s="361"/>
      <c r="E9" s="360"/>
      <c r="F9" s="376"/>
      <c r="G9" s="376"/>
      <c r="H9" s="376"/>
      <c r="I9" s="376"/>
      <c r="J9" s="376"/>
      <c r="K9" s="376"/>
      <c r="L9" s="384"/>
      <c r="M9" s="389"/>
    </row>
    <row r="10" spans="1:24">
      <c r="A10" s="360"/>
      <c r="B10" s="374"/>
      <c r="C10" s="374"/>
      <c r="D10" s="361"/>
      <c r="E10" s="360"/>
      <c r="F10" s="376"/>
      <c r="G10" s="376"/>
      <c r="H10" s="376"/>
      <c r="I10" s="376"/>
      <c r="J10" s="376"/>
      <c r="K10" s="376"/>
      <c r="L10" s="384"/>
      <c r="M10" s="389"/>
    </row>
    <row r="11" spans="1:24">
      <c r="A11" s="127" t="s">
        <v>15</v>
      </c>
      <c r="B11" s="114"/>
      <c r="C11" s="114"/>
      <c r="D11" s="122" t="s">
        <v>16</v>
      </c>
      <c r="E11" s="75">
        <v>1177.08</v>
      </c>
      <c r="F11" s="19">
        <v>922.22</v>
      </c>
      <c r="G11" s="19">
        <v>1039.78</v>
      </c>
      <c r="H11" s="19">
        <v>213.08</v>
      </c>
      <c r="I11" s="19">
        <v>14</v>
      </c>
      <c r="J11" s="141">
        <f>E11+F11+G11+H11+I11</f>
        <v>3366.16</v>
      </c>
      <c r="K11" s="89">
        <f>726.35</f>
        <v>726.35</v>
      </c>
      <c r="L11" s="140">
        <f>K11+F11+G11+H11+I11</f>
        <v>2915.4300000000003</v>
      </c>
      <c r="M11" s="308">
        <f>(J11*12)+(L11*2)</f>
        <v>46224.78</v>
      </c>
    </row>
    <row r="12" spans="1:24">
      <c r="A12" s="127" t="s">
        <v>15</v>
      </c>
      <c r="B12" s="114"/>
      <c r="C12" s="114"/>
      <c r="D12" s="122" t="s">
        <v>17</v>
      </c>
      <c r="E12" s="75">
        <v>509.87</v>
      </c>
      <c r="F12" s="19">
        <v>849.82</v>
      </c>
      <c r="G12" s="19">
        <v>0</v>
      </c>
      <c r="H12" s="19">
        <v>114.96</v>
      </c>
      <c r="I12" s="19">
        <v>0</v>
      </c>
      <c r="J12" s="141">
        <f t="shared" ref="J12:J19" si="0">E12+F12+G12+H12+I12</f>
        <v>1474.65</v>
      </c>
      <c r="K12" s="89">
        <v>314.62</v>
      </c>
      <c r="L12" s="140">
        <f t="shared" ref="L12:L18" si="1">K12+F12+G12+H12+I12</f>
        <v>1279.4000000000001</v>
      </c>
      <c r="M12" s="308">
        <f t="shared" ref="M12:M19" si="2">(J12*12)+(L12*2)</f>
        <v>20254.600000000002</v>
      </c>
    </row>
    <row r="13" spans="1:24">
      <c r="A13" s="127" t="s">
        <v>15</v>
      </c>
      <c r="B13" s="114"/>
      <c r="C13" s="114"/>
      <c r="D13" s="122" t="s">
        <v>18</v>
      </c>
      <c r="E13" s="75">
        <v>339.92</v>
      </c>
      <c r="F13" s="19">
        <v>566.6</v>
      </c>
      <c r="G13" s="19">
        <v>0</v>
      </c>
      <c r="H13" s="19">
        <v>80.900000000000006</v>
      </c>
      <c r="I13" s="19">
        <v>0</v>
      </c>
      <c r="J13" s="141">
        <f t="shared" si="0"/>
        <v>987.42</v>
      </c>
      <c r="K13" s="89">
        <v>209.76</v>
      </c>
      <c r="L13" s="140">
        <f t="shared" si="1"/>
        <v>857.26</v>
      </c>
      <c r="M13" s="308">
        <f t="shared" si="2"/>
        <v>13563.56</v>
      </c>
    </row>
    <row r="14" spans="1:24">
      <c r="A14" s="127" t="s">
        <v>15</v>
      </c>
      <c r="B14" s="114"/>
      <c r="C14" s="114"/>
      <c r="D14" s="122" t="s">
        <v>19</v>
      </c>
      <c r="E14" s="75">
        <v>254.94</v>
      </c>
      <c r="F14" s="19">
        <v>424.93</v>
      </c>
      <c r="G14" s="19">
        <v>0</v>
      </c>
      <c r="H14" s="19">
        <v>63.81</v>
      </c>
      <c r="I14" s="19">
        <v>0</v>
      </c>
      <c r="J14" s="141">
        <f t="shared" si="0"/>
        <v>743.68000000000006</v>
      </c>
      <c r="K14" s="89">
        <v>157.32</v>
      </c>
      <c r="L14" s="140">
        <f t="shared" si="1"/>
        <v>646.05999999999995</v>
      </c>
      <c r="M14" s="308">
        <f t="shared" si="2"/>
        <v>10216.279999999999</v>
      </c>
    </row>
    <row r="15" spans="1:24">
      <c r="A15" s="366" t="s">
        <v>20</v>
      </c>
      <c r="B15" s="367"/>
      <c r="C15" s="367"/>
      <c r="D15" s="122" t="s">
        <v>16</v>
      </c>
      <c r="E15" s="75">
        <v>1177.08</v>
      </c>
      <c r="F15" s="19">
        <v>844.65</v>
      </c>
      <c r="G15" s="19">
        <v>485.08</v>
      </c>
      <c r="H15" s="19">
        <v>178.3</v>
      </c>
      <c r="I15" s="19">
        <v>6.53</v>
      </c>
      <c r="J15" s="141">
        <f t="shared" si="0"/>
        <v>2691.6400000000003</v>
      </c>
      <c r="K15" s="89">
        <v>726.35</v>
      </c>
      <c r="L15" s="140">
        <f t="shared" si="1"/>
        <v>2240.9100000000003</v>
      </c>
      <c r="M15" s="308">
        <f t="shared" si="2"/>
        <v>36781.500000000007</v>
      </c>
    </row>
    <row r="16" spans="1:24">
      <c r="A16" s="115" t="s">
        <v>21</v>
      </c>
      <c r="B16" s="114"/>
      <c r="C16" s="114"/>
      <c r="D16" s="122" t="s">
        <v>16</v>
      </c>
      <c r="E16" s="75">
        <v>1177.08</v>
      </c>
      <c r="F16" s="19">
        <v>844.65</v>
      </c>
      <c r="G16" s="19">
        <v>485.08</v>
      </c>
      <c r="H16" s="19">
        <v>178.3</v>
      </c>
      <c r="I16" s="19">
        <v>6.53</v>
      </c>
      <c r="J16" s="141">
        <f t="shared" si="0"/>
        <v>2691.6400000000003</v>
      </c>
      <c r="K16" s="89">
        <v>726.35</v>
      </c>
      <c r="L16" s="140">
        <f t="shared" si="1"/>
        <v>2240.9100000000003</v>
      </c>
      <c r="M16" s="308">
        <f t="shared" si="2"/>
        <v>36781.500000000007</v>
      </c>
    </row>
    <row r="17" spans="1:13">
      <c r="A17" s="115" t="s">
        <v>21</v>
      </c>
      <c r="B17" s="114"/>
      <c r="C17" s="114"/>
      <c r="D17" s="122" t="s">
        <v>17</v>
      </c>
      <c r="E17" s="75">
        <v>509.87</v>
      </c>
      <c r="F17" s="19">
        <v>575.98</v>
      </c>
      <c r="G17" s="19">
        <v>0</v>
      </c>
      <c r="H17" s="19">
        <v>95.25</v>
      </c>
      <c r="I17" s="19">
        <v>0</v>
      </c>
      <c r="J17" s="141">
        <f t="shared" si="0"/>
        <v>1181.0999999999999</v>
      </c>
      <c r="K17" s="89">
        <v>314.62</v>
      </c>
      <c r="L17" s="140">
        <f t="shared" si="1"/>
        <v>985.85</v>
      </c>
      <c r="M17" s="308">
        <f t="shared" si="2"/>
        <v>16144.9</v>
      </c>
    </row>
    <row r="18" spans="1:13">
      <c r="A18" s="115" t="s">
        <v>21</v>
      </c>
      <c r="B18" s="114"/>
      <c r="C18" s="114"/>
      <c r="D18" s="122" t="s">
        <v>19</v>
      </c>
      <c r="E18" s="75">
        <v>254.94</v>
      </c>
      <c r="F18" s="19">
        <v>287.99</v>
      </c>
      <c r="G18" s="19">
        <v>0</v>
      </c>
      <c r="H18" s="19">
        <v>53.92</v>
      </c>
      <c r="I18" s="19">
        <v>0</v>
      </c>
      <c r="J18" s="141">
        <f t="shared" si="0"/>
        <v>596.85</v>
      </c>
      <c r="K18" s="89">
        <v>157.32</v>
      </c>
      <c r="L18" s="140">
        <f t="shared" si="1"/>
        <v>499.23</v>
      </c>
      <c r="M18" s="308">
        <f t="shared" si="2"/>
        <v>8160.6600000000008</v>
      </c>
    </row>
    <row r="19" spans="1:13" ht="15.75" thickBot="1">
      <c r="A19" s="121" t="s">
        <v>22</v>
      </c>
      <c r="B19" s="120"/>
      <c r="C19" s="120"/>
      <c r="D19" s="119" t="s">
        <v>16</v>
      </c>
      <c r="E19" s="86">
        <v>1177.08</v>
      </c>
      <c r="F19" s="87">
        <v>741.01</v>
      </c>
      <c r="G19" s="87">
        <v>299.49</v>
      </c>
      <c r="H19" s="87">
        <v>161.71</v>
      </c>
      <c r="I19" s="87">
        <v>3.23</v>
      </c>
      <c r="J19" s="263">
        <f t="shared" si="0"/>
        <v>2382.52</v>
      </c>
      <c r="K19" s="264">
        <v>726.35</v>
      </c>
      <c r="L19" s="265">
        <f>K19+F19+G19+H19+I19</f>
        <v>1931.7900000000002</v>
      </c>
      <c r="M19" s="309">
        <f t="shared" si="2"/>
        <v>32453.82</v>
      </c>
    </row>
    <row r="22" spans="1:13" ht="18.75" customHeight="1">
      <c r="A22" s="403" t="s">
        <v>23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</row>
    <row r="23" spans="1:13" ht="15.75">
      <c r="A23" s="139"/>
      <c r="B23" s="139"/>
      <c r="C23" s="139"/>
      <c r="D23" s="139"/>
      <c r="E23" s="139"/>
      <c r="F23" s="139"/>
      <c r="G23" s="139"/>
      <c r="H23" s="130"/>
      <c r="I23" s="130"/>
    </row>
    <row r="24" spans="1:13" ht="15.75" thickBot="1">
      <c r="A24" s="136"/>
      <c r="B24" s="136"/>
      <c r="C24" s="136"/>
      <c r="D24" s="136"/>
      <c r="E24" s="136"/>
      <c r="F24" s="138"/>
      <c r="G24" s="137"/>
      <c r="H24" s="130"/>
      <c r="I24" s="130"/>
    </row>
    <row r="25" spans="1:13">
      <c r="A25" s="411" t="s">
        <v>24</v>
      </c>
      <c r="B25" s="412"/>
      <c r="C25" s="412"/>
      <c r="D25" s="412"/>
      <c r="E25" s="412"/>
      <c r="F25" s="358" t="s">
        <v>16</v>
      </c>
      <c r="G25" s="386"/>
    </row>
    <row r="26" spans="1:13">
      <c r="A26" s="366" t="s">
        <v>25</v>
      </c>
      <c r="B26" s="367"/>
      <c r="C26" s="367"/>
      <c r="D26" s="367"/>
      <c r="E26" s="368"/>
      <c r="F26" s="394">
        <v>45.29</v>
      </c>
      <c r="G26" s="395"/>
      <c r="H26" s="37"/>
    </row>
    <row r="27" spans="1:13">
      <c r="A27" s="366" t="s">
        <v>26</v>
      </c>
      <c r="B27" s="367"/>
      <c r="C27" s="367"/>
      <c r="D27" s="367"/>
      <c r="E27" s="368"/>
      <c r="F27" s="394">
        <v>19.59</v>
      </c>
      <c r="G27" s="395"/>
      <c r="H27" s="37"/>
    </row>
    <row r="28" spans="1:13">
      <c r="A28" s="366" t="s">
        <v>27</v>
      </c>
      <c r="B28" s="367"/>
      <c r="C28" s="367"/>
      <c r="D28" s="367"/>
      <c r="E28" s="368"/>
      <c r="F28" s="394">
        <v>13.05</v>
      </c>
      <c r="G28" s="395"/>
      <c r="H28" s="37"/>
    </row>
    <row r="29" spans="1:13" ht="15.75" thickBot="1">
      <c r="A29" s="354" t="s">
        <v>28</v>
      </c>
      <c r="B29" s="402"/>
      <c r="C29" s="402"/>
      <c r="D29" s="402"/>
      <c r="E29" s="355"/>
      <c r="F29" s="390">
        <v>9.7799999999999994</v>
      </c>
      <c r="G29" s="391"/>
      <c r="H29" s="37"/>
    </row>
    <row r="30" spans="1:13">
      <c r="A30" s="130"/>
      <c r="B30" s="130"/>
      <c r="C30" s="130"/>
      <c r="D30" s="130"/>
      <c r="E30" s="130"/>
      <c r="F30" s="133"/>
      <c r="G30" s="133"/>
    </row>
    <row r="31" spans="1:13" ht="15.75" thickBot="1">
      <c r="A31" s="135"/>
      <c r="B31" s="131"/>
      <c r="C31" s="131"/>
      <c r="D31" s="131"/>
      <c r="E31" s="131"/>
      <c r="F31" s="133"/>
      <c r="G31" s="134"/>
    </row>
    <row r="32" spans="1:13" ht="15.75" thickBot="1">
      <c r="A32" s="132"/>
      <c r="B32" s="132"/>
      <c r="C32" s="131"/>
      <c r="D32" s="131"/>
      <c r="E32" s="131"/>
      <c r="F32" s="392" t="s">
        <v>3</v>
      </c>
      <c r="G32" s="393"/>
    </row>
    <row r="33" spans="1:22">
      <c r="A33" s="399" t="s">
        <v>29</v>
      </c>
      <c r="B33" s="400"/>
      <c r="C33" s="400"/>
      <c r="D33" s="400"/>
      <c r="E33" s="401"/>
      <c r="F33" s="409" t="s">
        <v>16</v>
      </c>
      <c r="G33" s="410"/>
    </row>
    <row r="34" spans="1:22">
      <c r="A34" s="366" t="s">
        <v>25</v>
      </c>
      <c r="B34" s="367"/>
      <c r="C34" s="367"/>
      <c r="D34" s="367"/>
      <c r="E34" s="368"/>
      <c r="F34" s="394">
        <v>27.95</v>
      </c>
      <c r="G34" s="395"/>
      <c r="H34" s="37"/>
    </row>
    <row r="35" spans="1:22">
      <c r="A35" s="366" t="s">
        <v>26</v>
      </c>
      <c r="B35" s="367"/>
      <c r="C35" s="367"/>
      <c r="D35" s="367"/>
      <c r="E35" s="368"/>
      <c r="F35" s="394">
        <v>12.09</v>
      </c>
      <c r="G35" s="395"/>
      <c r="H35" s="37"/>
    </row>
    <row r="36" spans="1:22">
      <c r="A36" s="366" t="s">
        <v>27</v>
      </c>
      <c r="B36" s="367"/>
      <c r="C36" s="367"/>
      <c r="D36" s="367"/>
      <c r="E36" s="368"/>
      <c r="F36" s="394">
        <v>8.07</v>
      </c>
      <c r="G36" s="395"/>
      <c r="H36" s="37"/>
    </row>
    <row r="37" spans="1:22" ht="15.75" thickBot="1">
      <c r="A37" s="354" t="s">
        <v>28</v>
      </c>
      <c r="B37" s="402"/>
      <c r="C37" s="402"/>
      <c r="D37" s="402"/>
      <c r="E37" s="355"/>
      <c r="F37" s="390">
        <v>6.03</v>
      </c>
      <c r="G37" s="391"/>
      <c r="H37" s="37"/>
    </row>
    <row r="38" spans="1:22">
      <c r="A38" s="130"/>
      <c r="B38" s="130"/>
      <c r="C38" s="130"/>
      <c r="D38" s="130"/>
      <c r="E38" s="130"/>
      <c r="F38" s="130"/>
      <c r="G38" s="130"/>
    </row>
    <row r="39" spans="1:22">
      <c r="S39" s="24"/>
      <c r="T39" s="24"/>
      <c r="U39" s="24"/>
      <c r="V39" s="24"/>
    </row>
    <row r="40" spans="1:22" ht="21">
      <c r="A40" s="347" t="s">
        <v>30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3"/>
      <c r="S40" s="343"/>
      <c r="T40" s="343"/>
      <c r="U40" s="343"/>
      <c r="V40" s="24"/>
    </row>
    <row r="41" spans="1:22" ht="21">
      <c r="A41" s="214"/>
      <c r="B41" s="214"/>
      <c r="C41" s="214"/>
      <c r="D41" s="214"/>
      <c r="E41" s="214"/>
      <c r="F41" s="214"/>
      <c r="G41" s="214"/>
      <c r="H41" s="214"/>
      <c r="I41" s="214"/>
      <c r="S41" s="24"/>
      <c r="T41" s="24"/>
      <c r="U41" s="24"/>
      <c r="V41" s="24"/>
    </row>
    <row r="42" spans="1:22">
      <c r="A42" s="44" t="s">
        <v>31</v>
      </c>
    </row>
    <row r="43" spans="1:22" ht="15.75" thickBot="1">
      <c r="A43" s="414"/>
      <c r="B43" s="414"/>
      <c r="C43" s="414"/>
      <c r="D43" s="414"/>
      <c r="E43" s="414"/>
      <c r="F43" s="414"/>
      <c r="G43" s="414"/>
      <c r="H43" s="414"/>
      <c r="I43" s="414"/>
      <c r="R43" s="24"/>
      <c r="S43" s="24"/>
      <c r="T43" s="24"/>
      <c r="U43" s="24"/>
      <c r="V43" s="24"/>
    </row>
    <row r="44" spans="1:22" ht="15" customHeight="1">
      <c r="A44" s="385" t="s">
        <v>4</v>
      </c>
      <c r="B44" s="373"/>
      <c r="C44" s="373"/>
      <c r="D44" s="359" t="s">
        <v>32</v>
      </c>
      <c r="E44" s="385" t="s">
        <v>6</v>
      </c>
      <c r="F44" s="375" t="s">
        <v>33</v>
      </c>
      <c r="G44" s="375" t="s">
        <v>34</v>
      </c>
      <c r="H44" s="375" t="s">
        <v>35</v>
      </c>
      <c r="I44" s="375" t="s">
        <v>11</v>
      </c>
      <c r="J44" s="383" t="s">
        <v>13</v>
      </c>
      <c r="K44" s="371" t="s">
        <v>14</v>
      </c>
      <c r="L44" s="24"/>
      <c r="M44" s="24"/>
      <c r="N44" s="24"/>
      <c r="O44" s="24"/>
    </row>
    <row r="45" spans="1:22">
      <c r="A45" s="360"/>
      <c r="B45" s="374"/>
      <c r="C45" s="374"/>
      <c r="D45" s="361"/>
      <c r="E45" s="360"/>
      <c r="F45" s="376"/>
      <c r="G45" s="376"/>
      <c r="H45" s="376"/>
      <c r="I45" s="376"/>
      <c r="J45" s="384"/>
      <c r="K45" s="372"/>
      <c r="L45" s="24"/>
      <c r="M45" s="24"/>
      <c r="N45" s="24"/>
      <c r="O45" s="24"/>
    </row>
    <row r="46" spans="1:22">
      <c r="A46" s="360"/>
      <c r="B46" s="374"/>
      <c r="C46" s="374"/>
      <c r="D46" s="361"/>
      <c r="E46" s="360"/>
      <c r="F46" s="376"/>
      <c r="G46" s="376"/>
      <c r="H46" s="376"/>
      <c r="I46" s="376"/>
      <c r="J46" s="384"/>
      <c r="K46" s="372"/>
      <c r="L46" s="24"/>
      <c r="M46" s="24"/>
      <c r="N46" s="24"/>
      <c r="O46" s="24"/>
    </row>
    <row r="47" spans="1:22">
      <c r="A47" s="366" t="s">
        <v>36</v>
      </c>
      <c r="B47" s="367"/>
      <c r="C47" s="367"/>
      <c r="D47" s="122" t="s">
        <v>16</v>
      </c>
      <c r="E47" s="75">
        <v>1250.83</v>
      </c>
      <c r="F47" s="19">
        <v>167.11</v>
      </c>
      <c r="G47" s="19">
        <v>1004.47</v>
      </c>
      <c r="H47" s="19">
        <v>5.5</v>
      </c>
      <c r="I47" s="129">
        <f>E47+F47+G47+H47</f>
        <v>2427.91</v>
      </c>
      <c r="J47" s="262">
        <f>I47</f>
        <v>2427.91</v>
      </c>
      <c r="K47" s="310">
        <f>(I47*12)+(J47*2)</f>
        <v>33990.74</v>
      </c>
      <c r="L47" s="52"/>
      <c r="M47" s="52"/>
      <c r="N47" s="24"/>
      <c r="O47" s="24"/>
    </row>
    <row r="48" spans="1:22">
      <c r="A48" s="416" t="s">
        <v>37</v>
      </c>
      <c r="B48" s="417"/>
      <c r="C48" s="417"/>
      <c r="D48" s="122" t="s">
        <v>16</v>
      </c>
      <c r="E48" s="75">
        <v>1250.83</v>
      </c>
      <c r="F48" s="19">
        <v>167.11</v>
      </c>
      <c r="G48" s="19">
        <v>1255.04</v>
      </c>
      <c r="H48" s="19">
        <v>5.5</v>
      </c>
      <c r="I48" s="129">
        <f t="shared" ref="I48:I58" si="3">E48+F48+G48+H48</f>
        <v>2678.48</v>
      </c>
      <c r="J48" s="262">
        <f t="shared" ref="J48:J58" si="4">I48</f>
        <v>2678.48</v>
      </c>
      <c r="K48" s="310">
        <f t="shared" ref="K48:K58" si="5">(I48*12)+(J48*2)</f>
        <v>37498.720000000001</v>
      </c>
      <c r="L48" s="52"/>
      <c r="M48" s="52"/>
      <c r="N48" s="24"/>
      <c r="O48" s="24"/>
    </row>
    <row r="49" spans="1:16">
      <c r="A49" s="248" t="s">
        <v>37</v>
      </c>
      <c r="B49" s="251"/>
      <c r="C49" s="252"/>
      <c r="D49" s="266" t="s">
        <v>19</v>
      </c>
      <c r="E49" s="75">
        <v>275.19</v>
      </c>
      <c r="F49" s="19">
        <v>36.76</v>
      </c>
      <c r="G49" s="19">
        <v>276.11</v>
      </c>
      <c r="H49" s="19">
        <v>2.0699999999999998</v>
      </c>
      <c r="I49" s="129">
        <v>590.12</v>
      </c>
      <c r="J49" s="262">
        <f>I49</f>
        <v>590.12</v>
      </c>
      <c r="K49" s="310">
        <f t="shared" si="5"/>
        <v>8261.68</v>
      </c>
      <c r="L49" s="52"/>
      <c r="M49" s="52"/>
      <c r="N49" s="24"/>
      <c r="O49" s="24"/>
    </row>
    <row r="50" spans="1:16">
      <c r="A50" s="248" t="s">
        <v>37</v>
      </c>
      <c r="B50" s="251"/>
      <c r="C50" s="252"/>
      <c r="D50" s="266" t="s">
        <v>17</v>
      </c>
      <c r="E50" s="75">
        <v>550.35</v>
      </c>
      <c r="F50" s="19">
        <v>73.52</v>
      </c>
      <c r="G50" s="19">
        <v>552.22</v>
      </c>
      <c r="H50" s="19">
        <v>4.13</v>
      </c>
      <c r="I50" s="129">
        <f t="shared" ref="I50:I51" si="6">SUM(E50:H50)</f>
        <v>1180.2200000000003</v>
      </c>
      <c r="J50" s="262">
        <f>I50</f>
        <v>1180.2200000000003</v>
      </c>
      <c r="K50" s="310">
        <f t="shared" si="5"/>
        <v>16523.080000000002</v>
      </c>
      <c r="L50" s="52"/>
      <c r="M50" s="52"/>
      <c r="N50" s="24"/>
      <c r="O50" s="24"/>
    </row>
    <row r="51" spans="1:16">
      <c r="A51" s="218" t="s">
        <v>38</v>
      </c>
      <c r="B51" s="219"/>
      <c r="C51" s="219"/>
      <c r="D51" s="122" t="s">
        <v>16</v>
      </c>
      <c r="E51" s="75">
        <v>1250.83</v>
      </c>
      <c r="F51" s="19">
        <v>167.11</v>
      </c>
      <c r="G51" s="19">
        <v>1255.04</v>
      </c>
      <c r="H51" s="19">
        <v>5.5</v>
      </c>
      <c r="I51" s="129">
        <f t="shared" si="6"/>
        <v>2678.48</v>
      </c>
      <c r="J51" s="262">
        <f t="shared" si="4"/>
        <v>2678.48</v>
      </c>
      <c r="K51" s="310">
        <f t="shared" si="5"/>
        <v>37498.720000000001</v>
      </c>
      <c r="L51" s="52"/>
      <c r="M51" s="52"/>
    </row>
    <row r="52" spans="1:16">
      <c r="A52" s="220" t="s">
        <v>38</v>
      </c>
      <c r="B52" s="221"/>
      <c r="C52" s="222"/>
      <c r="D52" s="266" t="s">
        <v>19</v>
      </c>
      <c r="E52" s="75">
        <v>275.19</v>
      </c>
      <c r="F52" s="19">
        <v>36.76</v>
      </c>
      <c r="G52" s="19">
        <v>276.11</v>
      </c>
      <c r="H52" s="19">
        <v>2.0699999999999998</v>
      </c>
      <c r="I52" s="129">
        <v>590.12</v>
      </c>
      <c r="J52" s="262">
        <f>I52</f>
        <v>590.12</v>
      </c>
      <c r="K52" s="310">
        <f t="shared" si="5"/>
        <v>8261.68</v>
      </c>
      <c r="L52" s="52"/>
      <c r="M52" s="52"/>
    </row>
    <row r="53" spans="1:16">
      <c r="A53" s="220" t="s">
        <v>38</v>
      </c>
      <c r="B53" s="221"/>
      <c r="C53" s="222"/>
      <c r="D53" s="266" t="s">
        <v>17</v>
      </c>
      <c r="E53" s="75">
        <v>550.35</v>
      </c>
      <c r="F53" s="19">
        <v>73.52</v>
      </c>
      <c r="G53" s="19">
        <v>552.22</v>
      </c>
      <c r="H53" s="19">
        <v>4.13</v>
      </c>
      <c r="I53" s="129">
        <f>SUM(E53:H53)</f>
        <v>1180.2200000000003</v>
      </c>
      <c r="J53" s="262">
        <f>I53</f>
        <v>1180.2200000000003</v>
      </c>
      <c r="K53" s="310">
        <f t="shared" si="5"/>
        <v>16523.080000000002</v>
      </c>
      <c r="L53" s="52"/>
      <c r="M53" s="52"/>
    </row>
    <row r="54" spans="1:16">
      <c r="A54" s="216" t="s">
        <v>39</v>
      </c>
      <c r="B54" s="217"/>
      <c r="C54" s="217"/>
      <c r="D54" s="266" t="s">
        <v>16</v>
      </c>
      <c r="E54" s="75">
        <v>1250.83</v>
      </c>
      <c r="F54" s="19">
        <v>167.11</v>
      </c>
      <c r="G54" s="19">
        <v>1839.76</v>
      </c>
      <c r="H54" s="19">
        <v>5.5</v>
      </c>
      <c r="I54" s="129">
        <f t="shared" si="3"/>
        <v>3263.2</v>
      </c>
      <c r="J54" s="262">
        <f t="shared" si="4"/>
        <v>3263.2</v>
      </c>
      <c r="K54" s="310">
        <f t="shared" si="5"/>
        <v>45684.799999999996</v>
      </c>
      <c r="L54" s="52"/>
      <c r="M54" s="52"/>
    </row>
    <row r="55" spans="1:16">
      <c r="A55" s="216" t="s">
        <v>39</v>
      </c>
      <c r="B55" s="217"/>
      <c r="C55" s="217"/>
      <c r="D55" s="266" t="s">
        <v>17</v>
      </c>
      <c r="E55" s="75">
        <v>478.31</v>
      </c>
      <c r="F55" s="19">
        <v>63.89</v>
      </c>
      <c r="G55" s="19">
        <v>703.49</v>
      </c>
      <c r="H55" s="19">
        <v>4.13</v>
      </c>
      <c r="I55" s="129">
        <v>1249.81</v>
      </c>
      <c r="J55" s="262">
        <f>I55</f>
        <v>1249.81</v>
      </c>
      <c r="K55" s="310">
        <f t="shared" si="5"/>
        <v>17497.34</v>
      </c>
      <c r="L55" s="52"/>
      <c r="M55" s="52"/>
    </row>
    <row r="56" spans="1:16">
      <c r="A56" s="396" t="s">
        <v>40</v>
      </c>
      <c r="B56" s="397"/>
      <c r="C56" s="398"/>
      <c r="D56" s="122" t="s">
        <v>16</v>
      </c>
      <c r="E56" s="75">
        <v>1250.83</v>
      </c>
      <c r="F56" s="19">
        <v>167.11</v>
      </c>
      <c r="G56" s="19">
        <v>85.68</v>
      </c>
      <c r="H56" s="19">
        <v>5.5</v>
      </c>
      <c r="I56" s="129">
        <f t="shared" si="3"/>
        <v>1509.1200000000001</v>
      </c>
      <c r="J56" s="262">
        <f t="shared" si="4"/>
        <v>1509.1200000000001</v>
      </c>
      <c r="K56" s="310">
        <f t="shared" si="5"/>
        <v>21127.680000000004</v>
      </c>
      <c r="L56" s="52"/>
      <c r="M56" s="52"/>
    </row>
    <row r="57" spans="1:16">
      <c r="A57" s="115" t="s">
        <v>41</v>
      </c>
      <c r="B57" s="114"/>
      <c r="C57" s="114"/>
      <c r="D57" s="122" t="s">
        <v>16</v>
      </c>
      <c r="E57" s="75">
        <v>1250.83</v>
      </c>
      <c r="F57" s="19">
        <v>0</v>
      </c>
      <c r="G57" s="19">
        <v>795.65</v>
      </c>
      <c r="H57" s="19">
        <v>5.5</v>
      </c>
      <c r="I57" s="129">
        <f t="shared" si="3"/>
        <v>2051.98</v>
      </c>
      <c r="J57" s="262">
        <f t="shared" si="4"/>
        <v>2051.98</v>
      </c>
      <c r="K57" s="310">
        <f t="shared" si="5"/>
        <v>28727.72</v>
      </c>
      <c r="L57" s="52"/>
      <c r="M57" s="52"/>
    </row>
    <row r="58" spans="1:16" ht="15.75" thickBot="1">
      <c r="A58" s="121" t="s">
        <v>42</v>
      </c>
      <c r="B58" s="120"/>
      <c r="C58" s="120"/>
      <c r="D58" s="119" t="s">
        <v>16</v>
      </c>
      <c r="E58" s="86">
        <v>1250.83</v>
      </c>
      <c r="F58" s="87">
        <v>167.11</v>
      </c>
      <c r="G58" s="87">
        <v>795.65</v>
      </c>
      <c r="H58" s="87">
        <v>5.5</v>
      </c>
      <c r="I58" s="128">
        <f t="shared" si="3"/>
        <v>2219.09</v>
      </c>
      <c r="J58" s="269">
        <f t="shared" si="4"/>
        <v>2219.09</v>
      </c>
      <c r="K58" s="311">
        <f t="shared" si="5"/>
        <v>31067.260000000002</v>
      </c>
      <c r="L58" s="52"/>
      <c r="M58" s="52"/>
    </row>
    <row r="59" spans="1:16">
      <c r="A59" s="24"/>
      <c r="B59" s="9"/>
      <c r="C59" s="9"/>
      <c r="D59" s="3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9"/>
    </row>
    <row r="61" spans="1:16" ht="18.75">
      <c r="A61" s="41" t="s">
        <v>43</v>
      </c>
      <c r="B61" s="41"/>
      <c r="C61" s="41"/>
      <c r="D61" s="41"/>
      <c r="E61" s="41"/>
      <c r="F61" s="41"/>
      <c r="G61" s="41"/>
    </row>
    <row r="62" spans="1:16" ht="18.75">
      <c r="A62" s="41"/>
      <c r="B62" s="41"/>
      <c r="C62" s="41"/>
      <c r="D62" s="41"/>
      <c r="E62" s="41"/>
      <c r="F62" s="41"/>
      <c r="G62" s="41"/>
    </row>
    <row r="63" spans="1:16">
      <c r="A63" s="44" t="s">
        <v>44</v>
      </c>
    </row>
    <row r="64" spans="1:16" ht="15.75" thickBot="1">
      <c r="A64" s="44"/>
    </row>
    <row r="65" spans="1:11" ht="15" customHeight="1">
      <c r="A65" s="385" t="s">
        <v>4</v>
      </c>
      <c r="B65" s="373"/>
      <c r="C65" s="407" t="s">
        <v>5</v>
      </c>
      <c r="D65" s="385" t="s">
        <v>6</v>
      </c>
      <c r="E65" s="375" t="s">
        <v>34</v>
      </c>
      <c r="F65" s="375" t="s">
        <v>35</v>
      </c>
      <c r="G65" s="375" t="s">
        <v>11</v>
      </c>
      <c r="H65" s="386" t="s">
        <v>13</v>
      </c>
      <c r="I65" s="388" t="s">
        <v>14</v>
      </c>
      <c r="J65" s="24"/>
    </row>
    <row r="66" spans="1:11" ht="15" customHeight="1">
      <c r="A66" s="360"/>
      <c r="B66" s="374"/>
      <c r="C66" s="408"/>
      <c r="D66" s="360"/>
      <c r="E66" s="376"/>
      <c r="F66" s="376"/>
      <c r="G66" s="376"/>
      <c r="H66" s="387"/>
      <c r="I66" s="389"/>
      <c r="J66" s="24"/>
    </row>
    <row r="67" spans="1:11">
      <c r="A67" s="360"/>
      <c r="B67" s="374"/>
      <c r="C67" s="408"/>
      <c r="D67" s="360"/>
      <c r="E67" s="376"/>
      <c r="F67" s="376"/>
      <c r="G67" s="376"/>
      <c r="H67" s="387"/>
      <c r="I67" s="389"/>
    </row>
    <row r="68" spans="1:11">
      <c r="A68" s="127" t="s">
        <v>45</v>
      </c>
      <c r="B68" s="114"/>
      <c r="C68" s="126" t="s">
        <v>46</v>
      </c>
      <c r="D68" s="65">
        <v>491.69</v>
      </c>
      <c r="E68" s="65">
        <v>87.16</v>
      </c>
      <c r="F68" s="65">
        <v>4.82</v>
      </c>
      <c r="G68" s="98">
        <f t="shared" ref="G68:G96" si="7">D68+E68+F68</f>
        <v>583.67000000000007</v>
      </c>
      <c r="H68" s="267">
        <f>D68</f>
        <v>491.69</v>
      </c>
      <c r="I68" s="97">
        <f>(G68*12)+(H68*2)</f>
        <v>7987.420000000001</v>
      </c>
      <c r="J68" s="37"/>
      <c r="K68" s="37"/>
    </row>
    <row r="69" spans="1:11">
      <c r="A69" s="127" t="s">
        <v>45</v>
      </c>
      <c r="B69" s="114"/>
      <c r="C69" s="126" t="s">
        <v>47</v>
      </c>
      <c r="D69" s="65">
        <v>409.75</v>
      </c>
      <c r="E69" s="65">
        <v>72.62</v>
      </c>
      <c r="F69" s="65">
        <v>3.21</v>
      </c>
      <c r="G69" s="98">
        <f t="shared" si="7"/>
        <v>485.58</v>
      </c>
      <c r="H69" s="267">
        <f>D69</f>
        <v>409.75</v>
      </c>
      <c r="I69" s="97">
        <f t="shared" ref="I69:I96" si="8">(G69*12)+(H69*2)</f>
        <v>6646.46</v>
      </c>
      <c r="J69" s="37"/>
      <c r="K69" s="37"/>
    </row>
    <row r="70" spans="1:11">
      <c r="A70" s="127" t="s">
        <v>45</v>
      </c>
      <c r="B70" s="114"/>
      <c r="C70" s="126" t="s">
        <v>48</v>
      </c>
      <c r="D70" s="65">
        <v>327.79</v>
      </c>
      <c r="E70" s="65">
        <v>58.1</v>
      </c>
      <c r="F70" s="65">
        <v>3.21</v>
      </c>
      <c r="G70" s="98">
        <f t="shared" si="7"/>
        <v>389.1</v>
      </c>
      <c r="H70" s="267">
        <f>D70</f>
        <v>327.79</v>
      </c>
      <c r="I70" s="97">
        <f t="shared" si="8"/>
        <v>5324.7800000000007</v>
      </c>
      <c r="J70" s="37"/>
      <c r="K70" s="37"/>
    </row>
    <row r="71" spans="1:11">
      <c r="A71" s="127" t="s">
        <v>45</v>
      </c>
      <c r="B71" s="114"/>
      <c r="C71" s="126" t="s">
        <v>49</v>
      </c>
      <c r="D71" s="65">
        <v>245.84</v>
      </c>
      <c r="E71" s="65">
        <v>43.56</v>
      </c>
      <c r="F71" s="65">
        <v>2.41</v>
      </c>
      <c r="G71" s="98">
        <f t="shared" si="7"/>
        <v>291.81</v>
      </c>
      <c r="H71" s="267">
        <v>245.84</v>
      </c>
      <c r="I71" s="97">
        <f t="shared" si="8"/>
        <v>3993.4</v>
      </c>
      <c r="J71" s="37"/>
      <c r="K71" s="37"/>
    </row>
    <row r="72" spans="1:11">
      <c r="A72" s="127" t="s">
        <v>45</v>
      </c>
      <c r="B72" s="114"/>
      <c r="C72" s="126" t="s">
        <v>50</v>
      </c>
      <c r="D72" s="65">
        <v>163.88</v>
      </c>
      <c r="E72" s="65">
        <v>29.05</v>
      </c>
      <c r="F72" s="65">
        <v>1.61</v>
      </c>
      <c r="G72" s="98">
        <f t="shared" si="7"/>
        <v>194.54000000000002</v>
      </c>
      <c r="H72" s="267">
        <f>D72</f>
        <v>163.88</v>
      </c>
      <c r="I72" s="97">
        <f t="shared" si="8"/>
        <v>2662.2400000000007</v>
      </c>
      <c r="J72" s="37"/>
      <c r="K72" s="37"/>
    </row>
    <row r="73" spans="1:11" ht="15.75" thickBot="1">
      <c r="A73" s="125" t="s">
        <v>45</v>
      </c>
      <c r="B73" s="120"/>
      <c r="C73" s="124" t="s">
        <v>51</v>
      </c>
      <c r="D73" s="67">
        <v>81.94</v>
      </c>
      <c r="E73" s="67">
        <v>14.53</v>
      </c>
      <c r="F73" s="67">
        <v>0.81</v>
      </c>
      <c r="G73" s="91">
        <f t="shared" si="7"/>
        <v>97.28</v>
      </c>
      <c r="H73" s="268">
        <f>D73</f>
        <v>81.94</v>
      </c>
      <c r="I73" s="90">
        <f t="shared" si="8"/>
        <v>1331.2400000000002</v>
      </c>
      <c r="J73" s="37"/>
      <c r="K73" s="37"/>
    </row>
    <row r="74" spans="1:11">
      <c r="A74" s="118" t="s">
        <v>52</v>
      </c>
      <c r="B74" s="117"/>
      <c r="C74" s="123" t="s">
        <v>46</v>
      </c>
      <c r="D74" s="270">
        <v>614.6</v>
      </c>
      <c r="E74" s="270">
        <v>108.96</v>
      </c>
      <c r="F74" s="270">
        <v>4.82</v>
      </c>
      <c r="G74" s="109">
        <f t="shared" si="7"/>
        <v>728.38000000000011</v>
      </c>
      <c r="H74" s="271">
        <v>614.6</v>
      </c>
      <c r="I74" s="108">
        <f t="shared" si="8"/>
        <v>9969.760000000002</v>
      </c>
      <c r="J74" s="37"/>
      <c r="K74" s="37"/>
    </row>
    <row r="75" spans="1:11">
      <c r="A75" s="115" t="s">
        <v>52</v>
      </c>
      <c r="B75" s="114"/>
      <c r="C75" s="122" t="s">
        <v>47</v>
      </c>
      <c r="D75" s="65">
        <v>512.16</v>
      </c>
      <c r="E75" s="65">
        <v>90.78</v>
      </c>
      <c r="F75" s="65">
        <v>4.0199999999999996</v>
      </c>
      <c r="G75" s="98">
        <f t="shared" si="7"/>
        <v>606.95999999999992</v>
      </c>
      <c r="H75" s="267">
        <f>D75</f>
        <v>512.16</v>
      </c>
      <c r="I75" s="97">
        <f t="shared" si="8"/>
        <v>8307.8399999999983</v>
      </c>
      <c r="J75" s="37"/>
      <c r="K75" s="37"/>
    </row>
    <row r="76" spans="1:11">
      <c r="A76" s="115" t="s">
        <v>52</v>
      </c>
      <c r="B76" s="114"/>
      <c r="C76" s="122" t="s">
        <v>48</v>
      </c>
      <c r="D76" s="65">
        <v>409.75</v>
      </c>
      <c r="E76" s="65">
        <v>72.62</v>
      </c>
      <c r="F76" s="65">
        <v>3.21</v>
      </c>
      <c r="G76" s="98">
        <f t="shared" si="7"/>
        <v>485.58</v>
      </c>
      <c r="H76" s="267">
        <f>D76</f>
        <v>409.75</v>
      </c>
      <c r="I76" s="97">
        <f t="shared" si="8"/>
        <v>6646.46</v>
      </c>
      <c r="J76" s="37"/>
      <c r="K76" s="37"/>
    </row>
    <row r="77" spans="1:11">
      <c r="A77" s="115" t="s">
        <v>52</v>
      </c>
      <c r="B77" s="114"/>
      <c r="C77" s="122" t="s">
        <v>49</v>
      </c>
      <c r="D77" s="65">
        <v>307.3</v>
      </c>
      <c r="E77" s="65">
        <v>54.48</v>
      </c>
      <c r="F77" s="65">
        <v>2.41</v>
      </c>
      <c r="G77" s="98">
        <f t="shared" si="7"/>
        <v>364.19000000000005</v>
      </c>
      <c r="H77" s="267">
        <f>D77</f>
        <v>307.3</v>
      </c>
      <c r="I77" s="97">
        <f t="shared" si="8"/>
        <v>4984.880000000001</v>
      </c>
      <c r="J77" s="37"/>
      <c r="K77" s="37"/>
    </row>
    <row r="78" spans="1:11">
      <c r="A78" s="115" t="s">
        <v>52</v>
      </c>
      <c r="B78" s="114"/>
      <c r="C78" s="122" t="s">
        <v>50</v>
      </c>
      <c r="D78" s="65">
        <v>204.87</v>
      </c>
      <c r="E78" s="65">
        <v>36.31</v>
      </c>
      <c r="F78" s="65">
        <v>1.61</v>
      </c>
      <c r="G78" s="98">
        <f t="shared" si="7"/>
        <v>242.79000000000002</v>
      </c>
      <c r="H78" s="267">
        <v>204.87</v>
      </c>
      <c r="I78" s="97">
        <f t="shared" si="8"/>
        <v>3323.2200000000003</v>
      </c>
      <c r="J78" s="37"/>
      <c r="K78" s="37"/>
    </row>
    <row r="79" spans="1:11" ht="15.75" thickBot="1">
      <c r="A79" s="121" t="s">
        <v>52</v>
      </c>
      <c r="B79" s="120"/>
      <c r="C79" s="119" t="s">
        <v>51</v>
      </c>
      <c r="D79" s="67">
        <v>102.44</v>
      </c>
      <c r="E79" s="67">
        <v>18.149999999999999</v>
      </c>
      <c r="F79" s="67">
        <v>0.81</v>
      </c>
      <c r="G79" s="91">
        <f t="shared" si="7"/>
        <v>121.4</v>
      </c>
      <c r="H79" s="268">
        <v>102.44</v>
      </c>
      <c r="I79" s="90">
        <f t="shared" si="8"/>
        <v>1661.6800000000003</v>
      </c>
      <c r="J79" s="37"/>
      <c r="K79" s="37"/>
    </row>
    <row r="80" spans="1:11">
      <c r="A80" s="118" t="s">
        <v>53</v>
      </c>
      <c r="B80" s="117"/>
      <c r="C80" s="123" t="s">
        <v>46</v>
      </c>
      <c r="D80" s="270">
        <v>717.05</v>
      </c>
      <c r="E80" s="270">
        <v>178.01</v>
      </c>
      <c r="F80" s="270">
        <v>4.82</v>
      </c>
      <c r="G80" s="109">
        <f t="shared" si="7"/>
        <v>899.88</v>
      </c>
      <c r="H80" s="271">
        <v>717.05</v>
      </c>
      <c r="I80" s="108">
        <f t="shared" si="8"/>
        <v>12232.66</v>
      </c>
      <c r="J80" s="37"/>
      <c r="K80" s="37"/>
    </row>
    <row r="81" spans="1:11">
      <c r="A81" s="115" t="s">
        <v>53</v>
      </c>
      <c r="B81" s="114"/>
      <c r="C81" s="122" t="s">
        <v>47</v>
      </c>
      <c r="D81" s="65">
        <v>597.53</v>
      </c>
      <c r="E81" s="65">
        <v>148.32</v>
      </c>
      <c r="F81" s="65">
        <v>4.0199999999999996</v>
      </c>
      <c r="G81" s="98">
        <f t="shared" si="7"/>
        <v>749.86999999999989</v>
      </c>
      <c r="H81" s="267">
        <v>597.53</v>
      </c>
      <c r="I81" s="97">
        <f t="shared" si="8"/>
        <v>10193.499999999998</v>
      </c>
      <c r="J81" s="37"/>
      <c r="K81" s="37"/>
    </row>
    <row r="82" spans="1:11">
      <c r="A82" s="115" t="s">
        <v>53</v>
      </c>
      <c r="B82" s="114"/>
      <c r="C82" s="122" t="s">
        <v>48</v>
      </c>
      <c r="D82" s="65">
        <v>478.02</v>
      </c>
      <c r="E82" s="65">
        <v>118.68</v>
      </c>
      <c r="F82" s="65">
        <v>3.21</v>
      </c>
      <c r="G82" s="98">
        <f t="shared" si="7"/>
        <v>599.91000000000008</v>
      </c>
      <c r="H82" s="267">
        <v>478.02</v>
      </c>
      <c r="I82" s="97">
        <f t="shared" si="8"/>
        <v>8154.9600000000009</v>
      </c>
      <c r="J82" s="37"/>
      <c r="K82" s="37"/>
    </row>
    <row r="83" spans="1:11">
      <c r="A83" s="115" t="s">
        <v>53</v>
      </c>
      <c r="B83" s="114"/>
      <c r="C83" s="122" t="s">
        <v>49</v>
      </c>
      <c r="D83" s="65">
        <v>358.52</v>
      </c>
      <c r="E83" s="65">
        <v>88.99</v>
      </c>
      <c r="F83" s="65">
        <v>2.41</v>
      </c>
      <c r="G83" s="98">
        <f t="shared" si="7"/>
        <v>449.92</v>
      </c>
      <c r="H83" s="267">
        <v>358.52</v>
      </c>
      <c r="I83" s="97">
        <f t="shared" si="8"/>
        <v>6116.08</v>
      </c>
      <c r="J83" s="37"/>
      <c r="K83" s="37"/>
    </row>
    <row r="84" spans="1:11">
      <c r="A84" s="115" t="s">
        <v>53</v>
      </c>
      <c r="B84" s="114"/>
      <c r="C84" s="122" t="s">
        <v>50</v>
      </c>
      <c r="D84" s="65">
        <v>239.01</v>
      </c>
      <c r="E84" s="65">
        <v>59.34</v>
      </c>
      <c r="F84" s="65">
        <v>1.61</v>
      </c>
      <c r="G84" s="98">
        <v>299.95</v>
      </c>
      <c r="H84" s="267">
        <v>239.01</v>
      </c>
      <c r="I84" s="97">
        <f t="shared" si="8"/>
        <v>4077.4199999999996</v>
      </c>
      <c r="J84" s="37"/>
      <c r="K84" s="37"/>
    </row>
    <row r="85" spans="1:11" ht="15.75" thickBot="1">
      <c r="A85" s="121" t="s">
        <v>53</v>
      </c>
      <c r="B85" s="120"/>
      <c r="C85" s="119" t="s">
        <v>51</v>
      </c>
      <c r="D85" s="67">
        <v>119.5</v>
      </c>
      <c r="E85" s="67">
        <v>29.66</v>
      </c>
      <c r="F85" s="67">
        <v>0.81</v>
      </c>
      <c r="G85" s="91">
        <f t="shared" si="7"/>
        <v>149.97</v>
      </c>
      <c r="H85" s="268">
        <f t="shared" ref="H85:H91" si="9">D85</f>
        <v>119.5</v>
      </c>
      <c r="I85" s="90">
        <f t="shared" si="8"/>
        <v>2038.6399999999999</v>
      </c>
      <c r="J85" s="37"/>
      <c r="K85" s="37"/>
    </row>
    <row r="86" spans="1:11">
      <c r="A86" s="118" t="s">
        <v>54</v>
      </c>
      <c r="B86" s="117"/>
      <c r="C86" s="123" t="s">
        <v>46</v>
      </c>
      <c r="D86" s="270">
        <v>1077.78</v>
      </c>
      <c r="E86" s="270">
        <v>344.84</v>
      </c>
      <c r="F86" s="270">
        <v>4.82</v>
      </c>
      <c r="G86" s="109">
        <v>1427.43</v>
      </c>
      <c r="H86" s="271">
        <f t="shared" si="9"/>
        <v>1077.78</v>
      </c>
      <c r="I86" s="108">
        <f t="shared" si="8"/>
        <v>19284.72</v>
      </c>
      <c r="J86" s="37"/>
      <c r="K86" s="37"/>
    </row>
    <row r="87" spans="1:11">
      <c r="A87" s="115" t="s">
        <v>54</v>
      </c>
      <c r="B87" s="114"/>
      <c r="C87" s="122" t="s">
        <v>47</v>
      </c>
      <c r="D87" s="65">
        <v>898.13</v>
      </c>
      <c r="E87" s="65">
        <v>287.35000000000002</v>
      </c>
      <c r="F87" s="65">
        <v>4.0199999999999996</v>
      </c>
      <c r="G87" s="98">
        <f t="shared" si="7"/>
        <v>1189.5</v>
      </c>
      <c r="H87" s="267">
        <f t="shared" si="9"/>
        <v>898.13</v>
      </c>
      <c r="I87" s="97">
        <f t="shared" si="8"/>
        <v>16070.26</v>
      </c>
      <c r="J87" s="37"/>
      <c r="K87" s="37"/>
    </row>
    <row r="88" spans="1:11">
      <c r="A88" s="115" t="s">
        <v>54</v>
      </c>
      <c r="B88" s="114"/>
      <c r="C88" s="122" t="s">
        <v>48</v>
      </c>
      <c r="D88" s="65">
        <v>718.49</v>
      </c>
      <c r="E88" s="65">
        <v>229.88</v>
      </c>
      <c r="F88" s="65">
        <v>3.21</v>
      </c>
      <c r="G88" s="98">
        <v>951.57</v>
      </c>
      <c r="H88" s="267">
        <f t="shared" si="9"/>
        <v>718.49</v>
      </c>
      <c r="I88" s="97">
        <f t="shared" si="8"/>
        <v>12855.82</v>
      </c>
      <c r="J88" s="37"/>
      <c r="K88" s="37"/>
    </row>
    <row r="89" spans="1:11">
      <c r="A89" s="115" t="s">
        <v>54</v>
      </c>
      <c r="B89" s="114"/>
      <c r="C89" s="122" t="s">
        <v>49</v>
      </c>
      <c r="D89" s="65">
        <v>538.89</v>
      </c>
      <c r="E89" s="65">
        <v>172.41</v>
      </c>
      <c r="F89" s="65">
        <v>2.41</v>
      </c>
      <c r="G89" s="98">
        <f t="shared" si="7"/>
        <v>713.70999999999992</v>
      </c>
      <c r="H89" s="267">
        <f t="shared" si="9"/>
        <v>538.89</v>
      </c>
      <c r="I89" s="97">
        <f t="shared" si="8"/>
        <v>9642.2999999999993</v>
      </c>
      <c r="J89" s="37"/>
      <c r="K89" s="37"/>
    </row>
    <row r="90" spans="1:11">
      <c r="A90" s="115" t="s">
        <v>54</v>
      </c>
      <c r="B90" s="114"/>
      <c r="C90" s="122" t="s">
        <v>50</v>
      </c>
      <c r="D90" s="65">
        <v>359.24</v>
      </c>
      <c r="E90" s="65">
        <v>114.94</v>
      </c>
      <c r="F90" s="65">
        <v>1.61</v>
      </c>
      <c r="G90" s="98">
        <v>475.78</v>
      </c>
      <c r="H90" s="267">
        <f t="shared" si="9"/>
        <v>359.24</v>
      </c>
      <c r="I90" s="97">
        <f t="shared" si="8"/>
        <v>6427.84</v>
      </c>
      <c r="J90" s="37"/>
      <c r="K90" s="37"/>
    </row>
    <row r="91" spans="1:11" ht="15.75" thickBot="1">
      <c r="A91" s="121" t="s">
        <v>54</v>
      </c>
      <c r="B91" s="120"/>
      <c r="C91" s="119" t="s">
        <v>51</v>
      </c>
      <c r="D91" s="67">
        <v>179.63</v>
      </c>
      <c r="E91" s="67">
        <v>57.47</v>
      </c>
      <c r="F91" s="67">
        <v>0.81</v>
      </c>
      <c r="G91" s="91">
        <f t="shared" si="7"/>
        <v>237.91</v>
      </c>
      <c r="H91" s="268">
        <f t="shared" si="9"/>
        <v>179.63</v>
      </c>
      <c r="I91" s="90">
        <f t="shared" si="8"/>
        <v>3214.1800000000003</v>
      </c>
      <c r="J91" s="37"/>
      <c r="K91" s="37"/>
    </row>
    <row r="92" spans="1:11">
      <c r="A92" s="118" t="s">
        <v>55</v>
      </c>
      <c r="B92" s="117"/>
      <c r="C92" s="116" t="s">
        <v>49</v>
      </c>
      <c r="D92" s="270">
        <v>245.84</v>
      </c>
      <c r="E92" s="270">
        <v>43.56</v>
      </c>
      <c r="F92" s="270">
        <v>2.41</v>
      </c>
      <c r="G92" s="109">
        <f t="shared" si="7"/>
        <v>291.81</v>
      </c>
      <c r="H92" s="271">
        <v>0</v>
      </c>
      <c r="I92" s="274">
        <f t="shared" si="8"/>
        <v>3501.7200000000003</v>
      </c>
      <c r="J92" s="37"/>
      <c r="K92" s="37"/>
    </row>
    <row r="93" spans="1:11">
      <c r="A93" s="115" t="s">
        <v>56</v>
      </c>
      <c r="B93" s="114"/>
      <c r="C93" s="113" t="s">
        <v>49</v>
      </c>
      <c r="D93" s="65">
        <v>245.84</v>
      </c>
      <c r="E93" s="65">
        <v>43.56</v>
      </c>
      <c r="F93" s="65">
        <v>2.41</v>
      </c>
      <c r="G93" s="104">
        <f t="shared" si="7"/>
        <v>291.81</v>
      </c>
      <c r="H93" s="267">
        <v>0</v>
      </c>
      <c r="I93" s="97">
        <f t="shared" si="8"/>
        <v>3501.7200000000003</v>
      </c>
      <c r="J93" s="37"/>
      <c r="K93" s="37"/>
    </row>
    <row r="94" spans="1:11">
      <c r="A94" s="115" t="s">
        <v>57</v>
      </c>
      <c r="B94" s="114"/>
      <c r="C94" s="113" t="s">
        <v>49</v>
      </c>
      <c r="D94" s="65">
        <v>245.84</v>
      </c>
      <c r="E94" s="65">
        <v>43.56</v>
      </c>
      <c r="F94" s="65">
        <v>2.41</v>
      </c>
      <c r="G94" s="104">
        <f t="shared" si="7"/>
        <v>291.81</v>
      </c>
      <c r="H94" s="267">
        <v>0</v>
      </c>
      <c r="I94" s="97">
        <f t="shared" si="8"/>
        <v>3501.7200000000003</v>
      </c>
      <c r="J94" s="37"/>
      <c r="K94" s="37"/>
    </row>
    <row r="95" spans="1:11">
      <c r="A95" s="115" t="s">
        <v>58</v>
      </c>
      <c r="B95" s="114"/>
      <c r="C95" s="113" t="s">
        <v>49</v>
      </c>
      <c r="D95" s="65">
        <v>245.84</v>
      </c>
      <c r="E95" s="65">
        <v>43.56</v>
      </c>
      <c r="F95" s="65">
        <v>2.41</v>
      </c>
      <c r="G95" s="104">
        <f t="shared" si="7"/>
        <v>291.81</v>
      </c>
      <c r="H95" s="267">
        <v>0</v>
      </c>
      <c r="I95" s="97">
        <f t="shared" si="8"/>
        <v>3501.7200000000003</v>
      </c>
      <c r="J95" s="37"/>
      <c r="K95" s="37"/>
    </row>
    <row r="96" spans="1:11" ht="15.75" thickBot="1">
      <c r="A96" s="354" t="s">
        <v>59</v>
      </c>
      <c r="B96" s="402"/>
      <c r="C96" s="112" t="s">
        <v>49</v>
      </c>
      <c r="D96" s="67">
        <v>245.84</v>
      </c>
      <c r="E96" s="67">
        <v>43.56</v>
      </c>
      <c r="F96" s="67">
        <v>2.41</v>
      </c>
      <c r="G96" s="111">
        <f t="shared" si="7"/>
        <v>291.81</v>
      </c>
      <c r="H96" s="268">
        <v>0</v>
      </c>
      <c r="I96" s="90">
        <f t="shared" si="8"/>
        <v>3501.7200000000003</v>
      </c>
      <c r="J96" s="37"/>
      <c r="K96" s="37"/>
    </row>
    <row r="98" spans="1:11" ht="18.75">
      <c r="A98" s="41" t="s">
        <v>60</v>
      </c>
      <c r="B98" s="41"/>
      <c r="C98" s="41"/>
      <c r="D98" s="41"/>
      <c r="E98" s="41"/>
      <c r="F98" s="41"/>
    </row>
    <row r="99" spans="1:11" ht="18.75">
      <c r="A99" s="41"/>
      <c r="B99" s="41"/>
      <c r="C99" s="41"/>
      <c r="D99" s="41"/>
      <c r="E99" s="41"/>
      <c r="F99" s="41"/>
    </row>
    <row r="100" spans="1:11">
      <c r="A100" s="44" t="s">
        <v>61</v>
      </c>
    </row>
    <row r="101" spans="1:11" ht="19.5" thickBot="1">
      <c r="A101" s="41"/>
      <c r="B101" s="41"/>
      <c r="C101" s="41"/>
      <c r="D101" s="41"/>
      <c r="E101" s="41"/>
      <c r="F101" s="41"/>
    </row>
    <row r="102" spans="1:11" ht="15" customHeight="1">
      <c r="A102" s="358" t="s">
        <v>62</v>
      </c>
      <c r="B102" s="373"/>
      <c r="C102" s="359" t="s">
        <v>63</v>
      </c>
      <c r="D102" s="385" t="s">
        <v>6</v>
      </c>
      <c r="E102" s="375" t="s">
        <v>34</v>
      </c>
      <c r="F102" s="373" t="s">
        <v>35</v>
      </c>
      <c r="G102" s="373" t="s">
        <v>11</v>
      </c>
      <c r="H102" s="359" t="s">
        <v>13</v>
      </c>
      <c r="I102" s="388" t="s">
        <v>14</v>
      </c>
    </row>
    <row r="103" spans="1:11">
      <c r="A103" s="360"/>
      <c r="B103" s="374"/>
      <c r="C103" s="361"/>
      <c r="D103" s="360"/>
      <c r="E103" s="376"/>
      <c r="F103" s="374"/>
      <c r="G103" s="374"/>
      <c r="H103" s="361"/>
      <c r="I103" s="389"/>
    </row>
    <row r="104" spans="1:11">
      <c r="A104" s="360"/>
      <c r="B104" s="374"/>
      <c r="C104" s="361"/>
      <c r="D104" s="360"/>
      <c r="E104" s="376"/>
      <c r="F104" s="374"/>
      <c r="G104" s="374"/>
      <c r="H104" s="361"/>
      <c r="I104" s="389"/>
    </row>
    <row r="105" spans="1:11">
      <c r="A105" s="379" t="s">
        <v>64</v>
      </c>
      <c r="B105" s="380"/>
      <c r="C105" s="103" t="s">
        <v>65</v>
      </c>
      <c r="D105" s="75">
        <v>245.84</v>
      </c>
      <c r="E105" s="19">
        <v>43.54</v>
      </c>
      <c r="F105" s="19">
        <v>2.41</v>
      </c>
      <c r="G105" s="98">
        <f t="shared" ref="G105" si="10">D105+E105+F105</f>
        <v>291.79000000000002</v>
      </c>
      <c r="H105" s="262">
        <v>245.84</v>
      </c>
      <c r="I105" s="97">
        <f>(G105*12)+(H105*2)</f>
        <v>3993.1600000000003</v>
      </c>
      <c r="J105" s="37"/>
      <c r="K105" s="37"/>
    </row>
    <row r="106" spans="1:11" ht="15.75" thickBot="1">
      <c r="A106" s="377" t="s">
        <v>64</v>
      </c>
      <c r="B106" s="378"/>
      <c r="C106" s="96" t="s">
        <v>66</v>
      </c>
      <c r="D106" s="86">
        <v>1207.82</v>
      </c>
      <c r="E106" s="87">
        <v>4327.88</v>
      </c>
      <c r="F106" s="87">
        <v>6.42</v>
      </c>
      <c r="G106" s="91">
        <f>D106+E106+F106</f>
        <v>5542.12</v>
      </c>
      <c r="H106" s="269">
        <v>1207.82</v>
      </c>
      <c r="I106" s="97">
        <f t="shared" ref="I106:I116" si="11">(G106*12)+(H106*2)</f>
        <v>68921.08</v>
      </c>
      <c r="J106" s="37"/>
      <c r="K106" s="37"/>
    </row>
    <row r="107" spans="1:11">
      <c r="A107" s="381" t="s">
        <v>67</v>
      </c>
      <c r="B107" s="382"/>
      <c r="C107" s="110" t="s">
        <v>68</v>
      </c>
      <c r="D107" s="65">
        <f>702.675325*1.0225</f>
        <v>718.4855198125</v>
      </c>
      <c r="E107" s="65">
        <v>229.88</v>
      </c>
      <c r="F107" s="65">
        <v>3.21</v>
      </c>
      <c r="G107" s="104">
        <f t="shared" ref="G107:G116" si="12">D107+E107+F107</f>
        <v>951.57551981250003</v>
      </c>
      <c r="H107" s="312">
        <v>718.49</v>
      </c>
      <c r="I107" s="97">
        <f t="shared" si="11"/>
        <v>12855.886237750001</v>
      </c>
      <c r="J107" s="37"/>
      <c r="K107" s="37"/>
    </row>
    <row r="108" spans="1:11">
      <c r="A108" s="379" t="s">
        <v>67</v>
      </c>
      <c r="B108" s="380"/>
      <c r="C108" s="103" t="s">
        <v>69</v>
      </c>
      <c r="D108" s="65">
        <v>898.13</v>
      </c>
      <c r="E108" s="65">
        <v>287.35000000000002</v>
      </c>
      <c r="F108" s="65">
        <v>4.0199999999999996</v>
      </c>
      <c r="G108" s="98">
        <f t="shared" si="12"/>
        <v>1189.5</v>
      </c>
      <c r="H108" s="262">
        <v>898.13</v>
      </c>
      <c r="I108" s="97">
        <f t="shared" si="11"/>
        <v>16070.26</v>
      </c>
      <c r="J108" s="37"/>
      <c r="K108" s="37"/>
    </row>
    <row r="109" spans="1:11">
      <c r="A109" s="379" t="s">
        <v>67</v>
      </c>
      <c r="B109" s="380"/>
      <c r="C109" s="103" t="s">
        <v>70</v>
      </c>
      <c r="D109" s="65">
        <v>1077.78</v>
      </c>
      <c r="E109" s="65">
        <v>344.84</v>
      </c>
      <c r="F109" s="65">
        <v>4.82</v>
      </c>
      <c r="G109" s="98">
        <f t="shared" si="12"/>
        <v>1427.4399999999998</v>
      </c>
      <c r="H109" s="262">
        <v>1077.78</v>
      </c>
      <c r="I109" s="97">
        <f t="shared" si="11"/>
        <v>19284.84</v>
      </c>
      <c r="J109" s="37"/>
      <c r="K109" s="37"/>
    </row>
    <row r="110" spans="1:11" ht="15.75" thickBot="1">
      <c r="A110" s="377" t="s">
        <v>67</v>
      </c>
      <c r="B110" s="378"/>
      <c r="C110" s="96" t="s">
        <v>66</v>
      </c>
      <c r="D110" s="67">
        <v>1207.82</v>
      </c>
      <c r="E110" s="67">
        <v>2415.5300000000002</v>
      </c>
      <c r="F110" s="67">
        <v>6.42</v>
      </c>
      <c r="G110" s="91">
        <f t="shared" si="12"/>
        <v>3629.7700000000004</v>
      </c>
      <c r="H110" s="269">
        <v>1207.82</v>
      </c>
      <c r="I110" s="97">
        <f t="shared" si="11"/>
        <v>45972.880000000005</v>
      </c>
      <c r="J110" s="37"/>
      <c r="K110" s="37"/>
    </row>
    <row r="111" spans="1:11">
      <c r="A111" s="405" t="s">
        <v>71</v>
      </c>
      <c r="B111" s="406"/>
      <c r="C111" s="110" t="s">
        <v>65</v>
      </c>
      <c r="D111" s="270">
        <v>358.52</v>
      </c>
      <c r="E111" s="270">
        <v>89</v>
      </c>
      <c r="F111" s="270">
        <v>2.41</v>
      </c>
      <c r="G111" s="109">
        <f t="shared" si="12"/>
        <v>449.93</v>
      </c>
      <c r="H111" s="313">
        <v>358.52</v>
      </c>
      <c r="I111" s="97">
        <f t="shared" si="11"/>
        <v>6116.2</v>
      </c>
      <c r="J111" s="37"/>
      <c r="K111" s="37"/>
    </row>
    <row r="112" spans="1:11">
      <c r="A112" s="350" t="s">
        <v>71</v>
      </c>
      <c r="B112" s="351"/>
      <c r="C112" s="103" t="s">
        <v>70</v>
      </c>
      <c r="D112" s="65">
        <f>701.271175*1.0225</f>
        <v>717.04977643749999</v>
      </c>
      <c r="E112" s="65">
        <v>178.01</v>
      </c>
      <c r="F112" s="65">
        <v>4.82</v>
      </c>
      <c r="G112" s="98">
        <f t="shared" si="12"/>
        <v>899.87977643750003</v>
      </c>
      <c r="H112" s="262">
        <v>717.05</v>
      </c>
      <c r="I112" s="97">
        <f t="shared" si="11"/>
        <v>12232.657317250001</v>
      </c>
      <c r="J112" s="37"/>
      <c r="K112" s="37"/>
    </row>
    <row r="113" spans="1:13" ht="15.75" thickBot="1">
      <c r="A113" s="352" t="s">
        <v>71</v>
      </c>
      <c r="B113" s="353"/>
      <c r="C113" s="96" t="s">
        <v>66</v>
      </c>
      <c r="D113" s="272">
        <v>1207.82</v>
      </c>
      <c r="E113" s="272">
        <v>1690.24</v>
      </c>
      <c r="F113" s="272">
        <v>6.42</v>
      </c>
      <c r="G113" s="273">
        <f t="shared" si="12"/>
        <v>2904.48</v>
      </c>
      <c r="H113" s="314">
        <v>1207.82</v>
      </c>
      <c r="I113" s="97">
        <f t="shared" si="11"/>
        <v>37269.4</v>
      </c>
      <c r="J113" s="37"/>
      <c r="K113" s="37"/>
    </row>
    <row r="114" spans="1:13">
      <c r="A114" s="348" t="s">
        <v>72</v>
      </c>
      <c r="B114" s="349"/>
      <c r="C114" s="107" t="s">
        <v>65</v>
      </c>
      <c r="D114" s="270">
        <v>307.3</v>
      </c>
      <c r="E114" s="270">
        <v>54.48</v>
      </c>
      <c r="F114" s="270">
        <v>2.41</v>
      </c>
      <c r="G114" s="109">
        <f t="shared" si="12"/>
        <v>364.19000000000005</v>
      </c>
      <c r="H114" s="313">
        <v>307.3</v>
      </c>
      <c r="I114" s="97">
        <f t="shared" si="11"/>
        <v>4984.880000000001</v>
      </c>
      <c r="J114" s="37"/>
      <c r="K114" s="37"/>
    </row>
    <row r="115" spans="1:13">
      <c r="A115" s="350" t="s">
        <v>72</v>
      </c>
      <c r="B115" s="351"/>
      <c r="C115" s="103" t="s">
        <v>70</v>
      </c>
      <c r="D115" s="65">
        <v>614.51</v>
      </c>
      <c r="E115" s="65">
        <v>108.96</v>
      </c>
      <c r="F115" s="65">
        <v>4.82</v>
      </c>
      <c r="G115" s="98">
        <f t="shared" si="12"/>
        <v>728.29000000000008</v>
      </c>
      <c r="H115" s="262">
        <v>614.51</v>
      </c>
      <c r="I115" s="97">
        <f t="shared" si="11"/>
        <v>9968.5000000000018</v>
      </c>
      <c r="J115" s="37"/>
      <c r="K115" s="37"/>
    </row>
    <row r="116" spans="1:13" ht="15.75" thickBot="1">
      <c r="A116" s="352" t="s">
        <v>72</v>
      </c>
      <c r="B116" s="353"/>
      <c r="C116" s="96" t="s">
        <v>66</v>
      </c>
      <c r="D116" s="67">
        <v>1207.82</v>
      </c>
      <c r="E116" s="67">
        <v>1349.82</v>
      </c>
      <c r="F116" s="67">
        <v>6.42</v>
      </c>
      <c r="G116" s="91">
        <f t="shared" si="12"/>
        <v>2564.06</v>
      </c>
      <c r="H116" s="269">
        <v>1207.82</v>
      </c>
      <c r="I116" s="90">
        <f t="shared" si="11"/>
        <v>33184.36</v>
      </c>
      <c r="J116" s="37"/>
      <c r="K116" s="37"/>
    </row>
    <row r="117" spans="1:13">
      <c r="A117" s="24"/>
      <c r="B117" s="9"/>
      <c r="C117" s="32"/>
      <c r="D117" s="9"/>
      <c r="E117" s="10"/>
      <c r="F117" s="10"/>
      <c r="G117" s="10"/>
      <c r="H117" s="10"/>
      <c r="I117" s="10"/>
      <c r="J117" s="10"/>
      <c r="K117" s="10"/>
      <c r="L117" s="10"/>
      <c r="M117" s="10"/>
    </row>
    <row r="119" spans="1:13" ht="18.75">
      <c r="A119" s="41" t="s">
        <v>73</v>
      </c>
      <c r="B119" s="41"/>
      <c r="C119" s="41"/>
      <c r="D119" s="41"/>
      <c r="E119" s="41"/>
      <c r="F119" s="246"/>
    </row>
    <row r="120" spans="1:13" ht="18.75">
      <c r="A120" s="41"/>
      <c r="B120" s="41"/>
      <c r="C120" s="41"/>
      <c r="D120" s="41"/>
      <c r="E120" s="41"/>
      <c r="F120" s="246"/>
    </row>
    <row r="121" spans="1:13">
      <c r="A121" s="44" t="s">
        <v>61</v>
      </c>
    </row>
    <row r="122" spans="1:13" ht="15.75" thickBot="1">
      <c r="A122" s="44"/>
    </row>
    <row r="123" spans="1:13" ht="15" customHeight="1">
      <c r="A123" s="358" t="s">
        <v>62</v>
      </c>
      <c r="B123" s="359"/>
      <c r="C123" s="385" t="s">
        <v>6</v>
      </c>
      <c r="D123" s="375" t="s">
        <v>34</v>
      </c>
      <c r="E123" s="375" t="s">
        <v>35</v>
      </c>
      <c r="F123" s="375" t="s">
        <v>11</v>
      </c>
      <c r="G123" s="383" t="s">
        <v>13</v>
      </c>
      <c r="H123" s="388" t="s">
        <v>14</v>
      </c>
    </row>
    <row r="124" spans="1:13">
      <c r="A124" s="360"/>
      <c r="B124" s="361"/>
      <c r="C124" s="360"/>
      <c r="D124" s="376"/>
      <c r="E124" s="376"/>
      <c r="F124" s="376"/>
      <c r="G124" s="384"/>
      <c r="H124" s="389"/>
    </row>
    <row r="125" spans="1:13">
      <c r="A125" s="360"/>
      <c r="B125" s="361"/>
      <c r="C125" s="360"/>
      <c r="D125" s="376"/>
      <c r="E125" s="376"/>
      <c r="F125" s="376"/>
      <c r="G125" s="384"/>
      <c r="H125" s="389"/>
    </row>
    <row r="126" spans="1:13" ht="15.75" thickBot="1">
      <c r="A126" s="354" t="s">
        <v>74</v>
      </c>
      <c r="B126" s="355"/>
      <c r="C126" s="86">
        <v>81.94</v>
      </c>
      <c r="D126" s="87">
        <v>14.53</v>
      </c>
      <c r="E126" s="87">
        <v>0.81</v>
      </c>
      <c r="F126" s="91">
        <f>C126+D126+E126</f>
        <v>97.28</v>
      </c>
      <c r="G126" s="269">
        <f>C126</f>
        <v>81.94</v>
      </c>
      <c r="H126" s="90">
        <f>(F126*12)+(G126*2)</f>
        <v>1331.2400000000002</v>
      </c>
    </row>
    <row r="129" spans="1:17">
      <c r="A129" s="403" t="s">
        <v>75</v>
      </c>
      <c r="B129" s="403"/>
      <c r="C129" s="403"/>
      <c r="D129" s="403"/>
      <c r="E129" s="403"/>
      <c r="F129" s="403"/>
      <c r="G129" s="403"/>
      <c r="H129" s="403"/>
      <c r="I129" s="403"/>
      <c r="J129" s="403"/>
      <c r="K129" s="10"/>
      <c r="L129" s="10"/>
      <c r="M129" s="10"/>
      <c r="N129" s="10"/>
      <c r="O129" s="10"/>
      <c r="P129" s="10"/>
      <c r="Q129" s="9"/>
    </row>
    <row r="130" spans="1:17" ht="15.75" thickBot="1">
      <c r="A130" s="403"/>
      <c r="B130" s="403"/>
      <c r="C130" s="403"/>
      <c r="D130" s="403"/>
      <c r="E130" s="403"/>
      <c r="F130" s="403"/>
      <c r="G130" s="403"/>
      <c r="H130" s="403"/>
      <c r="I130" s="403"/>
      <c r="J130" s="403"/>
      <c r="K130" s="10"/>
      <c r="L130" s="10"/>
      <c r="M130" s="10"/>
      <c r="N130" s="10"/>
      <c r="O130" s="10"/>
      <c r="P130" s="10"/>
      <c r="Q130" s="9"/>
    </row>
    <row r="131" spans="1:17">
      <c r="A131" s="358" t="s">
        <v>76</v>
      </c>
      <c r="B131" s="375"/>
      <c r="C131" s="375"/>
      <c r="D131" s="375"/>
      <c r="E131" s="383"/>
      <c r="F131" s="358" t="s">
        <v>77</v>
      </c>
      <c r="G131" s="386"/>
      <c r="H131" s="24"/>
      <c r="I131" s="52"/>
      <c r="J131" s="52"/>
      <c r="K131" s="52"/>
      <c r="L131" s="10"/>
      <c r="M131" s="10"/>
      <c r="N131" s="10"/>
      <c r="O131" s="9"/>
    </row>
    <row r="132" spans="1:17">
      <c r="A132" s="404"/>
      <c r="B132" s="376"/>
      <c r="C132" s="376"/>
      <c r="D132" s="376"/>
      <c r="E132" s="384"/>
      <c r="F132" s="404"/>
      <c r="G132" s="387"/>
      <c r="H132" s="24"/>
      <c r="I132" s="24"/>
      <c r="J132" s="24"/>
      <c r="K132" s="24"/>
      <c r="L132" s="9"/>
      <c r="M132" s="9"/>
      <c r="N132" s="9"/>
      <c r="O132" s="9"/>
    </row>
    <row r="133" spans="1:17">
      <c r="A133" s="404"/>
      <c r="B133" s="376"/>
      <c r="C133" s="376"/>
      <c r="D133" s="376"/>
      <c r="E133" s="384"/>
      <c r="F133" s="404"/>
      <c r="G133" s="387"/>
      <c r="H133" s="24"/>
      <c r="I133" s="24"/>
      <c r="J133" s="24"/>
      <c r="K133" s="24"/>
      <c r="L133" s="9"/>
      <c r="M133" s="9"/>
      <c r="N133" s="9"/>
      <c r="O133" s="9"/>
    </row>
    <row r="134" spans="1:17">
      <c r="A134" s="362" t="s">
        <v>78</v>
      </c>
      <c r="B134" s="363"/>
      <c r="C134" s="363"/>
      <c r="D134" s="363"/>
      <c r="E134" s="363"/>
      <c r="F134" s="356">
        <v>2.35</v>
      </c>
      <c r="G134" s="357"/>
      <c r="H134" s="52"/>
      <c r="I134" s="24"/>
      <c r="J134" s="24"/>
      <c r="K134" s="24"/>
    </row>
    <row r="135" spans="1:17">
      <c r="A135" s="362" t="s">
        <v>79</v>
      </c>
      <c r="B135" s="363"/>
      <c r="C135" s="363"/>
      <c r="D135" s="363"/>
      <c r="E135" s="363"/>
      <c r="F135" s="356">
        <v>4.68</v>
      </c>
      <c r="G135" s="357"/>
      <c r="H135" s="52"/>
      <c r="I135" s="24"/>
      <c r="J135" s="24"/>
      <c r="K135" s="24"/>
    </row>
    <row r="136" spans="1:17">
      <c r="A136" s="362" t="s">
        <v>80</v>
      </c>
      <c r="B136" s="363"/>
      <c r="C136" s="363"/>
      <c r="D136" s="363"/>
      <c r="E136" s="363"/>
      <c r="F136" s="356">
        <v>7.05</v>
      </c>
      <c r="G136" s="357"/>
      <c r="H136" s="52"/>
      <c r="I136" s="24"/>
      <c r="J136" s="24"/>
      <c r="K136" s="24"/>
    </row>
    <row r="137" spans="1:17">
      <c r="A137" s="362" t="s">
        <v>81</v>
      </c>
      <c r="B137" s="363"/>
      <c r="C137" s="363"/>
      <c r="D137" s="363"/>
      <c r="E137" s="363"/>
      <c r="F137" s="356">
        <v>9.39</v>
      </c>
      <c r="G137" s="357"/>
      <c r="H137" s="52"/>
      <c r="I137" s="24"/>
      <c r="J137" s="24"/>
      <c r="K137" s="24"/>
    </row>
    <row r="138" spans="1:17">
      <c r="A138" s="362" t="s">
        <v>82</v>
      </c>
      <c r="B138" s="363"/>
      <c r="C138" s="363"/>
      <c r="D138" s="363"/>
      <c r="E138" s="363"/>
      <c r="F138" s="356">
        <v>11.73</v>
      </c>
      <c r="G138" s="357"/>
      <c r="H138" s="37"/>
    </row>
    <row r="139" spans="1:17">
      <c r="A139" s="362" t="s">
        <v>83</v>
      </c>
      <c r="B139" s="363"/>
      <c r="C139" s="363"/>
      <c r="D139" s="363"/>
      <c r="E139" s="363"/>
      <c r="F139" s="356">
        <v>14.05</v>
      </c>
      <c r="G139" s="357"/>
      <c r="H139" s="37"/>
    </row>
    <row r="140" spans="1:17" ht="15.75" thickBot="1">
      <c r="A140" s="364" t="s">
        <v>84</v>
      </c>
      <c r="B140" s="365"/>
      <c r="C140" s="365"/>
      <c r="D140" s="365"/>
      <c r="E140" s="365"/>
      <c r="F140" s="369">
        <v>48.07</v>
      </c>
      <c r="G140" s="370"/>
      <c r="H140" s="37"/>
    </row>
    <row r="143" spans="1:17">
      <c r="A143" s="403" t="s">
        <v>85</v>
      </c>
      <c r="B143" s="403"/>
      <c r="C143" s="403"/>
      <c r="D143" s="403"/>
      <c r="E143" s="403"/>
      <c r="F143" s="403"/>
      <c r="G143" s="403"/>
      <c r="H143" s="403"/>
    </row>
    <row r="144" spans="1:17" ht="15.75" thickBot="1">
      <c r="A144" s="403"/>
      <c r="B144" s="403"/>
      <c r="C144" s="403"/>
      <c r="D144" s="403"/>
      <c r="E144" s="403"/>
      <c r="F144" s="403"/>
      <c r="G144" s="403"/>
      <c r="H144" s="403"/>
    </row>
    <row r="145" spans="1:21">
      <c r="A145" s="358" t="s">
        <v>86</v>
      </c>
      <c r="B145" s="375"/>
      <c r="C145" s="375"/>
      <c r="D145" s="375"/>
      <c r="E145" s="383"/>
      <c r="F145" s="358" t="s">
        <v>87</v>
      </c>
      <c r="G145" s="407"/>
    </row>
    <row r="146" spans="1:21">
      <c r="A146" s="404"/>
      <c r="B146" s="376"/>
      <c r="C146" s="376"/>
      <c r="D146" s="376"/>
      <c r="E146" s="384"/>
      <c r="F146" s="360"/>
      <c r="G146" s="408"/>
    </row>
    <row r="147" spans="1:21">
      <c r="A147" s="404"/>
      <c r="B147" s="376"/>
      <c r="C147" s="376"/>
      <c r="D147" s="376"/>
      <c r="E147" s="384"/>
      <c r="F147" s="360"/>
      <c r="G147" s="408"/>
    </row>
    <row r="148" spans="1:21">
      <c r="A148" s="366" t="s">
        <v>88</v>
      </c>
      <c r="B148" s="367"/>
      <c r="C148" s="367"/>
      <c r="D148" s="367"/>
      <c r="E148" s="368"/>
      <c r="F148" s="356">
        <v>109.28</v>
      </c>
      <c r="G148" s="357"/>
      <c r="H148" s="37"/>
    </row>
    <row r="149" spans="1:21">
      <c r="A149" s="366" t="s">
        <v>89</v>
      </c>
      <c r="B149" s="367"/>
      <c r="C149" s="367"/>
      <c r="D149" s="367"/>
      <c r="E149" s="368"/>
      <c r="F149" s="356">
        <v>114.93</v>
      </c>
      <c r="G149" s="357"/>
      <c r="H149" s="37"/>
    </row>
    <row r="150" spans="1:21">
      <c r="A150" s="366" t="s">
        <v>90</v>
      </c>
      <c r="B150" s="367"/>
      <c r="C150" s="367"/>
      <c r="D150" s="367"/>
      <c r="E150" s="368"/>
      <c r="F150" s="356">
        <v>130.32</v>
      </c>
      <c r="G150" s="357"/>
      <c r="H150" s="37"/>
    </row>
    <row r="151" spans="1:21">
      <c r="A151" s="366" t="s">
        <v>91</v>
      </c>
      <c r="B151" s="367"/>
      <c r="C151" s="367"/>
      <c r="D151" s="367"/>
      <c r="E151" s="368"/>
      <c r="F151" s="356">
        <v>141.12</v>
      </c>
      <c r="G151" s="357"/>
      <c r="H151" s="37"/>
    </row>
    <row r="152" spans="1:21" ht="15.75" thickBot="1">
      <c r="A152" s="354" t="s">
        <v>92</v>
      </c>
      <c r="B152" s="402"/>
      <c r="C152" s="402"/>
      <c r="D152" s="402"/>
      <c r="E152" s="355"/>
      <c r="F152" s="369">
        <v>123.52</v>
      </c>
      <c r="G152" s="370"/>
      <c r="H152" s="37"/>
    </row>
    <row r="156" spans="1:21" ht="21">
      <c r="A156" s="347" t="s">
        <v>331</v>
      </c>
      <c r="B156" s="347"/>
      <c r="C156" s="347"/>
      <c r="D156" s="347"/>
      <c r="E156" s="347"/>
      <c r="F156" s="347"/>
      <c r="G156" s="347"/>
      <c r="H156" s="347"/>
      <c r="I156" s="347"/>
      <c r="J156" s="347"/>
      <c r="K156" s="347"/>
      <c r="L156" s="347"/>
      <c r="M156" s="347"/>
      <c r="N156" s="347"/>
      <c r="O156" s="347"/>
      <c r="P156" s="347"/>
      <c r="Q156" s="347"/>
      <c r="R156" s="343"/>
      <c r="S156" s="343"/>
      <c r="T156" s="343"/>
      <c r="U156" s="343"/>
    </row>
  </sheetData>
  <mergeCells count="119">
    <mergeCell ref="A152:E152"/>
    <mergeCell ref="F152:G152"/>
    <mergeCell ref="A25:E25"/>
    <mergeCell ref="F27:G27"/>
    <mergeCell ref="F28:G28"/>
    <mergeCell ref="A15:C15"/>
    <mergeCell ref="F25:G25"/>
    <mergeCell ref="A2:Q2"/>
    <mergeCell ref="F151:G151"/>
    <mergeCell ref="A8:C10"/>
    <mergeCell ref="A7:I7"/>
    <mergeCell ref="A4:G4"/>
    <mergeCell ref="D8:D10"/>
    <mergeCell ref="E8:E10"/>
    <mergeCell ref="A48:C48"/>
    <mergeCell ref="A47:C47"/>
    <mergeCell ref="A96:B96"/>
    <mergeCell ref="A43:I43"/>
    <mergeCell ref="A44:C46"/>
    <mergeCell ref="D44:D46"/>
    <mergeCell ref="A65:B67"/>
    <mergeCell ref="C65:C67"/>
    <mergeCell ref="D65:D67"/>
    <mergeCell ref="A29:E29"/>
    <mergeCell ref="A143:H144"/>
    <mergeCell ref="A145:E147"/>
    <mergeCell ref="F145:G147"/>
    <mergeCell ref="F29:G29"/>
    <mergeCell ref="F33:G33"/>
    <mergeCell ref="M8:M10"/>
    <mergeCell ref="F26:G26"/>
    <mergeCell ref="A27:E27"/>
    <mergeCell ref="A28:E28"/>
    <mergeCell ref="K8:K10"/>
    <mergeCell ref="L8:L10"/>
    <mergeCell ref="A22:K22"/>
    <mergeCell ref="A26:E26"/>
    <mergeCell ref="A113:B113"/>
    <mergeCell ref="A134:E134"/>
    <mergeCell ref="A135:E135"/>
    <mergeCell ref="C123:C125"/>
    <mergeCell ref="A129:J130"/>
    <mergeCell ref="A131:E133"/>
    <mergeCell ref="F135:G135"/>
    <mergeCell ref="F131:G133"/>
    <mergeCell ref="A111:B111"/>
    <mergeCell ref="A112:B112"/>
    <mergeCell ref="H123:H125"/>
    <mergeCell ref="D102:D104"/>
    <mergeCell ref="E102:E104"/>
    <mergeCell ref="G102:G104"/>
    <mergeCell ref="H102:H104"/>
    <mergeCell ref="F102:F104"/>
    <mergeCell ref="D123:D125"/>
    <mergeCell ref="F123:F125"/>
    <mergeCell ref="G123:G125"/>
    <mergeCell ref="E123:E125"/>
    <mergeCell ref="F65:F67"/>
    <mergeCell ref="E65:E67"/>
    <mergeCell ref="G65:G67"/>
    <mergeCell ref="F37:G37"/>
    <mergeCell ref="F32:G32"/>
    <mergeCell ref="A36:E36"/>
    <mergeCell ref="F35:G35"/>
    <mergeCell ref="F36:G36"/>
    <mergeCell ref="A56:C56"/>
    <mergeCell ref="F34:G34"/>
    <mergeCell ref="A33:E33"/>
    <mergeCell ref="A34:E34"/>
    <mergeCell ref="A37:E37"/>
    <mergeCell ref="A35:E35"/>
    <mergeCell ref="K44:K46"/>
    <mergeCell ref="C102:C104"/>
    <mergeCell ref="A102:B104"/>
    <mergeCell ref="I8:I10"/>
    <mergeCell ref="J8:J10"/>
    <mergeCell ref="A110:B110"/>
    <mergeCell ref="F8:F10"/>
    <mergeCell ref="G8:G10"/>
    <mergeCell ref="H8:H10"/>
    <mergeCell ref="A105:B105"/>
    <mergeCell ref="A106:B106"/>
    <mergeCell ref="A107:B107"/>
    <mergeCell ref="A108:B108"/>
    <mergeCell ref="J44:J46"/>
    <mergeCell ref="I44:I46"/>
    <mergeCell ref="G44:G46"/>
    <mergeCell ref="F44:F46"/>
    <mergeCell ref="E44:E46"/>
    <mergeCell ref="A109:B109"/>
    <mergeCell ref="A40:Q40"/>
    <mergeCell ref="H65:H67"/>
    <mergeCell ref="I65:I67"/>
    <mergeCell ref="H44:H46"/>
    <mergeCell ref="I102:I104"/>
    <mergeCell ref="A156:Q156"/>
    <mergeCell ref="A114:B114"/>
    <mergeCell ref="A115:B115"/>
    <mergeCell ref="A116:B116"/>
    <mergeCell ref="A126:B126"/>
    <mergeCell ref="F136:G136"/>
    <mergeCell ref="F137:G137"/>
    <mergeCell ref="F138:G138"/>
    <mergeCell ref="F139:G139"/>
    <mergeCell ref="F134:G134"/>
    <mergeCell ref="A123:B125"/>
    <mergeCell ref="F149:G149"/>
    <mergeCell ref="A136:E136"/>
    <mergeCell ref="A137:E137"/>
    <mergeCell ref="A138:E138"/>
    <mergeCell ref="A139:E139"/>
    <mergeCell ref="A140:E140"/>
    <mergeCell ref="A150:E150"/>
    <mergeCell ref="F150:G150"/>
    <mergeCell ref="A151:E151"/>
    <mergeCell ref="F140:G140"/>
    <mergeCell ref="A148:E148"/>
    <mergeCell ref="F148:G148"/>
    <mergeCell ref="A149:E149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J179"/>
  <sheetViews>
    <sheetView showGridLines="0" zoomScale="80" zoomScaleNormal="80" workbookViewId="0">
      <selection activeCell="H19" sqref="H19"/>
    </sheetView>
  </sheetViews>
  <sheetFormatPr defaultColWidth="9.140625" defaultRowHeight="15"/>
  <cols>
    <col min="1" max="2" width="9.140625" style="18"/>
    <col min="3" max="3" width="69.7109375" style="18" customWidth="1"/>
    <col min="4" max="4" width="1.85546875" style="18" customWidth="1"/>
    <col min="5" max="5" width="9.140625" style="18" hidden="1" customWidth="1"/>
    <col min="6" max="6" width="23" style="18" customWidth="1"/>
    <col min="7" max="7" width="24.5703125" style="18" customWidth="1"/>
    <col min="8" max="16384" width="9.140625" style="18"/>
  </cols>
  <sheetData>
    <row r="2" spans="1:10" ht="21">
      <c r="A2" s="347" t="s">
        <v>93</v>
      </c>
      <c r="B2" s="347"/>
      <c r="C2" s="347"/>
      <c r="D2" s="347"/>
      <c r="E2" s="347"/>
      <c r="F2" s="347"/>
      <c r="G2" s="347"/>
      <c r="H2" s="45"/>
      <c r="I2" s="45"/>
    </row>
    <row r="3" spans="1:10">
      <c r="I3" s="24"/>
      <c r="J3" s="24"/>
    </row>
    <row r="4" spans="1:10" ht="15.75" thickBot="1">
      <c r="A4" s="18" t="s">
        <v>94</v>
      </c>
      <c r="I4" s="24"/>
      <c r="J4" s="24"/>
    </row>
    <row r="5" spans="1:10" ht="15" customHeight="1">
      <c r="A5" s="420" t="s">
        <v>95</v>
      </c>
      <c r="B5" s="421"/>
      <c r="C5" s="421"/>
      <c r="D5" s="421"/>
      <c r="E5" s="421"/>
      <c r="F5" s="249" t="s">
        <v>87</v>
      </c>
      <c r="G5" s="21"/>
      <c r="H5" s="24"/>
      <c r="I5" s="24"/>
    </row>
    <row r="6" spans="1:10" ht="15.75" hidden="1" customHeight="1" thickBot="1">
      <c r="A6" s="164"/>
      <c r="B6" s="136"/>
      <c r="C6" s="136"/>
      <c r="D6" s="136"/>
      <c r="E6" s="136"/>
      <c r="F6" s="173"/>
      <c r="G6" s="21"/>
      <c r="H6" s="24"/>
      <c r="I6" s="24"/>
    </row>
    <row r="7" spans="1:10">
      <c r="A7" s="379" t="s">
        <v>96</v>
      </c>
      <c r="B7" s="380"/>
      <c r="C7" s="380"/>
      <c r="D7" s="380"/>
      <c r="E7" s="425"/>
      <c r="F7" s="167">
        <v>1512.13</v>
      </c>
      <c r="G7" s="245"/>
      <c r="H7" s="24"/>
      <c r="I7" s="24"/>
    </row>
    <row r="8" spans="1:10">
      <c r="A8" s="379" t="s">
        <v>97</v>
      </c>
      <c r="B8" s="380"/>
      <c r="C8" s="380"/>
      <c r="D8" s="380"/>
      <c r="E8" s="425"/>
      <c r="F8" s="167">
        <v>683.61</v>
      </c>
      <c r="G8" s="245"/>
      <c r="H8" s="24"/>
      <c r="I8" s="24"/>
    </row>
    <row r="9" spans="1:10">
      <c r="A9" s="379" t="s">
        <v>98</v>
      </c>
      <c r="B9" s="380"/>
      <c r="C9" s="380"/>
      <c r="D9" s="380"/>
      <c r="E9" s="425"/>
      <c r="F9" s="167">
        <v>683.61</v>
      </c>
      <c r="G9" s="245"/>
    </row>
    <row r="10" spans="1:10">
      <c r="A10" s="379" t="s">
        <v>99</v>
      </c>
      <c r="B10" s="380"/>
      <c r="C10" s="380"/>
      <c r="D10" s="380"/>
      <c r="E10" s="425"/>
      <c r="F10" s="167">
        <v>533</v>
      </c>
      <c r="G10" s="245"/>
    </row>
    <row r="11" spans="1:10" ht="15.75" thickBot="1">
      <c r="A11" s="352" t="s">
        <v>100</v>
      </c>
      <c r="B11" s="353"/>
      <c r="C11" s="353"/>
      <c r="D11" s="353"/>
      <c r="E11" s="429"/>
      <c r="F11" s="168">
        <v>385.68</v>
      </c>
      <c r="G11" s="245"/>
    </row>
    <row r="12" spans="1:10" ht="15.75" thickBot="1">
      <c r="A12" s="170"/>
      <c r="B12" s="254"/>
      <c r="C12" s="254"/>
      <c r="D12" s="254"/>
      <c r="E12" s="254"/>
      <c r="F12" s="165"/>
      <c r="G12" s="245"/>
    </row>
    <row r="13" spans="1:10">
      <c r="A13" s="422" t="s">
        <v>101</v>
      </c>
      <c r="B13" s="423"/>
      <c r="C13" s="423"/>
      <c r="D13" s="423"/>
      <c r="E13" s="424"/>
      <c r="F13" s="169" t="s">
        <v>87</v>
      </c>
      <c r="G13" s="245"/>
    </row>
    <row r="14" spans="1:10">
      <c r="A14" s="379" t="s">
        <v>102</v>
      </c>
      <c r="B14" s="380"/>
      <c r="C14" s="380"/>
      <c r="D14" s="380"/>
      <c r="E14" s="425"/>
      <c r="F14" s="167">
        <v>533</v>
      </c>
      <c r="G14" s="245"/>
    </row>
    <row r="15" spans="1:10">
      <c r="A15" s="379" t="s">
        <v>103</v>
      </c>
      <c r="B15" s="380"/>
      <c r="C15" s="380"/>
      <c r="D15" s="380"/>
      <c r="E15" s="425"/>
      <c r="F15" s="167">
        <v>287.63</v>
      </c>
      <c r="G15" s="245"/>
    </row>
    <row r="16" spans="1:10">
      <c r="A16" s="379" t="s">
        <v>104</v>
      </c>
      <c r="B16" s="380"/>
      <c r="C16" s="380"/>
      <c r="D16" s="380"/>
      <c r="E16" s="425"/>
      <c r="F16" s="167">
        <v>385.68</v>
      </c>
      <c r="G16" s="245"/>
    </row>
    <row r="17" spans="1:7" ht="15.75" thickBot="1">
      <c r="A17" s="377" t="s">
        <v>105</v>
      </c>
      <c r="B17" s="378"/>
      <c r="C17" s="378"/>
      <c r="D17" s="378"/>
      <c r="E17" s="427"/>
      <c r="F17" s="168">
        <v>287.63</v>
      </c>
      <c r="G17" s="245"/>
    </row>
    <row r="18" spans="1:7" ht="15.75" thickBot="1">
      <c r="A18" s="255"/>
      <c r="B18" s="255"/>
      <c r="C18" s="255"/>
      <c r="D18" s="255"/>
      <c r="E18" s="255"/>
      <c r="F18" s="166"/>
      <c r="G18" s="245"/>
    </row>
    <row r="19" spans="1:7">
      <c r="A19" s="422" t="s">
        <v>106</v>
      </c>
      <c r="B19" s="423"/>
      <c r="C19" s="423"/>
      <c r="D19" s="423"/>
      <c r="E19" s="426"/>
      <c r="F19" s="171" t="s">
        <v>87</v>
      </c>
      <c r="G19" s="245"/>
    </row>
    <row r="20" spans="1:7">
      <c r="A20" s="379" t="s">
        <v>107</v>
      </c>
      <c r="B20" s="380"/>
      <c r="C20" s="380"/>
      <c r="D20" s="380"/>
      <c r="E20" s="428"/>
      <c r="F20" s="167">
        <v>385.68</v>
      </c>
      <c r="G20" s="245"/>
    </row>
    <row r="21" spans="1:7" ht="15.75" thickBot="1">
      <c r="A21" s="377" t="s">
        <v>108</v>
      </c>
      <c r="B21" s="378"/>
      <c r="C21" s="378"/>
      <c r="D21" s="378"/>
      <c r="E21" s="440"/>
      <c r="F21" s="168">
        <v>207.33</v>
      </c>
      <c r="G21" s="245"/>
    </row>
    <row r="22" spans="1:7" ht="15.75" thickBot="1">
      <c r="A22" s="255"/>
      <c r="B22" s="255"/>
      <c r="C22" s="255"/>
      <c r="D22" s="255"/>
      <c r="E22" s="255"/>
      <c r="F22" s="165"/>
      <c r="G22" s="245"/>
    </row>
    <row r="23" spans="1:7">
      <c r="A23" s="431" t="s">
        <v>109</v>
      </c>
      <c r="B23" s="432"/>
      <c r="C23" s="432"/>
      <c r="D23" s="432"/>
      <c r="E23" s="433"/>
      <c r="F23" s="172" t="s">
        <v>87</v>
      </c>
      <c r="G23" s="245"/>
    </row>
    <row r="24" spans="1:7">
      <c r="A24" s="366" t="s">
        <v>110</v>
      </c>
      <c r="B24" s="367"/>
      <c r="C24" s="367"/>
      <c r="D24" s="367"/>
      <c r="E24" s="418"/>
      <c r="F24" s="167">
        <v>385.67</v>
      </c>
      <c r="G24" s="245"/>
    </row>
    <row r="25" spans="1:7">
      <c r="A25" s="434" t="s">
        <v>111</v>
      </c>
      <c r="B25" s="435"/>
      <c r="C25" s="435"/>
      <c r="D25" s="435"/>
      <c r="E25" s="436"/>
      <c r="F25" s="167">
        <v>207.33</v>
      </c>
      <c r="G25" s="245"/>
    </row>
    <row r="26" spans="1:7" ht="15.75" thickBot="1">
      <c r="A26" s="437" t="s">
        <v>112</v>
      </c>
      <c r="B26" s="438"/>
      <c r="C26" s="438"/>
      <c r="D26" s="438"/>
      <c r="E26" s="439"/>
      <c r="F26" s="168">
        <v>149.97999999999999</v>
      </c>
      <c r="G26" s="245"/>
    </row>
    <row r="27" spans="1:7" s="9" customFormat="1">
      <c r="A27" s="49"/>
      <c r="B27" s="49"/>
      <c r="C27" s="49"/>
      <c r="D27" s="49"/>
      <c r="E27" s="49"/>
      <c r="F27" s="48"/>
      <c r="G27" s="10"/>
    </row>
    <row r="28" spans="1:7" s="9" customFormat="1">
      <c r="A28" s="49"/>
      <c r="B28" s="49"/>
      <c r="C28" s="49"/>
      <c r="D28" s="49"/>
      <c r="E28" s="49"/>
      <c r="F28" s="48"/>
    </row>
    <row r="29" spans="1:7" s="9" customFormat="1">
      <c r="A29" s="50"/>
      <c r="B29" s="50"/>
      <c r="C29" s="50"/>
      <c r="D29" s="50"/>
      <c r="E29" s="50"/>
      <c r="F29" s="51"/>
    </row>
    <row r="30" spans="1:7">
      <c r="A30" s="419"/>
      <c r="B30" s="419"/>
      <c r="C30" s="419"/>
      <c r="D30" s="419"/>
      <c r="E30" s="419"/>
      <c r="F30" s="10"/>
      <c r="G30" s="9"/>
    </row>
    <row r="31" spans="1:7">
      <c r="A31" s="419"/>
      <c r="B31" s="419"/>
      <c r="C31" s="419"/>
      <c r="D31" s="419"/>
      <c r="E31" s="419"/>
      <c r="F31" s="10"/>
      <c r="G31" s="9"/>
    </row>
    <row r="32" spans="1:7">
      <c r="A32" s="419"/>
      <c r="B32" s="419"/>
      <c r="C32" s="419"/>
      <c r="D32" s="419"/>
      <c r="E32" s="419"/>
      <c r="F32" s="10"/>
      <c r="G32" s="9"/>
    </row>
    <row r="33" spans="1:7">
      <c r="A33" s="430"/>
      <c r="B33" s="430"/>
      <c r="C33" s="430"/>
      <c r="D33" s="430"/>
      <c r="E33" s="430"/>
      <c r="F33" s="52"/>
      <c r="G33" s="9"/>
    </row>
    <row r="34" spans="1:7">
      <c r="A34" s="419"/>
      <c r="B34" s="419"/>
      <c r="C34" s="419"/>
      <c r="D34" s="419"/>
      <c r="E34" s="419"/>
      <c r="F34" s="10"/>
      <c r="G34" s="9"/>
    </row>
    <row r="35" spans="1:7">
      <c r="A35" s="430"/>
      <c r="B35" s="430"/>
      <c r="C35" s="430"/>
      <c r="D35" s="430"/>
      <c r="E35" s="430"/>
      <c r="F35" s="10"/>
      <c r="G35" s="9"/>
    </row>
    <row r="36" spans="1:7">
      <c r="A36" s="430"/>
      <c r="B36" s="430"/>
      <c r="C36" s="430"/>
      <c r="D36" s="430"/>
      <c r="E36" s="430"/>
      <c r="F36" s="10"/>
      <c r="G36" s="9"/>
    </row>
    <row r="37" spans="1:7">
      <c r="A37" s="9"/>
      <c r="B37" s="9"/>
      <c r="C37" s="9"/>
      <c r="D37" s="9"/>
      <c r="E37" s="9"/>
      <c r="F37" s="9"/>
      <c r="G37" s="9"/>
    </row>
    <row r="179" spans="1:1">
      <c r="A179" s="18" t="e">
        <f>'CÀRRECS ACADÈMICS'!#REF!- Les dues pagues extres inclouen: sou base i triennis</f>
        <v>#REF!</v>
      </c>
    </row>
  </sheetData>
  <mergeCells count="26">
    <mergeCell ref="A2:G2"/>
    <mergeCell ref="A35:E35"/>
    <mergeCell ref="A36:E36"/>
    <mergeCell ref="A8:E8"/>
    <mergeCell ref="A9:E9"/>
    <mergeCell ref="A10:E10"/>
    <mergeCell ref="A33:E33"/>
    <mergeCell ref="A34:E34"/>
    <mergeCell ref="A23:E23"/>
    <mergeCell ref="A25:E25"/>
    <mergeCell ref="A26:E26"/>
    <mergeCell ref="A7:E7"/>
    <mergeCell ref="A32:E32"/>
    <mergeCell ref="A14:E14"/>
    <mergeCell ref="A21:E21"/>
    <mergeCell ref="A15:E15"/>
    <mergeCell ref="A24:E24"/>
    <mergeCell ref="A30:E30"/>
    <mergeCell ref="A31:E31"/>
    <mergeCell ref="A5:E5"/>
    <mergeCell ref="A13:E13"/>
    <mergeCell ref="A16:E16"/>
    <mergeCell ref="A19:E19"/>
    <mergeCell ref="A17:E17"/>
    <mergeCell ref="A20:E20"/>
    <mergeCell ref="A11:E11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16"/>
  <sheetViews>
    <sheetView showGridLines="0" zoomScale="80" zoomScaleNormal="80" workbookViewId="0">
      <selection activeCell="K109" sqref="K109"/>
    </sheetView>
  </sheetViews>
  <sheetFormatPr defaultColWidth="9.140625" defaultRowHeight="15"/>
  <cols>
    <col min="1" max="2" width="9.140625" style="18"/>
    <col min="3" max="3" width="12.140625" style="18" customWidth="1"/>
    <col min="4" max="5" width="13.140625" style="18" customWidth="1"/>
    <col min="6" max="6" width="19.85546875" style="18" customWidth="1"/>
    <col min="7" max="7" width="21.42578125" style="18" customWidth="1"/>
    <col min="8" max="8" width="25.85546875" style="18" customWidth="1"/>
    <col min="9" max="9" width="24.42578125" style="18" customWidth="1"/>
    <col min="10" max="16384" width="9.140625" style="18"/>
  </cols>
  <sheetData>
    <row r="1" spans="1:11">
      <c r="A1" s="42"/>
      <c r="B1" s="22"/>
      <c r="C1" s="22"/>
    </row>
    <row r="2" spans="1:11" ht="21">
      <c r="A2" s="347" t="s">
        <v>113</v>
      </c>
      <c r="B2" s="347"/>
      <c r="C2" s="347"/>
      <c r="D2" s="347"/>
      <c r="E2" s="347"/>
      <c r="F2" s="347"/>
      <c r="G2" s="347"/>
      <c r="H2" s="347"/>
      <c r="I2" s="347"/>
      <c r="J2" s="45"/>
    </row>
    <row r="4" spans="1:11" ht="21" customHeight="1">
      <c r="A4" s="403" t="s">
        <v>114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1" ht="15.75" thickBot="1">
      <c r="A5" s="403"/>
      <c r="B5" s="403"/>
      <c r="C5" s="403"/>
      <c r="D5" s="403"/>
      <c r="E5" s="403"/>
      <c r="F5" s="403"/>
      <c r="G5" s="403"/>
      <c r="H5" s="403"/>
      <c r="I5" s="403"/>
      <c r="J5" s="403"/>
    </row>
    <row r="6" spans="1:11" ht="15" customHeight="1">
      <c r="A6" s="358" t="s">
        <v>62</v>
      </c>
      <c r="B6" s="375"/>
      <c r="C6" s="375"/>
      <c r="D6" s="373" t="s">
        <v>115</v>
      </c>
      <c r="E6" s="407"/>
      <c r="F6" s="385" t="s">
        <v>116</v>
      </c>
      <c r="G6" s="386" t="s">
        <v>117</v>
      </c>
    </row>
    <row r="7" spans="1:11">
      <c r="A7" s="404"/>
      <c r="B7" s="376"/>
      <c r="C7" s="376"/>
      <c r="D7" s="374"/>
      <c r="E7" s="408"/>
      <c r="F7" s="360"/>
      <c r="G7" s="387"/>
    </row>
    <row r="8" spans="1:11">
      <c r="A8" s="404"/>
      <c r="B8" s="376"/>
      <c r="C8" s="376"/>
      <c r="D8" s="374"/>
      <c r="E8" s="408"/>
      <c r="F8" s="360"/>
      <c r="G8" s="387"/>
    </row>
    <row r="9" spans="1:11">
      <c r="A9" s="465">
        <v>29</v>
      </c>
      <c r="B9" s="466"/>
      <c r="C9" s="466"/>
      <c r="D9" s="521" t="s">
        <v>118</v>
      </c>
      <c r="E9" s="456"/>
      <c r="F9" s="174">
        <v>157.69</v>
      </c>
      <c r="G9" s="175">
        <v>9.91</v>
      </c>
      <c r="H9" s="37"/>
      <c r="I9" s="37"/>
    </row>
    <row r="10" spans="1:11">
      <c r="A10" s="465">
        <v>27</v>
      </c>
      <c r="B10" s="466"/>
      <c r="C10" s="466"/>
      <c r="D10" s="521" t="s">
        <v>119</v>
      </c>
      <c r="E10" s="456"/>
      <c r="F10" s="174">
        <v>127.72</v>
      </c>
      <c r="G10" s="175">
        <v>8.07</v>
      </c>
      <c r="H10" s="37"/>
      <c r="I10" s="37"/>
    </row>
    <row r="11" spans="1:11" ht="15.75" thickBot="1">
      <c r="A11" s="461">
        <v>26</v>
      </c>
      <c r="B11" s="462"/>
      <c r="C11" s="462"/>
      <c r="D11" s="512" t="s">
        <v>120</v>
      </c>
      <c r="E11" s="460"/>
      <c r="F11" s="176">
        <v>108.09</v>
      </c>
      <c r="G11" s="177">
        <v>6.78</v>
      </c>
      <c r="H11" s="37"/>
      <c r="I11" s="37"/>
    </row>
    <row r="12" spans="1:11">
      <c r="A12" s="513"/>
      <c r="B12" s="513"/>
      <c r="C12" s="513"/>
      <c r="D12" s="514"/>
      <c r="E12" s="514"/>
      <c r="F12" s="511"/>
      <c r="G12" s="511"/>
      <c r="H12" s="38"/>
      <c r="I12" s="511"/>
      <c r="J12" s="511"/>
      <c r="K12" s="24"/>
    </row>
    <row r="13" spans="1:11">
      <c r="A13" s="513"/>
      <c r="B13" s="513"/>
      <c r="C13" s="513"/>
      <c r="D13" s="514"/>
      <c r="E13" s="514"/>
      <c r="F13" s="511"/>
      <c r="G13" s="511"/>
      <c r="H13" s="38"/>
      <c r="I13" s="511"/>
      <c r="J13" s="511"/>
      <c r="K13" s="24"/>
    </row>
    <row r="14" spans="1:11" ht="15" customHeight="1">
      <c r="A14" s="403" t="s">
        <v>121</v>
      </c>
      <c r="B14" s="403"/>
      <c r="C14" s="403"/>
      <c r="D14" s="403"/>
      <c r="E14" s="403"/>
      <c r="F14" s="403"/>
      <c r="G14" s="403"/>
      <c r="H14" s="403"/>
      <c r="I14" s="403"/>
      <c r="J14" s="43"/>
      <c r="K14" s="24"/>
    </row>
    <row r="15" spans="1:11" ht="15.75" customHeight="1" thickBot="1">
      <c r="A15" s="403"/>
      <c r="B15" s="403"/>
      <c r="C15" s="403"/>
      <c r="D15" s="403"/>
      <c r="E15" s="403"/>
      <c r="F15" s="403"/>
      <c r="G15" s="403"/>
      <c r="H15" s="403"/>
      <c r="I15" s="403"/>
      <c r="J15" s="43"/>
      <c r="K15" s="24"/>
    </row>
    <row r="16" spans="1:11" ht="15" customHeight="1">
      <c r="D16" s="358" t="s">
        <v>4</v>
      </c>
      <c r="E16" s="375"/>
      <c r="F16" s="386"/>
      <c r="G16" s="388" t="s">
        <v>87</v>
      </c>
      <c r="H16" s="24"/>
    </row>
    <row r="17" spans="1:10">
      <c r="D17" s="404"/>
      <c r="E17" s="376"/>
      <c r="F17" s="387"/>
      <c r="G17" s="389"/>
      <c r="H17" s="24"/>
    </row>
    <row r="18" spans="1:10">
      <c r="D18" s="404"/>
      <c r="E18" s="376"/>
      <c r="F18" s="387"/>
      <c r="G18" s="389"/>
      <c r="H18" s="24"/>
    </row>
    <row r="19" spans="1:10">
      <c r="D19" s="515" t="s">
        <v>122</v>
      </c>
      <c r="E19" s="516"/>
      <c r="F19" s="517"/>
      <c r="G19" s="178">
        <v>168.45</v>
      </c>
      <c r="H19" s="52"/>
    </row>
    <row r="20" spans="1:10">
      <c r="D20" s="515" t="s">
        <v>123</v>
      </c>
      <c r="E20" s="516"/>
      <c r="F20" s="517"/>
      <c r="G20" s="178">
        <v>136.43</v>
      </c>
      <c r="H20" s="52"/>
    </row>
    <row r="21" spans="1:10">
      <c r="D21" s="515" t="s">
        <v>124</v>
      </c>
      <c r="E21" s="516"/>
      <c r="F21" s="517"/>
      <c r="G21" s="178">
        <v>126.71</v>
      </c>
      <c r="H21" s="52"/>
    </row>
    <row r="22" spans="1:10">
      <c r="D22" s="515" t="s">
        <v>125</v>
      </c>
      <c r="E22" s="516"/>
      <c r="F22" s="517"/>
      <c r="G22" s="178">
        <v>116.96</v>
      </c>
      <c r="H22" s="52"/>
    </row>
    <row r="23" spans="1:10" ht="15.75" thickBot="1">
      <c r="D23" s="518" t="s">
        <v>126</v>
      </c>
      <c r="E23" s="519"/>
      <c r="F23" s="520"/>
      <c r="G23" s="179">
        <v>107.22</v>
      </c>
      <c r="H23" s="52"/>
    </row>
    <row r="24" spans="1:10">
      <c r="D24" s="142"/>
      <c r="E24" s="142"/>
      <c r="F24" s="142"/>
      <c r="G24" s="46"/>
    </row>
    <row r="26" spans="1:10" ht="21">
      <c r="A26" s="347" t="s">
        <v>127</v>
      </c>
      <c r="B26" s="347"/>
      <c r="C26" s="347"/>
      <c r="D26" s="347"/>
      <c r="E26" s="347"/>
      <c r="F26" s="347"/>
      <c r="G26" s="347"/>
      <c r="H26" s="347"/>
      <c r="I26" s="347"/>
      <c r="J26" s="45"/>
    </row>
    <row r="27" spans="1:10" ht="17.25" customHeight="1">
      <c r="A27" s="47"/>
      <c r="B27" s="47"/>
      <c r="C27" s="47"/>
      <c r="D27" s="47"/>
      <c r="E27" s="47"/>
      <c r="F27" s="47"/>
      <c r="G27" s="47"/>
      <c r="H27" s="45"/>
      <c r="I27" s="45"/>
    </row>
    <row r="28" spans="1:10" ht="10.5" customHeight="1"/>
    <row r="29" spans="1:10" ht="18.75">
      <c r="A29" s="43" t="s">
        <v>128</v>
      </c>
      <c r="B29" s="43"/>
      <c r="C29" s="43"/>
      <c r="D29" s="43"/>
      <c r="E29" s="43"/>
      <c r="F29" s="43"/>
      <c r="G29" s="43"/>
      <c r="H29" s="43"/>
      <c r="I29" s="43"/>
    </row>
    <row r="30" spans="1:10" ht="15.75" thickBot="1">
      <c r="D30" s="28"/>
      <c r="E30" s="28"/>
    </row>
    <row r="31" spans="1:10" ht="15" customHeight="1">
      <c r="A31" s="358" t="s">
        <v>129</v>
      </c>
      <c r="B31" s="375"/>
      <c r="C31" s="386"/>
      <c r="D31" s="496" t="s">
        <v>130</v>
      </c>
      <c r="E31" s="497"/>
      <c r="F31" s="385" t="s">
        <v>4</v>
      </c>
      <c r="G31" s="407"/>
      <c r="H31" s="371" t="s">
        <v>131</v>
      </c>
    </row>
    <row r="32" spans="1:10">
      <c r="A32" s="404"/>
      <c r="B32" s="376"/>
      <c r="C32" s="387"/>
      <c r="D32" s="498"/>
      <c r="E32" s="499"/>
      <c r="F32" s="360"/>
      <c r="G32" s="408"/>
      <c r="H32" s="372"/>
    </row>
    <row r="33" spans="1:9">
      <c r="A33" s="404"/>
      <c r="B33" s="376"/>
      <c r="C33" s="387"/>
      <c r="D33" s="500"/>
      <c r="E33" s="501"/>
      <c r="F33" s="360"/>
      <c r="G33" s="408"/>
      <c r="H33" s="372"/>
    </row>
    <row r="34" spans="1:9">
      <c r="A34" s="487" t="s">
        <v>132</v>
      </c>
      <c r="B34" s="488"/>
      <c r="C34" s="489"/>
      <c r="D34" s="446"/>
      <c r="E34" s="445"/>
      <c r="F34" s="455" t="s">
        <v>133</v>
      </c>
      <c r="G34" s="456"/>
      <c r="H34" s="178">
        <v>31.53</v>
      </c>
      <c r="I34" s="37"/>
    </row>
    <row r="35" spans="1:9">
      <c r="A35" s="490"/>
      <c r="B35" s="491"/>
      <c r="C35" s="492"/>
      <c r="D35" s="507" t="s">
        <v>134</v>
      </c>
      <c r="E35" s="508"/>
      <c r="F35" s="455" t="s">
        <v>135</v>
      </c>
      <c r="G35" s="456"/>
      <c r="H35" s="178">
        <v>25.52</v>
      </c>
      <c r="I35" s="37"/>
    </row>
    <row r="36" spans="1:9">
      <c r="A36" s="490"/>
      <c r="B36" s="491"/>
      <c r="C36" s="492"/>
      <c r="D36" s="509"/>
      <c r="E36" s="510"/>
      <c r="F36" s="455" t="s">
        <v>136</v>
      </c>
      <c r="G36" s="456"/>
      <c r="H36" s="178">
        <v>21.61</v>
      </c>
      <c r="I36" s="37"/>
    </row>
    <row r="37" spans="1:9">
      <c r="A37" s="490"/>
      <c r="B37" s="491"/>
      <c r="C37" s="492"/>
      <c r="D37" s="446">
        <v>356</v>
      </c>
      <c r="E37" s="445"/>
      <c r="F37" s="505" t="s">
        <v>137</v>
      </c>
      <c r="G37" s="458"/>
      <c r="H37" s="182">
        <v>33.340000000000003</v>
      </c>
      <c r="I37" s="37"/>
    </row>
    <row r="38" spans="1:9">
      <c r="A38" s="490"/>
      <c r="B38" s="491"/>
      <c r="C38" s="492"/>
      <c r="D38" s="446">
        <v>288</v>
      </c>
      <c r="E38" s="445"/>
      <c r="F38" s="504" t="s">
        <v>138</v>
      </c>
      <c r="G38" s="447"/>
      <c r="H38" s="178">
        <v>26.96</v>
      </c>
      <c r="I38" s="37"/>
    </row>
    <row r="39" spans="1:9">
      <c r="A39" s="490"/>
      <c r="B39" s="491"/>
      <c r="C39" s="492"/>
      <c r="D39" s="446" t="s">
        <v>139</v>
      </c>
      <c r="E39" s="445"/>
      <c r="F39" s="504" t="s">
        <v>140</v>
      </c>
      <c r="G39" s="447"/>
      <c r="H39" s="178">
        <v>25.37</v>
      </c>
      <c r="I39" s="37"/>
    </row>
    <row r="40" spans="1:9">
      <c r="A40" s="490"/>
      <c r="B40" s="491"/>
      <c r="C40" s="492"/>
      <c r="D40" s="446" t="s">
        <v>139</v>
      </c>
      <c r="E40" s="445"/>
      <c r="F40" s="504" t="s">
        <v>141</v>
      </c>
      <c r="G40" s="447"/>
      <c r="H40" s="178">
        <v>23.25</v>
      </c>
      <c r="I40" s="37"/>
    </row>
    <row r="41" spans="1:9" ht="15.75" thickBot="1">
      <c r="A41" s="493"/>
      <c r="B41" s="494"/>
      <c r="C41" s="495"/>
      <c r="D41" s="451" t="s">
        <v>139</v>
      </c>
      <c r="E41" s="452"/>
      <c r="F41" s="506" t="s">
        <v>142</v>
      </c>
      <c r="G41" s="454"/>
      <c r="H41" s="179">
        <v>21.48</v>
      </c>
      <c r="I41" s="37"/>
    </row>
    <row r="42" spans="1:9">
      <c r="A42" s="479"/>
      <c r="B42" s="480"/>
      <c r="C42" s="486"/>
      <c r="D42" s="481"/>
      <c r="E42" s="482"/>
      <c r="F42" s="441" t="s">
        <v>133</v>
      </c>
      <c r="G42" s="442"/>
      <c r="H42" s="180">
        <v>78.83</v>
      </c>
      <c r="I42" s="37"/>
    </row>
    <row r="43" spans="1:9">
      <c r="A43" s="448"/>
      <c r="B43" s="449"/>
      <c r="C43" s="450"/>
      <c r="D43" s="446" t="s">
        <v>143</v>
      </c>
      <c r="E43" s="445"/>
      <c r="F43" s="443" t="s">
        <v>135</v>
      </c>
      <c r="G43" s="447"/>
      <c r="H43" s="178">
        <v>63.84</v>
      </c>
      <c r="I43" s="37"/>
    </row>
    <row r="44" spans="1:9" ht="15.75" thickBot="1">
      <c r="A44" s="448"/>
      <c r="B44" s="449"/>
      <c r="C44" s="450"/>
      <c r="D44" s="451"/>
      <c r="E44" s="452"/>
      <c r="F44" s="453" t="s">
        <v>136</v>
      </c>
      <c r="G44" s="454"/>
      <c r="H44" s="179">
        <v>54.03</v>
      </c>
      <c r="I44" s="37"/>
    </row>
    <row r="45" spans="1:9">
      <c r="A45" s="448"/>
      <c r="B45" s="449"/>
      <c r="C45" s="450"/>
      <c r="D45" s="446" t="s">
        <v>144</v>
      </c>
      <c r="E45" s="445"/>
      <c r="F45" s="441" t="s">
        <v>137</v>
      </c>
      <c r="G45" s="442"/>
      <c r="H45" s="180">
        <v>83.08</v>
      </c>
      <c r="I45" s="37"/>
    </row>
    <row r="46" spans="1:9">
      <c r="A46" s="448" t="s">
        <v>145</v>
      </c>
      <c r="B46" s="449"/>
      <c r="C46" s="450"/>
      <c r="D46" s="446" t="s">
        <v>146</v>
      </c>
      <c r="E46" s="445"/>
      <c r="F46" s="443" t="s">
        <v>138</v>
      </c>
      <c r="G46" s="447"/>
      <c r="H46" s="178">
        <v>67.33</v>
      </c>
      <c r="I46" s="37"/>
    </row>
    <row r="47" spans="1:9">
      <c r="A47" s="448"/>
      <c r="B47" s="449"/>
      <c r="C47" s="450"/>
      <c r="D47" s="446" t="s">
        <v>147</v>
      </c>
      <c r="E47" s="445"/>
      <c r="F47" s="443" t="s">
        <v>140</v>
      </c>
      <c r="G47" s="447"/>
      <c r="H47" s="178">
        <v>64.819999999999993</v>
      </c>
      <c r="I47" s="37"/>
    </row>
    <row r="48" spans="1:9">
      <c r="A48" s="448"/>
      <c r="B48" s="449"/>
      <c r="C48" s="450"/>
      <c r="D48" s="446" t="s">
        <v>147</v>
      </c>
      <c r="E48" s="445"/>
      <c r="F48" s="443" t="s">
        <v>141</v>
      </c>
      <c r="G48" s="447"/>
      <c r="H48" s="178">
        <v>59.41</v>
      </c>
      <c r="I48" s="37"/>
    </row>
    <row r="49" spans="1:9" ht="15.75" thickBot="1">
      <c r="A49" s="474"/>
      <c r="B49" s="475"/>
      <c r="C49" s="476"/>
      <c r="D49" s="451" t="s">
        <v>147</v>
      </c>
      <c r="E49" s="452"/>
      <c r="F49" s="453" t="s">
        <v>142</v>
      </c>
      <c r="G49" s="454"/>
      <c r="H49" s="179">
        <v>54.91</v>
      </c>
      <c r="I49" s="37"/>
    </row>
    <row r="50" spans="1:9">
      <c r="A50" s="479"/>
      <c r="B50" s="480"/>
      <c r="C50" s="486"/>
      <c r="D50" s="481" t="s">
        <v>148</v>
      </c>
      <c r="E50" s="482"/>
      <c r="F50" s="441" t="s">
        <v>133</v>
      </c>
      <c r="G50" s="442"/>
      <c r="H50" s="180">
        <v>119.04</v>
      </c>
      <c r="I50" s="37"/>
    </row>
    <row r="51" spans="1:9">
      <c r="A51" s="448"/>
      <c r="B51" s="449"/>
      <c r="C51" s="450"/>
      <c r="D51" s="446" t="s">
        <v>149</v>
      </c>
      <c r="E51" s="445"/>
      <c r="F51" s="443" t="s">
        <v>135</v>
      </c>
      <c r="G51" s="447"/>
      <c r="H51" s="178">
        <v>96.45</v>
      </c>
      <c r="I51" s="37"/>
    </row>
    <row r="52" spans="1:9" ht="15.75" thickBot="1">
      <c r="A52" s="448"/>
      <c r="B52" s="449"/>
      <c r="C52" s="450"/>
      <c r="D52" s="451" t="s">
        <v>150</v>
      </c>
      <c r="E52" s="452"/>
      <c r="F52" s="453" t="s">
        <v>136</v>
      </c>
      <c r="G52" s="454"/>
      <c r="H52" s="179">
        <v>86.14</v>
      </c>
      <c r="I52" s="37"/>
    </row>
    <row r="53" spans="1:9">
      <c r="A53" s="448"/>
      <c r="B53" s="449"/>
      <c r="C53" s="450"/>
      <c r="D53" s="446" t="s">
        <v>148</v>
      </c>
      <c r="E53" s="445"/>
      <c r="F53" s="441" t="s">
        <v>137</v>
      </c>
      <c r="G53" s="442"/>
      <c r="H53" s="180">
        <v>124.66</v>
      </c>
      <c r="I53" s="37"/>
    </row>
    <row r="54" spans="1:9">
      <c r="A54" s="448" t="s">
        <v>151</v>
      </c>
      <c r="B54" s="449"/>
      <c r="C54" s="450"/>
      <c r="D54" s="446" t="s">
        <v>149</v>
      </c>
      <c r="E54" s="445"/>
      <c r="F54" s="443" t="s">
        <v>138</v>
      </c>
      <c r="G54" s="447"/>
      <c r="H54" s="178">
        <v>100.96</v>
      </c>
      <c r="I54" s="37"/>
    </row>
    <row r="55" spans="1:9">
      <c r="A55" s="448"/>
      <c r="B55" s="449"/>
      <c r="C55" s="450"/>
      <c r="D55" s="446" t="s">
        <v>152</v>
      </c>
      <c r="E55" s="445"/>
      <c r="F55" s="443" t="s">
        <v>140</v>
      </c>
      <c r="G55" s="447"/>
      <c r="H55" s="178">
        <v>97.22</v>
      </c>
      <c r="I55" s="37"/>
    </row>
    <row r="56" spans="1:9">
      <c r="A56" s="448"/>
      <c r="B56" s="449"/>
      <c r="C56" s="450"/>
      <c r="D56" s="446" t="s">
        <v>152</v>
      </c>
      <c r="E56" s="445"/>
      <c r="F56" s="443" t="s">
        <v>141</v>
      </c>
      <c r="G56" s="447"/>
      <c r="H56" s="178">
        <v>89.1</v>
      </c>
      <c r="I56" s="37"/>
    </row>
    <row r="57" spans="1:9" ht="15.75" thickBot="1">
      <c r="A57" s="474"/>
      <c r="B57" s="475"/>
      <c r="C57" s="476"/>
      <c r="D57" s="451" t="s">
        <v>152</v>
      </c>
      <c r="E57" s="452"/>
      <c r="F57" s="453" t="s">
        <v>142</v>
      </c>
      <c r="G57" s="454"/>
      <c r="H57" s="179">
        <v>82.37</v>
      </c>
      <c r="I57" s="37"/>
    </row>
    <row r="58" spans="1:9">
      <c r="A58" s="479"/>
      <c r="B58" s="480"/>
      <c r="C58" s="486"/>
      <c r="D58" s="481"/>
      <c r="E58" s="482"/>
      <c r="F58" s="441" t="s">
        <v>133</v>
      </c>
      <c r="G58" s="442"/>
      <c r="H58" s="180">
        <v>158.66999999999999</v>
      </c>
      <c r="I58" s="37"/>
    </row>
    <row r="59" spans="1:9">
      <c r="A59" s="448"/>
      <c r="B59" s="449"/>
      <c r="C59" s="450"/>
      <c r="D59" s="444" t="s">
        <v>153</v>
      </c>
      <c r="E59" s="445"/>
      <c r="F59" s="443" t="s">
        <v>135</v>
      </c>
      <c r="G59" s="447"/>
      <c r="H59" s="178">
        <v>128.55000000000001</v>
      </c>
      <c r="I59" s="37"/>
    </row>
    <row r="60" spans="1:9" ht="15.75" thickBot="1">
      <c r="A60" s="448"/>
      <c r="B60" s="449"/>
      <c r="C60" s="450"/>
      <c r="D60" s="446" t="s">
        <v>154</v>
      </c>
      <c r="E60" s="445"/>
      <c r="F60" s="453" t="s">
        <v>136</v>
      </c>
      <c r="G60" s="454"/>
      <c r="H60" s="179">
        <v>114.83</v>
      </c>
      <c r="I60" s="37"/>
    </row>
    <row r="61" spans="1:9">
      <c r="A61" s="448"/>
      <c r="B61" s="449"/>
      <c r="C61" s="450"/>
      <c r="D61" s="446" t="s">
        <v>155</v>
      </c>
      <c r="E61" s="445"/>
      <c r="F61" s="441" t="s">
        <v>137</v>
      </c>
      <c r="G61" s="442"/>
      <c r="H61" s="180">
        <v>168.45</v>
      </c>
      <c r="I61" s="37"/>
    </row>
    <row r="62" spans="1:9">
      <c r="A62" s="448" t="s">
        <v>156</v>
      </c>
      <c r="B62" s="449"/>
      <c r="C62" s="450"/>
      <c r="D62" s="446" t="s">
        <v>157</v>
      </c>
      <c r="E62" s="445"/>
      <c r="F62" s="443" t="s">
        <v>138</v>
      </c>
      <c r="G62" s="447"/>
      <c r="H62" s="178">
        <v>136.43</v>
      </c>
      <c r="I62" s="37"/>
    </row>
    <row r="63" spans="1:9">
      <c r="A63" s="448"/>
      <c r="B63" s="449"/>
      <c r="C63" s="450"/>
      <c r="D63" s="446" t="s">
        <v>158</v>
      </c>
      <c r="E63" s="445"/>
      <c r="F63" s="443" t="s">
        <v>140</v>
      </c>
      <c r="G63" s="447"/>
      <c r="H63" s="178">
        <v>126.71</v>
      </c>
      <c r="I63" s="37"/>
    </row>
    <row r="64" spans="1:9">
      <c r="A64" s="448"/>
      <c r="B64" s="449"/>
      <c r="C64" s="450"/>
      <c r="D64" s="446" t="s">
        <v>159</v>
      </c>
      <c r="E64" s="445"/>
      <c r="F64" s="443" t="s">
        <v>141</v>
      </c>
      <c r="G64" s="447"/>
      <c r="H64" s="178">
        <v>116.96</v>
      </c>
      <c r="I64" s="37"/>
    </row>
    <row r="65" spans="1:10" ht="15.75" thickBot="1">
      <c r="A65" s="474"/>
      <c r="B65" s="475"/>
      <c r="C65" s="476"/>
      <c r="D65" s="451"/>
      <c r="E65" s="452"/>
      <c r="F65" s="453" t="s">
        <v>142</v>
      </c>
      <c r="G65" s="454"/>
      <c r="H65" s="179">
        <v>107.22</v>
      </c>
      <c r="I65" s="37"/>
    </row>
    <row r="66" spans="1:10">
      <c r="A66" s="256"/>
      <c r="B66" s="256"/>
      <c r="C66" s="256"/>
      <c r="D66" s="259"/>
      <c r="E66" s="259"/>
      <c r="F66" s="258"/>
      <c r="G66" s="258"/>
      <c r="H66" s="258"/>
      <c r="I66" s="258"/>
      <c r="J66" s="37"/>
    </row>
    <row r="67" spans="1:10">
      <c r="A67" s="256"/>
      <c r="B67" s="256"/>
      <c r="C67" s="256"/>
      <c r="D67" s="259"/>
      <c r="E67" s="259"/>
      <c r="F67" s="258"/>
      <c r="G67" s="258"/>
      <c r="H67" s="258"/>
      <c r="I67" s="258"/>
      <c r="J67" s="37"/>
    </row>
    <row r="68" spans="1:10" ht="18.75">
      <c r="A68" s="43" t="s">
        <v>160</v>
      </c>
      <c r="B68" s="181"/>
      <c r="C68" s="181"/>
      <c r="D68" s="181"/>
      <c r="E68" s="181"/>
      <c r="F68" s="181"/>
      <c r="G68" s="181"/>
      <c r="H68" s="181"/>
      <c r="I68" s="181"/>
      <c r="J68" s="37"/>
    </row>
    <row r="69" spans="1:10" ht="19.5" thickBot="1">
      <c r="A69" s="181"/>
      <c r="B69" s="181"/>
      <c r="C69" s="181"/>
      <c r="D69" s="181"/>
      <c r="E69" s="181"/>
      <c r="F69" s="181"/>
      <c r="G69" s="181"/>
      <c r="H69" s="181"/>
      <c r="I69" s="181"/>
      <c r="J69" s="37"/>
    </row>
    <row r="70" spans="1:10" ht="15" customHeight="1">
      <c r="A70" s="358" t="s">
        <v>129</v>
      </c>
      <c r="B70" s="375"/>
      <c r="C70" s="386"/>
      <c r="D70" s="496" t="s">
        <v>130</v>
      </c>
      <c r="E70" s="497"/>
      <c r="F70" s="385" t="s">
        <v>4</v>
      </c>
      <c r="G70" s="407"/>
      <c r="H70" s="371" t="s">
        <v>131</v>
      </c>
      <c r="I70" s="37"/>
    </row>
    <row r="71" spans="1:10">
      <c r="A71" s="404"/>
      <c r="B71" s="376"/>
      <c r="C71" s="387"/>
      <c r="D71" s="498"/>
      <c r="E71" s="499"/>
      <c r="F71" s="360"/>
      <c r="G71" s="408"/>
      <c r="H71" s="372"/>
      <c r="I71" s="37"/>
    </row>
    <row r="72" spans="1:10">
      <c r="A72" s="404"/>
      <c r="B72" s="376"/>
      <c r="C72" s="387"/>
      <c r="D72" s="500"/>
      <c r="E72" s="501"/>
      <c r="F72" s="360"/>
      <c r="G72" s="408"/>
      <c r="H72" s="372"/>
      <c r="I72" s="37"/>
    </row>
    <row r="73" spans="1:10">
      <c r="A73" s="487" t="s">
        <v>132</v>
      </c>
      <c r="B73" s="488"/>
      <c r="C73" s="489"/>
      <c r="D73" s="502"/>
      <c r="E73" s="503"/>
      <c r="F73" s="455" t="s">
        <v>133</v>
      </c>
      <c r="G73" s="456"/>
      <c r="H73" s="178">
        <v>78.83</v>
      </c>
      <c r="I73" s="37"/>
    </row>
    <row r="74" spans="1:10">
      <c r="A74" s="490"/>
      <c r="B74" s="491"/>
      <c r="C74" s="492"/>
      <c r="D74" s="446" t="s">
        <v>143</v>
      </c>
      <c r="E74" s="445"/>
      <c r="F74" s="455" t="s">
        <v>135</v>
      </c>
      <c r="G74" s="456"/>
      <c r="H74" s="178">
        <v>63.85</v>
      </c>
      <c r="I74" s="37"/>
    </row>
    <row r="75" spans="1:10">
      <c r="A75" s="490"/>
      <c r="B75" s="491"/>
      <c r="C75" s="492"/>
      <c r="D75" s="446"/>
      <c r="E75" s="445"/>
      <c r="F75" s="455" t="s">
        <v>136</v>
      </c>
      <c r="G75" s="456"/>
      <c r="H75" s="178">
        <v>54.03</v>
      </c>
      <c r="I75" s="37"/>
    </row>
    <row r="76" spans="1:10">
      <c r="A76" s="490"/>
      <c r="B76" s="491"/>
      <c r="C76" s="492"/>
      <c r="D76" s="446" t="s">
        <v>144</v>
      </c>
      <c r="E76" s="445"/>
      <c r="F76" s="455" t="s">
        <v>137</v>
      </c>
      <c r="G76" s="456"/>
      <c r="H76" s="178">
        <v>83.08</v>
      </c>
      <c r="I76" s="37"/>
    </row>
    <row r="77" spans="1:10">
      <c r="A77" s="490"/>
      <c r="B77" s="491"/>
      <c r="C77" s="492"/>
      <c r="D77" s="446" t="s">
        <v>146</v>
      </c>
      <c r="E77" s="445"/>
      <c r="F77" s="455" t="s">
        <v>138</v>
      </c>
      <c r="G77" s="456"/>
      <c r="H77" s="178">
        <v>67.33</v>
      </c>
      <c r="I77" s="37"/>
    </row>
    <row r="78" spans="1:10">
      <c r="A78" s="490"/>
      <c r="B78" s="491"/>
      <c r="C78" s="492"/>
      <c r="D78" s="446" t="s">
        <v>147</v>
      </c>
      <c r="E78" s="445"/>
      <c r="F78" s="455" t="s">
        <v>140</v>
      </c>
      <c r="G78" s="456"/>
      <c r="H78" s="178">
        <v>64.819999999999993</v>
      </c>
      <c r="I78" s="37"/>
    </row>
    <row r="79" spans="1:10">
      <c r="A79" s="490"/>
      <c r="B79" s="491"/>
      <c r="C79" s="492"/>
      <c r="D79" s="446" t="s">
        <v>147</v>
      </c>
      <c r="E79" s="445"/>
      <c r="F79" s="455" t="s">
        <v>141</v>
      </c>
      <c r="G79" s="456"/>
      <c r="H79" s="178">
        <v>59.41</v>
      </c>
      <c r="I79" s="37"/>
    </row>
    <row r="80" spans="1:10" ht="15.75" thickBot="1">
      <c r="A80" s="493"/>
      <c r="B80" s="494"/>
      <c r="C80" s="495"/>
      <c r="D80" s="451" t="s">
        <v>147</v>
      </c>
      <c r="E80" s="452"/>
      <c r="F80" s="459" t="s">
        <v>142</v>
      </c>
      <c r="G80" s="460"/>
      <c r="H80" s="179">
        <v>54.91</v>
      </c>
      <c r="I80" s="37"/>
    </row>
    <row r="81" spans="1:9">
      <c r="A81" s="448"/>
      <c r="B81" s="449"/>
      <c r="C81" s="450"/>
      <c r="D81" s="446"/>
      <c r="E81" s="445"/>
      <c r="F81" s="457" t="s">
        <v>133</v>
      </c>
      <c r="G81" s="458"/>
      <c r="H81" s="182">
        <v>78.83</v>
      </c>
      <c r="I81" s="37"/>
    </row>
    <row r="82" spans="1:9">
      <c r="A82" s="448"/>
      <c r="B82" s="449"/>
      <c r="C82" s="450"/>
      <c r="D82" s="446" t="s">
        <v>143</v>
      </c>
      <c r="E82" s="445"/>
      <c r="F82" s="443" t="s">
        <v>135</v>
      </c>
      <c r="G82" s="447"/>
      <c r="H82" s="178">
        <v>63.85</v>
      </c>
      <c r="I82" s="37"/>
    </row>
    <row r="83" spans="1:9" ht="15.75" thickBot="1">
      <c r="A83" s="448"/>
      <c r="B83" s="449"/>
      <c r="C83" s="450"/>
      <c r="D83" s="451"/>
      <c r="E83" s="452"/>
      <c r="F83" s="453" t="s">
        <v>136</v>
      </c>
      <c r="G83" s="454"/>
      <c r="H83" s="183">
        <v>54.03</v>
      </c>
      <c r="I83" s="37"/>
    </row>
    <row r="84" spans="1:9">
      <c r="A84" s="448"/>
      <c r="B84" s="449"/>
      <c r="C84" s="450"/>
      <c r="D84" s="446" t="s">
        <v>144</v>
      </c>
      <c r="E84" s="445"/>
      <c r="F84" s="441" t="s">
        <v>137</v>
      </c>
      <c r="G84" s="441"/>
      <c r="H84" s="180">
        <v>83.08</v>
      </c>
      <c r="I84" s="37"/>
    </row>
    <row r="85" spans="1:9">
      <c r="A85" s="448" t="s">
        <v>145</v>
      </c>
      <c r="B85" s="449"/>
      <c r="C85" s="450"/>
      <c r="D85" s="446" t="s">
        <v>146</v>
      </c>
      <c r="E85" s="445"/>
      <c r="F85" s="443" t="s">
        <v>138</v>
      </c>
      <c r="G85" s="443"/>
      <c r="H85" s="178">
        <v>67.33</v>
      </c>
      <c r="I85" s="37"/>
    </row>
    <row r="86" spans="1:9">
      <c r="A86" s="448"/>
      <c r="B86" s="449"/>
      <c r="C86" s="450"/>
      <c r="D86" s="446" t="s">
        <v>147</v>
      </c>
      <c r="E86" s="445"/>
      <c r="F86" s="443" t="s">
        <v>140</v>
      </c>
      <c r="G86" s="443"/>
      <c r="H86" s="178">
        <v>64.819999999999993</v>
      </c>
      <c r="I86" s="37"/>
    </row>
    <row r="87" spans="1:9">
      <c r="A87" s="448"/>
      <c r="B87" s="449"/>
      <c r="C87" s="450"/>
      <c r="D87" s="446" t="s">
        <v>147</v>
      </c>
      <c r="E87" s="445"/>
      <c r="F87" s="443" t="s">
        <v>141</v>
      </c>
      <c r="G87" s="443"/>
      <c r="H87" s="178">
        <v>59.41</v>
      </c>
      <c r="I87" s="37"/>
    </row>
    <row r="88" spans="1:9" ht="15.75" thickBot="1">
      <c r="A88" s="474"/>
      <c r="B88" s="475"/>
      <c r="C88" s="476"/>
      <c r="D88" s="451" t="s">
        <v>147</v>
      </c>
      <c r="E88" s="452"/>
      <c r="F88" s="453" t="s">
        <v>142</v>
      </c>
      <c r="G88" s="453"/>
      <c r="H88" s="179">
        <v>54.91</v>
      </c>
      <c r="I88" s="37"/>
    </row>
    <row r="89" spans="1:9">
      <c r="A89" s="479"/>
      <c r="B89" s="480"/>
      <c r="C89" s="486"/>
      <c r="D89" s="481" t="s">
        <v>148</v>
      </c>
      <c r="E89" s="482"/>
      <c r="F89" s="441" t="s">
        <v>133</v>
      </c>
      <c r="G89" s="442"/>
      <c r="H89" s="182">
        <v>119.04</v>
      </c>
      <c r="I89" s="37"/>
    </row>
    <row r="90" spans="1:9">
      <c r="A90" s="448"/>
      <c r="B90" s="449"/>
      <c r="C90" s="450"/>
      <c r="D90" s="446" t="s">
        <v>149</v>
      </c>
      <c r="E90" s="445"/>
      <c r="F90" s="443" t="s">
        <v>135</v>
      </c>
      <c r="G90" s="447"/>
      <c r="H90" s="178">
        <v>96.45</v>
      </c>
      <c r="I90" s="37"/>
    </row>
    <row r="91" spans="1:9" ht="15.75" thickBot="1">
      <c r="A91" s="448"/>
      <c r="B91" s="449"/>
      <c r="C91" s="450"/>
      <c r="D91" s="451" t="s">
        <v>150</v>
      </c>
      <c r="E91" s="452"/>
      <c r="F91" s="453" t="s">
        <v>136</v>
      </c>
      <c r="G91" s="454"/>
      <c r="H91" s="183">
        <v>86.14</v>
      </c>
      <c r="I91" s="37"/>
    </row>
    <row r="92" spans="1:9">
      <c r="A92" s="448"/>
      <c r="B92" s="449"/>
      <c r="C92" s="450"/>
      <c r="D92" s="446" t="s">
        <v>148</v>
      </c>
      <c r="E92" s="445"/>
      <c r="F92" s="441" t="s">
        <v>137</v>
      </c>
      <c r="G92" s="441"/>
      <c r="H92" s="180">
        <v>124.66</v>
      </c>
      <c r="I92" s="37"/>
    </row>
    <row r="93" spans="1:9">
      <c r="A93" s="448" t="s">
        <v>151</v>
      </c>
      <c r="B93" s="449"/>
      <c r="C93" s="450"/>
      <c r="D93" s="446" t="s">
        <v>149</v>
      </c>
      <c r="E93" s="445"/>
      <c r="F93" s="443" t="s">
        <v>138</v>
      </c>
      <c r="G93" s="443"/>
      <c r="H93" s="178">
        <v>100.96</v>
      </c>
      <c r="I93" s="37"/>
    </row>
    <row r="94" spans="1:9">
      <c r="A94" s="448"/>
      <c r="B94" s="449"/>
      <c r="C94" s="450"/>
      <c r="D94" s="446" t="s">
        <v>152</v>
      </c>
      <c r="E94" s="445"/>
      <c r="F94" s="443" t="s">
        <v>140</v>
      </c>
      <c r="G94" s="443"/>
      <c r="H94" s="178">
        <v>97.22</v>
      </c>
      <c r="I94" s="37"/>
    </row>
    <row r="95" spans="1:9">
      <c r="A95" s="448"/>
      <c r="B95" s="449"/>
      <c r="C95" s="450"/>
      <c r="D95" s="446" t="s">
        <v>152</v>
      </c>
      <c r="E95" s="445"/>
      <c r="F95" s="443" t="s">
        <v>141</v>
      </c>
      <c r="G95" s="443"/>
      <c r="H95" s="178">
        <v>89.1</v>
      </c>
      <c r="I95" s="37"/>
    </row>
    <row r="96" spans="1:9" ht="15.75" thickBot="1">
      <c r="A96" s="474"/>
      <c r="B96" s="475"/>
      <c r="C96" s="476"/>
      <c r="D96" s="451" t="s">
        <v>152</v>
      </c>
      <c r="E96" s="452"/>
      <c r="F96" s="453" t="s">
        <v>142</v>
      </c>
      <c r="G96" s="453"/>
      <c r="H96" s="179">
        <v>82.37</v>
      </c>
      <c r="I96" s="37"/>
    </row>
    <row r="97" spans="1:10">
      <c r="A97" s="479"/>
      <c r="B97" s="480"/>
      <c r="C97" s="480"/>
      <c r="D97" s="481"/>
      <c r="E97" s="482"/>
      <c r="F97" s="441" t="s">
        <v>133</v>
      </c>
      <c r="G97" s="442"/>
      <c r="H97" s="182">
        <v>158.66999999999999</v>
      </c>
      <c r="I97" s="37"/>
    </row>
    <row r="98" spans="1:10">
      <c r="A98" s="448"/>
      <c r="B98" s="449"/>
      <c r="C98" s="449"/>
      <c r="D98" s="444" t="s">
        <v>153</v>
      </c>
      <c r="E98" s="445"/>
      <c r="F98" s="443" t="s">
        <v>135</v>
      </c>
      <c r="G98" s="447"/>
      <c r="H98" s="178">
        <v>128.55000000000001</v>
      </c>
      <c r="I98" s="37"/>
    </row>
    <row r="99" spans="1:10" ht="15.75" thickBot="1">
      <c r="A99" s="448"/>
      <c r="B99" s="449"/>
      <c r="C99" s="449"/>
      <c r="D99" s="446" t="s">
        <v>154</v>
      </c>
      <c r="E99" s="445"/>
      <c r="F99" s="469" t="s">
        <v>136</v>
      </c>
      <c r="G99" s="470"/>
      <c r="H99" s="179">
        <v>114.83</v>
      </c>
      <c r="I99" s="37"/>
    </row>
    <row r="100" spans="1:10">
      <c r="A100" s="448"/>
      <c r="B100" s="449"/>
      <c r="C100" s="449"/>
      <c r="D100" s="446" t="s">
        <v>155</v>
      </c>
      <c r="E100" s="471"/>
      <c r="F100" s="484" t="s">
        <v>137</v>
      </c>
      <c r="G100" s="485"/>
      <c r="H100" s="180">
        <v>168.45</v>
      </c>
      <c r="I100" s="37"/>
    </row>
    <row r="101" spans="1:10">
      <c r="A101" s="448" t="s">
        <v>156</v>
      </c>
      <c r="B101" s="449"/>
      <c r="C101" s="449"/>
      <c r="D101" s="446" t="s">
        <v>157</v>
      </c>
      <c r="E101" s="471"/>
      <c r="F101" s="455" t="s">
        <v>138</v>
      </c>
      <c r="G101" s="472"/>
      <c r="H101" s="178">
        <v>136.43</v>
      </c>
      <c r="I101" s="37"/>
    </row>
    <row r="102" spans="1:10">
      <c r="A102" s="448"/>
      <c r="B102" s="449"/>
      <c r="C102" s="449"/>
      <c r="D102" s="446" t="s">
        <v>158</v>
      </c>
      <c r="E102" s="471"/>
      <c r="F102" s="455" t="s">
        <v>140</v>
      </c>
      <c r="G102" s="472"/>
      <c r="H102" s="178">
        <v>126.71</v>
      </c>
      <c r="I102" s="37"/>
    </row>
    <row r="103" spans="1:10">
      <c r="A103" s="448"/>
      <c r="B103" s="449"/>
      <c r="C103" s="449"/>
      <c r="D103" s="446" t="s">
        <v>159</v>
      </c>
      <c r="E103" s="471"/>
      <c r="F103" s="455" t="s">
        <v>141</v>
      </c>
      <c r="G103" s="472"/>
      <c r="H103" s="178">
        <v>116.95</v>
      </c>
      <c r="I103" s="37"/>
    </row>
    <row r="104" spans="1:10" ht="15.75" thickBot="1">
      <c r="A104" s="474"/>
      <c r="B104" s="475"/>
      <c r="C104" s="475"/>
      <c r="D104" s="451"/>
      <c r="E104" s="473"/>
      <c r="F104" s="459" t="s">
        <v>142</v>
      </c>
      <c r="G104" s="483"/>
      <c r="H104" s="179">
        <v>107.22</v>
      </c>
      <c r="I104" s="37"/>
    </row>
    <row r="105" spans="1:10">
      <c r="D105" s="39"/>
      <c r="E105" s="39"/>
      <c r="F105" s="22"/>
      <c r="G105" s="22"/>
      <c r="H105" s="22"/>
      <c r="I105" s="22"/>
      <c r="J105" s="37"/>
    </row>
    <row r="106" spans="1:10">
      <c r="D106" s="28"/>
      <c r="E106" s="28"/>
      <c r="J106" s="37"/>
    </row>
    <row r="107" spans="1:10" ht="18.75">
      <c r="A107" s="43" t="s">
        <v>161</v>
      </c>
      <c r="B107" s="181"/>
      <c r="C107" s="181"/>
      <c r="D107" s="181"/>
      <c r="E107" s="181"/>
      <c r="F107" s="181"/>
      <c r="G107" s="181"/>
      <c r="H107" s="181"/>
      <c r="I107" s="181"/>
      <c r="J107" s="37"/>
    </row>
    <row r="108" spans="1:10" ht="15.75" thickBot="1">
      <c r="D108" s="28"/>
      <c r="E108" s="28"/>
      <c r="J108" s="37"/>
    </row>
    <row r="109" spans="1:10" ht="15" customHeight="1">
      <c r="A109" s="358" t="s">
        <v>162</v>
      </c>
      <c r="B109" s="375"/>
      <c r="C109" s="375"/>
      <c r="D109" s="375"/>
      <c r="E109" s="375"/>
      <c r="F109" s="373" t="s">
        <v>163</v>
      </c>
      <c r="G109" s="407"/>
      <c r="H109" s="358" t="s">
        <v>131</v>
      </c>
      <c r="I109" s="478"/>
      <c r="J109" s="37"/>
    </row>
    <row r="110" spans="1:10">
      <c r="A110" s="404"/>
      <c r="B110" s="376"/>
      <c r="C110" s="376"/>
      <c r="D110" s="376"/>
      <c r="E110" s="376"/>
      <c r="F110" s="374"/>
      <c r="G110" s="408"/>
      <c r="H110" s="404"/>
      <c r="I110" s="478"/>
      <c r="J110" s="37"/>
    </row>
    <row r="111" spans="1:10" ht="15.75" thickBot="1">
      <c r="A111" s="404"/>
      <c r="B111" s="376"/>
      <c r="C111" s="376"/>
      <c r="D111" s="376"/>
      <c r="E111" s="376"/>
      <c r="F111" s="374"/>
      <c r="G111" s="408"/>
      <c r="H111" s="477"/>
      <c r="I111" s="478"/>
      <c r="J111" s="37"/>
    </row>
    <row r="112" spans="1:10">
      <c r="A112" s="465" t="s">
        <v>164</v>
      </c>
      <c r="B112" s="466"/>
      <c r="C112" s="466"/>
      <c r="D112" s="466"/>
      <c r="E112" s="466"/>
      <c r="F112" s="467">
        <v>30</v>
      </c>
      <c r="G112" s="468"/>
      <c r="H112" s="346">
        <v>89.43</v>
      </c>
      <c r="I112" s="345"/>
      <c r="J112" s="37"/>
    </row>
    <row r="113" spans="1:10">
      <c r="A113" s="465" t="s">
        <v>165</v>
      </c>
      <c r="B113" s="466"/>
      <c r="C113" s="466"/>
      <c r="D113" s="466"/>
      <c r="E113" s="466"/>
      <c r="F113" s="467" t="s">
        <v>166</v>
      </c>
      <c r="G113" s="468"/>
      <c r="H113" s="174">
        <v>134.13999999999999</v>
      </c>
      <c r="I113" s="345"/>
      <c r="J113" s="37"/>
    </row>
    <row r="114" spans="1:10">
      <c r="A114" s="465" t="s">
        <v>167</v>
      </c>
      <c r="B114" s="466"/>
      <c r="C114" s="466"/>
      <c r="D114" s="466"/>
      <c r="E114" s="466"/>
      <c r="F114" s="467" t="s">
        <v>168</v>
      </c>
      <c r="G114" s="468"/>
      <c r="H114" s="174">
        <v>178.87</v>
      </c>
      <c r="I114" s="345"/>
      <c r="J114" s="37"/>
    </row>
    <row r="115" spans="1:10" ht="15.75" thickBot="1">
      <c r="A115" s="461" t="s">
        <v>169</v>
      </c>
      <c r="B115" s="462"/>
      <c r="C115" s="462"/>
      <c r="D115" s="462"/>
      <c r="E115" s="462"/>
      <c r="F115" s="463" t="s">
        <v>170</v>
      </c>
      <c r="G115" s="464"/>
      <c r="H115" s="176">
        <v>223.58</v>
      </c>
      <c r="I115" s="345"/>
      <c r="J115" s="37"/>
    </row>
    <row r="116" spans="1:10">
      <c r="I116" s="24"/>
    </row>
  </sheetData>
  <mergeCells count="227">
    <mergeCell ref="D22:F22"/>
    <mergeCell ref="D23:F23"/>
    <mergeCell ref="D19:F19"/>
    <mergeCell ref="D16:F18"/>
    <mergeCell ref="G16:G18"/>
    <mergeCell ref="A2:I2"/>
    <mergeCell ref="A9:C9"/>
    <mergeCell ref="D9:E9"/>
    <mergeCell ref="F6:F8"/>
    <mergeCell ref="G6:G8"/>
    <mergeCell ref="A10:C10"/>
    <mergeCell ref="D10:E10"/>
    <mergeCell ref="A4:J5"/>
    <mergeCell ref="A26:I26"/>
    <mergeCell ref="D35:E35"/>
    <mergeCell ref="F35:G35"/>
    <mergeCell ref="D36:E36"/>
    <mergeCell ref="A6:C8"/>
    <mergeCell ref="D6:E8"/>
    <mergeCell ref="I13:J13"/>
    <mergeCell ref="A11:C11"/>
    <mergeCell ref="D11:E11"/>
    <mergeCell ref="A12:C12"/>
    <mergeCell ref="D12:E12"/>
    <mergeCell ref="F12:G12"/>
    <mergeCell ref="I12:J12"/>
    <mergeCell ref="D34:E34"/>
    <mergeCell ref="F34:G34"/>
    <mergeCell ref="H31:H33"/>
    <mergeCell ref="A13:C13"/>
    <mergeCell ref="D13:E13"/>
    <mergeCell ref="F36:G36"/>
    <mergeCell ref="A31:C33"/>
    <mergeCell ref="D31:E33"/>
    <mergeCell ref="F13:G13"/>
    <mergeCell ref="D20:F20"/>
    <mergeCell ref="D21:F21"/>
    <mergeCell ref="A54:C54"/>
    <mergeCell ref="A48:C48"/>
    <mergeCell ref="D48:E48"/>
    <mergeCell ref="F48:G48"/>
    <mergeCell ref="A42:C42"/>
    <mergeCell ref="D42:E42"/>
    <mergeCell ref="F42:G42"/>
    <mergeCell ref="A43:C43"/>
    <mergeCell ref="D43:E43"/>
    <mergeCell ref="D46:E46"/>
    <mergeCell ref="F46:G46"/>
    <mergeCell ref="A47:C47"/>
    <mergeCell ref="D47:E47"/>
    <mergeCell ref="D53:E53"/>
    <mergeCell ref="F53:G53"/>
    <mergeCell ref="F43:G43"/>
    <mergeCell ref="A44:C44"/>
    <mergeCell ref="D44:E44"/>
    <mergeCell ref="F50:G50"/>
    <mergeCell ref="F51:G51"/>
    <mergeCell ref="A52:C52"/>
    <mergeCell ref="D52:E52"/>
    <mergeCell ref="F52:G52"/>
    <mergeCell ref="A51:C51"/>
    <mergeCell ref="D51:E51"/>
    <mergeCell ref="F31:G33"/>
    <mergeCell ref="D40:E40"/>
    <mergeCell ref="F40:G40"/>
    <mergeCell ref="D37:E37"/>
    <mergeCell ref="A34:C41"/>
    <mergeCell ref="F37:G37"/>
    <mergeCell ref="D38:E38"/>
    <mergeCell ref="F38:G38"/>
    <mergeCell ref="D41:E41"/>
    <mergeCell ref="F41:G41"/>
    <mergeCell ref="D39:E39"/>
    <mergeCell ref="F39:G39"/>
    <mergeCell ref="F49:G49"/>
    <mergeCell ref="A50:C50"/>
    <mergeCell ref="D50:E50"/>
    <mergeCell ref="F47:G47"/>
    <mergeCell ref="F44:G44"/>
    <mergeCell ref="A45:C45"/>
    <mergeCell ref="D45:E45"/>
    <mergeCell ref="F45:G45"/>
    <mergeCell ref="A46:C46"/>
    <mergeCell ref="A49:C49"/>
    <mergeCell ref="D49:E49"/>
    <mergeCell ref="D61:E61"/>
    <mergeCell ref="F61:G61"/>
    <mergeCell ref="A64:C64"/>
    <mergeCell ref="D64:E64"/>
    <mergeCell ref="F64:G64"/>
    <mergeCell ref="A56:C56"/>
    <mergeCell ref="D75:E75"/>
    <mergeCell ref="F75:G75"/>
    <mergeCell ref="D57:E57"/>
    <mergeCell ref="F57:G57"/>
    <mergeCell ref="A58:C58"/>
    <mergeCell ref="D56:E56"/>
    <mergeCell ref="F56:G56"/>
    <mergeCell ref="A62:C62"/>
    <mergeCell ref="A73:C80"/>
    <mergeCell ref="A65:C65"/>
    <mergeCell ref="D65:E65"/>
    <mergeCell ref="F65:G65"/>
    <mergeCell ref="A70:C72"/>
    <mergeCell ref="D70:E72"/>
    <mergeCell ref="F70:G72"/>
    <mergeCell ref="D73:E73"/>
    <mergeCell ref="F76:G76"/>
    <mergeCell ref="D77:E77"/>
    <mergeCell ref="D54:E54"/>
    <mergeCell ref="F54:G54"/>
    <mergeCell ref="A55:C55"/>
    <mergeCell ref="D55:E55"/>
    <mergeCell ref="F55:G55"/>
    <mergeCell ref="A53:C53"/>
    <mergeCell ref="A84:C84"/>
    <mergeCell ref="D84:E84"/>
    <mergeCell ref="F84:G84"/>
    <mergeCell ref="A57:C57"/>
    <mergeCell ref="D62:E62"/>
    <mergeCell ref="F62:G62"/>
    <mergeCell ref="A63:C63"/>
    <mergeCell ref="D63:E63"/>
    <mergeCell ref="F63:G63"/>
    <mergeCell ref="D58:E58"/>
    <mergeCell ref="F58:G58"/>
    <mergeCell ref="A59:C59"/>
    <mergeCell ref="D59:E59"/>
    <mergeCell ref="F59:G59"/>
    <mergeCell ref="A60:C60"/>
    <mergeCell ref="D60:E60"/>
    <mergeCell ref="F60:G60"/>
    <mergeCell ref="A61:C61"/>
    <mergeCell ref="A87:C87"/>
    <mergeCell ref="D87:E87"/>
    <mergeCell ref="F87:G87"/>
    <mergeCell ref="H109:H111"/>
    <mergeCell ref="I109:I111"/>
    <mergeCell ref="A14:I15"/>
    <mergeCell ref="A96:C96"/>
    <mergeCell ref="D96:E96"/>
    <mergeCell ref="F96:G96"/>
    <mergeCell ref="A97:C97"/>
    <mergeCell ref="D97:E97"/>
    <mergeCell ref="A94:C94"/>
    <mergeCell ref="D94:E94"/>
    <mergeCell ref="F94:G94"/>
    <mergeCell ref="A95:C95"/>
    <mergeCell ref="F104:G104"/>
    <mergeCell ref="A98:C98"/>
    <mergeCell ref="A100:C100"/>
    <mergeCell ref="D100:E100"/>
    <mergeCell ref="F100:G100"/>
    <mergeCell ref="D95:E95"/>
    <mergeCell ref="A93:C93"/>
    <mergeCell ref="D93:E93"/>
    <mergeCell ref="F93:G93"/>
    <mergeCell ref="A104:C104"/>
    <mergeCell ref="A102:C102"/>
    <mergeCell ref="D102:E102"/>
    <mergeCell ref="F102:G102"/>
    <mergeCell ref="A103:C103"/>
    <mergeCell ref="D103:E103"/>
    <mergeCell ref="F103:G103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2:C92"/>
    <mergeCell ref="D92:E92"/>
    <mergeCell ref="F92:G92"/>
    <mergeCell ref="A91:C91"/>
    <mergeCell ref="D91:E91"/>
    <mergeCell ref="F91:G91"/>
    <mergeCell ref="D86:E86"/>
    <mergeCell ref="F77:G77"/>
    <mergeCell ref="F80:G80"/>
    <mergeCell ref="D80:E80"/>
    <mergeCell ref="D78:E78"/>
    <mergeCell ref="F78:G78"/>
    <mergeCell ref="F86:G86"/>
    <mergeCell ref="A115:E115"/>
    <mergeCell ref="F115:G115"/>
    <mergeCell ref="A113:E113"/>
    <mergeCell ref="F113:G113"/>
    <mergeCell ref="A114:E114"/>
    <mergeCell ref="F114:G114"/>
    <mergeCell ref="A99:C99"/>
    <mergeCell ref="D99:E99"/>
    <mergeCell ref="F99:G99"/>
    <mergeCell ref="A101:C101"/>
    <mergeCell ref="D101:E101"/>
    <mergeCell ref="F112:G112"/>
    <mergeCell ref="F101:G101"/>
    <mergeCell ref="D104:E104"/>
    <mergeCell ref="A109:E111"/>
    <mergeCell ref="F109:G111"/>
    <mergeCell ref="A112:E112"/>
    <mergeCell ref="F97:G97"/>
    <mergeCell ref="F95:G95"/>
    <mergeCell ref="D98:E98"/>
    <mergeCell ref="D76:E76"/>
    <mergeCell ref="F98:G98"/>
    <mergeCell ref="H70:H72"/>
    <mergeCell ref="D85:E85"/>
    <mergeCell ref="F85:G85"/>
    <mergeCell ref="A86:C86"/>
    <mergeCell ref="A82:C82"/>
    <mergeCell ref="D82:E82"/>
    <mergeCell ref="F82:G82"/>
    <mergeCell ref="A83:C83"/>
    <mergeCell ref="D83:E83"/>
    <mergeCell ref="F83:G83"/>
    <mergeCell ref="F73:G73"/>
    <mergeCell ref="D74:E74"/>
    <mergeCell ref="F74:G74"/>
    <mergeCell ref="F79:G79"/>
    <mergeCell ref="A81:C81"/>
    <mergeCell ref="D81:E81"/>
    <mergeCell ref="F81:G81"/>
    <mergeCell ref="A85:C85"/>
    <mergeCell ref="D79:E7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P73"/>
  <sheetViews>
    <sheetView showGridLines="0" zoomScale="80" zoomScaleNormal="80" workbookViewId="0">
      <selection activeCell="D70" sqref="D70:E70"/>
    </sheetView>
  </sheetViews>
  <sheetFormatPr defaultColWidth="9.140625" defaultRowHeight="15"/>
  <cols>
    <col min="1" max="1" width="9.140625" style="18"/>
    <col min="2" max="2" width="6.42578125" style="18" customWidth="1"/>
    <col min="3" max="3" width="57.28515625" style="18" customWidth="1"/>
    <col min="4" max="4" width="16" style="18" customWidth="1"/>
    <col min="5" max="5" width="16.42578125" style="18" customWidth="1"/>
    <col min="6" max="6" width="14.7109375" style="18" customWidth="1"/>
    <col min="7" max="7" width="16.42578125" style="18" bestFit="1" customWidth="1"/>
    <col min="8" max="8" width="13.28515625" style="18" customWidth="1"/>
    <col min="9" max="9" width="16.42578125" style="18" bestFit="1" customWidth="1"/>
    <col min="10" max="10" width="14.85546875" style="18" customWidth="1"/>
    <col min="11" max="11" width="18.85546875" style="18" customWidth="1"/>
    <col min="12" max="12" width="16.140625" style="18" customWidth="1"/>
    <col min="13" max="13" width="16.7109375" style="18" customWidth="1"/>
    <col min="14" max="14" width="13.7109375" style="18" bestFit="1" customWidth="1"/>
    <col min="15" max="16384" width="9.140625" style="18"/>
  </cols>
  <sheetData>
    <row r="2" spans="1:16" ht="21">
      <c r="A2" s="347" t="s">
        <v>171</v>
      </c>
      <c r="B2" s="347"/>
      <c r="C2" s="347"/>
      <c r="D2" s="347"/>
      <c r="E2" s="347"/>
      <c r="F2" s="347"/>
      <c r="G2" s="347"/>
      <c r="H2" s="347"/>
      <c r="I2" s="347"/>
      <c r="J2" s="347"/>
      <c r="K2" s="343"/>
      <c r="L2" s="343"/>
      <c r="M2" s="343"/>
      <c r="N2" s="343"/>
      <c r="O2" s="343"/>
    </row>
    <row r="3" spans="1:16" s="22" customFormat="1" ht="1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" ht="15" customHeight="1">
      <c r="A4" s="534" t="s">
        <v>4</v>
      </c>
      <c r="B4" s="535"/>
      <c r="C4" s="536"/>
      <c r="D4" s="543" t="s">
        <v>6</v>
      </c>
      <c r="E4" s="535" t="s">
        <v>35</v>
      </c>
      <c r="F4" s="535" t="s">
        <v>13</v>
      </c>
      <c r="G4" s="522" t="s">
        <v>172</v>
      </c>
      <c r="H4" s="564" t="s">
        <v>14</v>
      </c>
    </row>
    <row r="5" spans="1:16">
      <c r="A5" s="537"/>
      <c r="B5" s="538"/>
      <c r="C5" s="539"/>
      <c r="D5" s="544"/>
      <c r="E5" s="538"/>
      <c r="F5" s="538"/>
      <c r="G5" s="523"/>
      <c r="H5" s="565"/>
    </row>
    <row r="6" spans="1:16">
      <c r="A6" s="537"/>
      <c r="B6" s="538"/>
      <c r="C6" s="539"/>
      <c r="D6" s="544"/>
      <c r="E6" s="538"/>
      <c r="F6" s="538"/>
      <c r="G6" s="523"/>
      <c r="H6" s="565"/>
    </row>
    <row r="7" spans="1:16">
      <c r="A7" s="531" t="s">
        <v>173</v>
      </c>
      <c r="B7" s="532"/>
      <c r="C7" s="533"/>
      <c r="D7" s="206">
        <f>1711.33*1.0225</f>
        <v>1749.8349249999999</v>
      </c>
      <c r="E7" s="202">
        <v>6.42</v>
      </c>
      <c r="F7" s="203" t="s">
        <v>174</v>
      </c>
      <c r="G7" s="207">
        <f>D7+E7</f>
        <v>1756.254925</v>
      </c>
      <c r="H7" s="212">
        <f>G7*12</f>
        <v>21075.059099999999</v>
      </c>
      <c r="I7" s="37"/>
    </row>
    <row r="8" spans="1:16">
      <c r="A8" s="531" t="s">
        <v>175</v>
      </c>
      <c r="B8" s="532"/>
      <c r="C8" s="533"/>
      <c r="D8" s="206">
        <f>2566.96*1.0225</f>
        <v>2624.7165999999997</v>
      </c>
      <c r="E8" s="202">
        <v>6.42</v>
      </c>
      <c r="F8" s="203" t="s">
        <v>174</v>
      </c>
      <c r="G8" s="207">
        <f t="shared" ref="G8:G10" si="0">D8+E8</f>
        <v>2631.1365999999998</v>
      </c>
      <c r="H8" s="212">
        <f t="shared" ref="H8:H10" si="1">G8*12</f>
        <v>31573.639199999998</v>
      </c>
      <c r="I8" s="37"/>
    </row>
    <row r="9" spans="1:16">
      <c r="A9" s="531" t="s">
        <v>176</v>
      </c>
      <c r="B9" s="532"/>
      <c r="C9" s="533"/>
      <c r="D9" s="206">
        <f>3025.13*1.0225</f>
        <v>3093.1954249999999</v>
      </c>
      <c r="E9" s="202">
        <v>6.42</v>
      </c>
      <c r="F9" s="203" t="s">
        <v>174</v>
      </c>
      <c r="G9" s="207">
        <f t="shared" si="0"/>
        <v>3099.615425</v>
      </c>
      <c r="H9" s="212">
        <f t="shared" si="1"/>
        <v>37195.3851</v>
      </c>
      <c r="I9" s="37"/>
    </row>
    <row r="10" spans="1:16" ht="15.75" thickBot="1">
      <c r="A10" s="540" t="s">
        <v>177</v>
      </c>
      <c r="B10" s="541"/>
      <c r="C10" s="542"/>
      <c r="D10" s="208">
        <f>1241.75*1.0225</f>
        <v>1269.6893749999999</v>
      </c>
      <c r="E10" s="209">
        <v>6.42</v>
      </c>
      <c r="F10" s="210" t="s">
        <v>174</v>
      </c>
      <c r="G10" s="211">
        <f t="shared" si="0"/>
        <v>1276.109375</v>
      </c>
      <c r="H10" s="315">
        <f t="shared" si="1"/>
        <v>15313.3125</v>
      </c>
      <c r="I10" s="37"/>
    </row>
    <row r="11" spans="1:16">
      <c r="A11" s="9"/>
      <c r="B11" s="9"/>
      <c r="C11" s="32"/>
      <c r="D11" s="10"/>
      <c r="E11" s="33"/>
      <c r="F11" s="10"/>
      <c r="G11" s="10"/>
      <c r="H11" s="10"/>
      <c r="I11" s="10"/>
      <c r="J11" s="10"/>
      <c r="K11" s="10"/>
      <c r="L11" s="10"/>
      <c r="M11" s="10"/>
      <c r="N11" s="9"/>
      <c r="O11" s="9"/>
    </row>
    <row r="12" spans="1:16">
      <c r="A12" s="9"/>
      <c r="B12" s="9"/>
      <c r="C12" s="32"/>
      <c r="D12" s="10"/>
      <c r="E12" s="33"/>
      <c r="F12" s="10"/>
      <c r="G12" s="10"/>
      <c r="H12" s="10"/>
      <c r="I12" s="10"/>
      <c r="J12" s="10"/>
      <c r="K12" s="10"/>
      <c r="L12" s="10"/>
      <c r="M12" s="10"/>
      <c r="N12" s="10"/>
      <c r="O12" s="9"/>
      <c r="P12" s="9"/>
    </row>
    <row r="13" spans="1:16" ht="21" customHeight="1">
      <c r="A13" s="545" t="s">
        <v>178</v>
      </c>
      <c r="B13" s="545"/>
      <c r="C13" s="545"/>
      <c r="D13" s="545"/>
      <c r="E13" s="545"/>
      <c r="F13" s="545"/>
      <c r="G13" s="545"/>
      <c r="H13" s="545"/>
      <c r="I13" s="545"/>
      <c r="J13" s="545"/>
      <c r="K13" s="344"/>
      <c r="L13" s="344"/>
      <c r="M13" s="344"/>
      <c r="N13" s="344"/>
      <c r="O13" s="344"/>
    </row>
    <row r="14" spans="1:16" ht="15" customHeight="1" thickBo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6" ht="15" customHeight="1">
      <c r="A15" s="556" t="s">
        <v>4</v>
      </c>
      <c r="B15" s="527"/>
      <c r="C15" s="557"/>
      <c r="D15" s="529" t="s">
        <v>6</v>
      </c>
      <c r="E15" s="527" t="s">
        <v>35</v>
      </c>
      <c r="F15" s="527" t="s">
        <v>13</v>
      </c>
      <c r="G15" s="562" t="s">
        <v>172</v>
      </c>
      <c r="H15" s="560" t="s">
        <v>14</v>
      </c>
    </row>
    <row r="16" spans="1:16">
      <c r="A16" s="558"/>
      <c r="B16" s="528"/>
      <c r="C16" s="559"/>
      <c r="D16" s="530"/>
      <c r="E16" s="528"/>
      <c r="F16" s="528"/>
      <c r="G16" s="563"/>
      <c r="H16" s="561"/>
    </row>
    <row r="17" spans="1:15">
      <c r="A17" s="558"/>
      <c r="B17" s="528"/>
      <c r="C17" s="559"/>
      <c r="D17" s="530"/>
      <c r="E17" s="528"/>
      <c r="F17" s="528"/>
      <c r="G17" s="563"/>
      <c r="H17" s="561"/>
    </row>
    <row r="18" spans="1:15" ht="15.75" thickBot="1">
      <c r="A18" s="350" t="s">
        <v>179</v>
      </c>
      <c r="B18" s="351"/>
      <c r="C18" s="524"/>
      <c r="D18" s="102">
        <v>2633.33</v>
      </c>
      <c r="E18" s="260" t="s">
        <v>174</v>
      </c>
      <c r="F18" s="204" t="s">
        <v>174</v>
      </c>
      <c r="G18" s="276">
        <f>SUM(D18)</f>
        <v>2633.33</v>
      </c>
      <c r="H18" s="189">
        <f>G18*12</f>
        <v>31599.96</v>
      </c>
      <c r="I18" s="22"/>
    </row>
    <row r="19" spans="1:15">
      <c r="A19" s="350" t="s">
        <v>180</v>
      </c>
      <c r="B19" s="351"/>
      <c r="C19" s="524"/>
      <c r="D19" s="546" t="s">
        <v>181</v>
      </c>
      <c r="E19" s="547"/>
      <c r="F19" s="547"/>
      <c r="G19" s="547"/>
      <c r="H19" s="548"/>
    </row>
    <row r="20" spans="1:15">
      <c r="A20" s="350" t="s">
        <v>182</v>
      </c>
      <c r="B20" s="351"/>
      <c r="C20" s="524"/>
      <c r="D20" s="549" t="s">
        <v>181</v>
      </c>
      <c r="E20" s="550"/>
      <c r="F20" s="550"/>
      <c r="G20" s="550"/>
      <c r="H20" s="551"/>
      <c r="I20" s="22"/>
    </row>
    <row r="21" spans="1:15" ht="15.75" thickBot="1">
      <c r="A21" s="350" t="s">
        <v>183</v>
      </c>
      <c r="B21" s="351"/>
      <c r="C21" s="524"/>
      <c r="D21" s="552" t="s">
        <v>181</v>
      </c>
      <c r="E21" s="553"/>
      <c r="F21" s="553"/>
      <c r="G21" s="553"/>
      <c r="H21" s="554"/>
      <c r="I21" s="22"/>
    </row>
    <row r="22" spans="1:15">
      <c r="A22" s="350" t="s">
        <v>184</v>
      </c>
      <c r="B22" s="351"/>
      <c r="C22" s="524"/>
      <c r="D22" s="102">
        <v>2712.59</v>
      </c>
      <c r="E22" s="101"/>
      <c r="F22" s="204" t="s">
        <v>174</v>
      </c>
      <c r="G22" s="190">
        <f>SUM(D22)</f>
        <v>2712.59</v>
      </c>
      <c r="H22" s="195">
        <f>G22*12</f>
        <v>32551.08</v>
      </c>
      <c r="I22" s="22"/>
    </row>
    <row r="23" spans="1:15">
      <c r="A23" s="350" t="s">
        <v>185</v>
      </c>
      <c r="B23" s="351"/>
      <c r="C23" s="524"/>
      <c r="D23" s="102">
        <f>1187.5</f>
        <v>1187.5</v>
      </c>
      <c r="E23" s="260" t="s">
        <v>174</v>
      </c>
      <c r="F23" s="204" t="s">
        <v>174</v>
      </c>
      <c r="G23" s="190">
        <f>SUM(D23)</f>
        <v>1187.5</v>
      </c>
      <c r="H23" s="193">
        <f t="shared" ref="H23:H25" si="2">G23*12</f>
        <v>14250</v>
      </c>
      <c r="I23" s="22"/>
    </row>
    <row r="24" spans="1:15">
      <c r="A24" s="350" t="s">
        <v>186</v>
      </c>
      <c r="B24" s="351"/>
      <c r="C24" s="524"/>
      <c r="D24" s="102">
        <f>1200</f>
        <v>1200</v>
      </c>
      <c r="E24" s="260" t="s">
        <v>174</v>
      </c>
      <c r="F24" s="204" t="s">
        <v>174</v>
      </c>
      <c r="G24" s="190">
        <f>SUM(D24)</f>
        <v>1200</v>
      </c>
      <c r="H24" s="193">
        <f t="shared" si="2"/>
        <v>14400</v>
      </c>
      <c r="I24" s="22"/>
    </row>
    <row r="25" spans="1:15" ht="15.75" thickBot="1">
      <c r="A25" s="352" t="s">
        <v>187</v>
      </c>
      <c r="B25" s="353"/>
      <c r="C25" s="555"/>
      <c r="D25" s="93">
        <f>1300</f>
        <v>1300</v>
      </c>
      <c r="E25" s="191" t="s">
        <v>174</v>
      </c>
      <c r="F25" s="205" t="s">
        <v>174</v>
      </c>
      <c r="G25" s="192">
        <f>SUM(D25)</f>
        <v>1300</v>
      </c>
      <c r="H25" s="194">
        <f t="shared" si="2"/>
        <v>15600</v>
      </c>
      <c r="I25" s="22"/>
    </row>
    <row r="28" spans="1:15" ht="21" customHeight="1">
      <c r="A28" s="545" t="s">
        <v>188</v>
      </c>
      <c r="B28" s="545"/>
      <c r="C28" s="545"/>
      <c r="D28" s="545"/>
      <c r="E28" s="545"/>
      <c r="F28" s="545"/>
      <c r="G28" s="545"/>
      <c r="H28" s="545"/>
      <c r="I28" s="545"/>
      <c r="J28" s="545"/>
      <c r="K28" s="344"/>
      <c r="L28" s="344"/>
      <c r="M28" s="344"/>
      <c r="N28" s="344"/>
      <c r="O28" s="344"/>
    </row>
    <row r="29" spans="1:15" s="22" customFormat="1" ht="18.75" customHeight="1" thickBo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5">
      <c r="A30" s="358" t="s">
        <v>4</v>
      </c>
      <c r="B30" s="375"/>
      <c r="C30" s="375"/>
      <c r="D30" s="373" t="s">
        <v>189</v>
      </c>
      <c r="E30" s="407"/>
      <c r="F30" s="385" t="s">
        <v>6</v>
      </c>
      <c r="G30" s="375" t="s">
        <v>35</v>
      </c>
      <c r="H30" s="373" t="s">
        <v>13</v>
      </c>
      <c r="I30" s="407" t="s">
        <v>172</v>
      </c>
      <c r="J30" s="388" t="s">
        <v>14</v>
      </c>
    </row>
    <row r="31" spans="1:15">
      <c r="A31" s="404"/>
      <c r="B31" s="376"/>
      <c r="C31" s="376"/>
      <c r="D31" s="374"/>
      <c r="E31" s="408"/>
      <c r="F31" s="360"/>
      <c r="G31" s="376"/>
      <c r="H31" s="374"/>
      <c r="I31" s="408"/>
      <c r="J31" s="389"/>
    </row>
    <row r="32" spans="1:15">
      <c r="A32" s="404"/>
      <c r="B32" s="376"/>
      <c r="C32" s="376"/>
      <c r="D32" s="374"/>
      <c r="E32" s="408"/>
      <c r="F32" s="360"/>
      <c r="G32" s="376"/>
      <c r="H32" s="374"/>
      <c r="I32" s="408"/>
      <c r="J32" s="389"/>
    </row>
    <row r="33" spans="1:15">
      <c r="A33" s="366" t="s">
        <v>190</v>
      </c>
      <c r="B33" s="367"/>
      <c r="C33" s="367"/>
      <c r="D33" s="525">
        <v>1949</v>
      </c>
      <c r="E33" s="526"/>
      <c r="F33" s="102">
        <v>1272.82</v>
      </c>
      <c r="G33" s="101">
        <v>6.42</v>
      </c>
      <c r="H33" s="200" t="s">
        <v>174</v>
      </c>
      <c r="I33" s="197">
        <f>F33+G33</f>
        <v>1279.24</v>
      </c>
      <c r="J33" s="193">
        <f>I33*12</f>
        <v>15350.880000000001</v>
      </c>
      <c r="K33" s="240"/>
    </row>
    <row r="34" spans="1:15" ht="15.75" thickBot="1">
      <c r="A34" s="354" t="s">
        <v>191</v>
      </c>
      <c r="B34" s="402"/>
      <c r="C34" s="402"/>
      <c r="D34" s="568" t="s">
        <v>192</v>
      </c>
      <c r="E34" s="569"/>
      <c r="F34" s="93">
        <v>1272.82</v>
      </c>
      <c r="G34" s="95">
        <v>6.42</v>
      </c>
      <c r="H34" s="201" t="s">
        <v>174</v>
      </c>
      <c r="I34" s="199">
        <f>F34+G34</f>
        <v>1279.24</v>
      </c>
      <c r="J34" s="194">
        <f>I34*12</f>
        <v>15350.880000000001</v>
      </c>
    </row>
    <row r="36" spans="1:15">
      <c r="A36" s="24"/>
      <c r="B36" s="9"/>
      <c r="C36" s="32"/>
      <c r="D36" s="9"/>
      <c r="E36" s="10"/>
      <c r="F36" s="10"/>
      <c r="G36" s="10"/>
      <c r="H36" s="10"/>
      <c r="I36" s="10"/>
      <c r="J36" s="10"/>
      <c r="K36" s="10"/>
      <c r="L36" s="10"/>
      <c r="M36" s="10"/>
    </row>
    <row r="37" spans="1:15" ht="21" customHeight="1">
      <c r="A37" s="545" t="s">
        <v>193</v>
      </c>
      <c r="B37" s="545"/>
      <c r="C37" s="545"/>
      <c r="D37" s="545"/>
      <c r="E37" s="545"/>
      <c r="F37" s="545"/>
      <c r="G37" s="545"/>
      <c r="H37" s="545"/>
      <c r="I37" s="545"/>
      <c r="J37" s="545"/>
      <c r="K37" s="344"/>
      <c r="L37" s="344"/>
      <c r="M37" s="344"/>
      <c r="N37" s="344"/>
      <c r="O37" s="344"/>
    </row>
    <row r="40" spans="1:15">
      <c r="A40" s="414" t="s">
        <v>194</v>
      </c>
      <c r="B40" s="414"/>
      <c r="C40" s="414"/>
      <c r="D40" s="414"/>
      <c r="E40" s="414"/>
      <c r="F40" s="246"/>
    </row>
    <row r="41" spans="1:15" ht="15.75" thickBot="1">
      <c r="A41" s="414"/>
      <c r="B41" s="414"/>
      <c r="C41" s="414"/>
      <c r="D41" s="414"/>
      <c r="E41" s="414"/>
      <c r="F41" s="414"/>
    </row>
    <row r="42" spans="1:15">
      <c r="A42" s="358" t="s">
        <v>4</v>
      </c>
      <c r="B42" s="375"/>
      <c r="C42" s="375"/>
      <c r="D42" s="373" t="s">
        <v>189</v>
      </c>
      <c r="E42" s="359"/>
      <c r="F42" s="385" t="s">
        <v>6</v>
      </c>
      <c r="G42" s="375" t="s">
        <v>35</v>
      </c>
      <c r="H42" s="373" t="s">
        <v>13</v>
      </c>
      <c r="I42" s="407" t="s">
        <v>172</v>
      </c>
      <c r="J42" s="388" t="s">
        <v>14</v>
      </c>
    </row>
    <row r="43" spans="1:15">
      <c r="A43" s="404"/>
      <c r="B43" s="376"/>
      <c r="C43" s="376"/>
      <c r="D43" s="374"/>
      <c r="E43" s="361"/>
      <c r="F43" s="360"/>
      <c r="G43" s="376"/>
      <c r="H43" s="374"/>
      <c r="I43" s="408"/>
      <c r="J43" s="389"/>
    </row>
    <row r="44" spans="1:15">
      <c r="A44" s="404"/>
      <c r="B44" s="376"/>
      <c r="C44" s="376"/>
      <c r="D44" s="374"/>
      <c r="E44" s="361"/>
      <c r="F44" s="360"/>
      <c r="G44" s="376"/>
      <c r="H44" s="374"/>
      <c r="I44" s="408"/>
      <c r="J44" s="389"/>
    </row>
    <row r="45" spans="1:15">
      <c r="A45" s="366" t="s">
        <v>195</v>
      </c>
      <c r="B45" s="367"/>
      <c r="C45" s="367"/>
      <c r="D45" s="566" t="s">
        <v>196</v>
      </c>
      <c r="E45" s="567"/>
      <c r="F45" s="102">
        <f>1173</f>
        <v>1173</v>
      </c>
      <c r="G45" s="260" t="s">
        <v>174</v>
      </c>
      <c r="H45" s="196">
        <f>1173</f>
        <v>1173</v>
      </c>
      <c r="I45" s="197">
        <f>F45</f>
        <v>1173</v>
      </c>
      <c r="J45" s="193">
        <f>F45*14</f>
        <v>16422</v>
      </c>
    </row>
    <row r="46" spans="1:15" ht="15" customHeight="1" thickBot="1">
      <c r="A46" s="354" t="s">
        <v>197</v>
      </c>
      <c r="B46" s="402"/>
      <c r="C46" s="402"/>
      <c r="D46" s="571" t="s">
        <v>198</v>
      </c>
      <c r="E46" s="579"/>
      <c r="F46" s="93">
        <f>1173</f>
        <v>1173</v>
      </c>
      <c r="G46" s="191" t="s">
        <v>174</v>
      </c>
      <c r="H46" s="198">
        <f>1173</f>
        <v>1173</v>
      </c>
      <c r="I46" s="199">
        <f>F46</f>
        <v>1173</v>
      </c>
      <c r="J46" s="194">
        <f>F46*14</f>
        <v>16422</v>
      </c>
    </row>
    <row r="47" spans="1:15">
      <c r="A47" s="570"/>
      <c r="B47" s="570"/>
      <c r="C47" s="570"/>
      <c r="D47" s="514"/>
      <c r="E47" s="514"/>
      <c r="F47" s="511"/>
      <c r="G47" s="511"/>
      <c r="H47" s="511"/>
      <c r="I47" s="511"/>
      <c r="J47" s="38"/>
      <c r="K47" s="257"/>
      <c r="L47" s="511"/>
      <c r="M47" s="511"/>
    </row>
    <row r="48" spans="1:15">
      <c r="A48" s="570"/>
      <c r="B48" s="570"/>
      <c r="C48" s="570"/>
      <c r="D48" s="514"/>
      <c r="E48" s="514"/>
      <c r="F48" s="511"/>
      <c r="G48" s="511"/>
      <c r="H48" s="511"/>
      <c r="I48" s="511"/>
      <c r="J48" s="38"/>
      <c r="K48" s="257"/>
      <c r="L48" s="511"/>
      <c r="M48" s="511"/>
    </row>
    <row r="49" spans="1:16" ht="21" customHeight="1">
      <c r="A49" s="545" t="s">
        <v>199</v>
      </c>
      <c r="B49" s="545"/>
      <c r="C49" s="545"/>
      <c r="D49" s="545"/>
      <c r="E49" s="545"/>
      <c r="F49" s="545"/>
      <c r="G49" s="545"/>
      <c r="H49" s="545"/>
      <c r="I49" s="545"/>
      <c r="J49" s="545"/>
      <c r="K49" s="344"/>
      <c r="L49" s="344"/>
      <c r="M49" s="344"/>
      <c r="N49" s="344"/>
      <c r="O49" s="344"/>
    </row>
    <row r="52" spans="1:16">
      <c r="A52" s="414" t="s">
        <v>194</v>
      </c>
      <c r="B52" s="414"/>
      <c r="C52" s="414"/>
      <c r="D52" s="414"/>
      <c r="E52" s="414"/>
      <c r="F52" s="246"/>
    </row>
    <row r="53" spans="1:16" ht="15.75" thickBot="1">
      <c r="A53" s="414"/>
      <c r="B53" s="414"/>
      <c r="C53" s="414"/>
      <c r="D53" s="414"/>
      <c r="E53" s="414"/>
      <c r="F53" s="414"/>
    </row>
    <row r="54" spans="1:16">
      <c r="A54" s="358" t="s">
        <v>4</v>
      </c>
      <c r="B54" s="375"/>
      <c r="C54" s="375"/>
      <c r="D54" s="373" t="s">
        <v>189</v>
      </c>
      <c r="E54" s="407"/>
      <c r="F54" s="385" t="s">
        <v>6</v>
      </c>
      <c r="G54" s="375" t="s">
        <v>35</v>
      </c>
      <c r="H54" s="373" t="s">
        <v>13</v>
      </c>
      <c r="I54" s="359" t="s">
        <v>172</v>
      </c>
      <c r="J54" s="388" t="s">
        <v>14</v>
      </c>
    </row>
    <row r="55" spans="1:16">
      <c r="A55" s="404"/>
      <c r="B55" s="376"/>
      <c r="C55" s="376"/>
      <c r="D55" s="374"/>
      <c r="E55" s="408"/>
      <c r="F55" s="360"/>
      <c r="G55" s="376"/>
      <c r="H55" s="374"/>
      <c r="I55" s="361"/>
      <c r="J55" s="389"/>
    </row>
    <row r="56" spans="1:16">
      <c r="A56" s="404"/>
      <c r="B56" s="376"/>
      <c r="C56" s="376"/>
      <c r="D56" s="374"/>
      <c r="E56" s="408"/>
      <c r="F56" s="360"/>
      <c r="G56" s="376"/>
      <c r="H56" s="374"/>
      <c r="I56" s="361"/>
      <c r="J56" s="389"/>
    </row>
    <row r="57" spans="1:16" ht="15" customHeight="1">
      <c r="A57" s="366" t="s">
        <v>200</v>
      </c>
      <c r="B57" s="367"/>
      <c r="C57" s="367"/>
      <c r="D57" s="566" t="s">
        <v>201</v>
      </c>
      <c r="E57" s="580"/>
      <c r="F57" s="102">
        <f>1200</f>
        <v>1200</v>
      </c>
      <c r="G57" s="260" t="s">
        <v>174</v>
      </c>
      <c r="H57" s="184" t="s">
        <v>174</v>
      </c>
      <c r="I57" s="190">
        <f>F57</f>
        <v>1200</v>
      </c>
      <c r="J57" s="193">
        <f>I57*12</f>
        <v>14400</v>
      </c>
    </row>
    <row r="58" spans="1:16" ht="15" customHeight="1" thickBot="1">
      <c r="A58" s="354" t="s">
        <v>200</v>
      </c>
      <c r="B58" s="402"/>
      <c r="C58" s="402"/>
      <c r="D58" s="571" t="s">
        <v>202</v>
      </c>
      <c r="E58" s="572"/>
      <c r="F58" s="93">
        <f>1300</f>
        <v>1300</v>
      </c>
      <c r="G58" s="191" t="s">
        <v>174</v>
      </c>
      <c r="H58" s="187" t="s">
        <v>174</v>
      </c>
      <c r="I58" s="192">
        <f>F58</f>
        <v>1300</v>
      </c>
      <c r="J58" s="194">
        <f>I58*12</f>
        <v>15600</v>
      </c>
    </row>
    <row r="59" spans="1:16">
      <c r="A59" s="513"/>
      <c r="B59" s="513"/>
      <c r="C59" s="513"/>
      <c r="D59" s="514"/>
      <c r="E59" s="514"/>
      <c r="F59" s="511"/>
      <c r="G59" s="511"/>
      <c r="H59" s="511"/>
      <c r="I59" s="511"/>
      <c r="J59" s="38"/>
      <c r="K59" s="257"/>
      <c r="L59" s="511"/>
      <c r="M59" s="511"/>
    </row>
    <row r="60" spans="1:16">
      <c r="A60" s="513"/>
      <c r="B60" s="513"/>
      <c r="C60" s="513"/>
      <c r="D60" s="514"/>
      <c r="E60" s="514"/>
      <c r="F60" s="511"/>
      <c r="G60" s="511"/>
      <c r="H60" s="511"/>
      <c r="I60" s="511"/>
      <c r="J60" s="38"/>
      <c r="K60" s="257"/>
      <c r="L60" s="511"/>
      <c r="M60" s="511"/>
    </row>
    <row r="61" spans="1:16">
      <c r="A61" s="513"/>
      <c r="B61" s="513"/>
      <c r="C61" s="513"/>
      <c r="D61" s="514"/>
      <c r="E61" s="514"/>
      <c r="F61" s="511"/>
      <c r="G61" s="511"/>
      <c r="H61" s="511"/>
      <c r="I61" s="511"/>
      <c r="J61" s="38"/>
      <c r="K61" s="257"/>
      <c r="L61" s="511"/>
      <c r="M61" s="511"/>
    </row>
    <row r="62" spans="1:16" ht="21" customHeight="1">
      <c r="A62" s="545" t="s">
        <v>203</v>
      </c>
      <c r="B62" s="545"/>
      <c r="C62" s="545"/>
      <c r="D62" s="545"/>
      <c r="E62" s="545"/>
      <c r="F62" s="545"/>
      <c r="G62" s="545"/>
      <c r="H62" s="545"/>
      <c r="I62" s="545"/>
      <c r="J62" s="545"/>
      <c r="K62" s="344"/>
      <c r="L62" s="344"/>
      <c r="M62" s="344"/>
      <c r="N62" s="344"/>
      <c r="O62" s="344"/>
      <c r="P62" s="22"/>
    </row>
    <row r="65" spans="1:14">
      <c r="A65" s="414" t="s">
        <v>194</v>
      </c>
      <c r="B65" s="414"/>
      <c r="C65" s="414"/>
      <c r="D65" s="414"/>
      <c r="E65" s="414"/>
      <c r="F65" s="246"/>
    </row>
    <row r="66" spans="1:14" ht="15.75" thickBot="1">
      <c r="A66" s="415"/>
      <c r="B66" s="415"/>
      <c r="C66" s="415"/>
      <c r="D66" s="415"/>
      <c r="E66" s="415"/>
      <c r="F66" s="415"/>
      <c r="G66" s="130"/>
      <c r="H66" s="130"/>
      <c r="I66" s="130"/>
      <c r="J66" s="130"/>
      <c r="K66" s="130"/>
      <c r="L66" s="130"/>
      <c r="M66" s="130"/>
      <c r="N66" s="130"/>
    </row>
    <row r="67" spans="1:14">
      <c r="A67" s="358" t="s">
        <v>4</v>
      </c>
      <c r="B67" s="375"/>
      <c r="C67" s="375"/>
      <c r="D67" s="373" t="s">
        <v>189</v>
      </c>
      <c r="E67" s="407"/>
      <c r="F67" s="385" t="s">
        <v>6</v>
      </c>
      <c r="G67" s="375" t="s">
        <v>35</v>
      </c>
      <c r="H67" s="373" t="s">
        <v>13</v>
      </c>
      <c r="I67" s="407" t="s">
        <v>172</v>
      </c>
      <c r="J67" s="388" t="s">
        <v>14</v>
      </c>
    </row>
    <row r="68" spans="1:14">
      <c r="A68" s="404"/>
      <c r="B68" s="376"/>
      <c r="C68" s="376"/>
      <c r="D68" s="374"/>
      <c r="E68" s="408"/>
      <c r="F68" s="360"/>
      <c r="G68" s="376"/>
      <c r="H68" s="374"/>
      <c r="I68" s="408"/>
      <c r="J68" s="389"/>
    </row>
    <row r="69" spans="1:14">
      <c r="A69" s="404"/>
      <c r="B69" s="376"/>
      <c r="C69" s="376"/>
      <c r="D69" s="374"/>
      <c r="E69" s="408"/>
      <c r="F69" s="360"/>
      <c r="G69" s="376"/>
      <c r="H69" s="374"/>
      <c r="I69" s="408"/>
      <c r="J69" s="389"/>
    </row>
    <row r="70" spans="1:14">
      <c r="A70" s="515" t="s">
        <v>204</v>
      </c>
      <c r="B70" s="516"/>
      <c r="C70" s="516"/>
      <c r="D70" s="573" t="s">
        <v>205</v>
      </c>
      <c r="E70" s="574"/>
      <c r="F70" s="102">
        <f>1560</f>
        <v>1560</v>
      </c>
      <c r="G70" s="260" t="s">
        <v>174</v>
      </c>
      <c r="H70" s="184" t="s">
        <v>174</v>
      </c>
      <c r="I70" s="197">
        <f>F70</f>
        <v>1560</v>
      </c>
      <c r="J70" s="188">
        <f>I70*12</f>
        <v>18720</v>
      </c>
    </row>
    <row r="71" spans="1:14">
      <c r="A71" s="515" t="s">
        <v>204</v>
      </c>
      <c r="B71" s="516"/>
      <c r="C71" s="516"/>
      <c r="D71" s="573" t="s">
        <v>206</v>
      </c>
      <c r="E71" s="574"/>
      <c r="F71" s="102">
        <f>1620</f>
        <v>1620</v>
      </c>
      <c r="G71" s="260" t="s">
        <v>174</v>
      </c>
      <c r="H71" s="184" t="s">
        <v>174</v>
      </c>
      <c r="I71" s="197">
        <f t="shared" ref="I71:I73" si="3">F71</f>
        <v>1620</v>
      </c>
      <c r="J71" s="188">
        <f t="shared" ref="J71:J73" si="4">I71*12</f>
        <v>19440</v>
      </c>
    </row>
    <row r="72" spans="1:14">
      <c r="A72" s="515" t="s">
        <v>204</v>
      </c>
      <c r="B72" s="516"/>
      <c r="C72" s="516"/>
      <c r="D72" s="577" t="s">
        <v>207</v>
      </c>
      <c r="E72" s="578"/>
      <c r="F72" s="102">
        <f>1740</f>
        <v>1740</v>
      </c>
      <c r="G72" s="260" t="s">
        <v>174</v>
      </c>
      <c r="H72" s="185" t="s">
        <v>174</v>
      </c>
      <c r="I72" s="197">
        <f t="shared" si="3"/>
        <v>1740</v>
      </c>
      <c r="J72" s="188">
        <f t="shared" si="4"/>
        <v>20880</v>
      </c>
    </row>
    <row r="73" spans="1:14" ht="15.75" thickBot="1">
      <c r="A73" s="518" t="s">
        <v>204</v>
      </c>
      <c r="B73" s="519"/>
      <c r="C73" s="519"/>
      <c r="D73" s="575" t="s">
        <v>208</v>
      </c>
      <c r="E73" s="576"/>
      <c r="F73" s="93">
        <f>1900</f>
        <v>1900</v>
      </c>
      <c r="G73" s="191" t="s">
        <v>174</v>
      </c>
      <c r="H73" s="186" t="s">
        <v>174</v>
      </c>
      <c r="I73" s="199">
        <f t="shared" si="3"/>
        <v>1900</v>
      </c>
      <c r="J73" s="189">
        <f t="shared" si="4"/>
        <v>22800</v>
      </c>
    </row>
  </sheetData>
  <mergeCells count="107">
    <mergeCell ref="A73:C73"/>
    <mergeCell ref="D73:E73"/>
    <mergeCell ref="A72:C72"/>
    <mergeCell ref="D72:E72"/>
    <mergeCell ref="A65:E65"/>
    <mergeCell ref="A60:C60"/>
    <mergeCell ref="D60:E60"/>
    <mergeCell ref="F60:I60"/>
    <mergeCell ref="D67:E69"/>
    <mergeCell ref="L60:M60"/>
    <mergeCell ref="L61:M61"/>
    <mergeCell ref="A61:C61"/>
    <mergeCell ref="D61:E61"/>
    <mergeCell ref="F61:I61"/>
    <mergeCell ref="J67:J69"/>
    <mergeCell ref="A71:C71"/>
    <mergeCell ref="G67:G69"/>
    <mergeCell ref="F67:F69"/>
    <mergeCell ref="H67:H69"/>
    <mergeCell ref="D71:E71"/>
    <mergeCell ref="A70:C70"/>
    <mergeCell ref="D70:E70"/>
    <mergeCell ref="A66:F66"/>
    <mergeCell ref="A67:C69"/>
    <mergeCell ref="I67:I69"/>
    <mergeCell ref="A62:J62"/>
    <mergeCell ref="L48:M48"/>
    <mergeCell ref="L59:M59"/>
    <mergeCell ref="A54:C56"/>
    <mergeCell ref="D54:E56"/>
    <mergeCell ref="J54:J56"/>
    <mergeCell ref="A57:C57"/>
    <mergeCell ref="A58:C58"/>
    <mergeCell ref="D58:E58"/>
    <mergeCell ref="A59:C59"/>
    <mergeCell ref="A49:J49"/>
    <mergeCell ref="D59:E59"/>
    <mergeCell ref="F59:I59"/>
    <mergeCell ref="A48:C48"/>
    <mergeCell ref="D48:E48"/>
    <mergeCell ref="F48:I48"/>
    <mergeCell ref="I54:I56"/>
    <mergeCell ref="D57:E57"/>
    <mergeCell ref="A52:E52"/>
    <mergeCell ref="A53:F53"/>
    <mergeCell ref="G54:G56"/>
    <mergeCell ref="F54:F56"/>
    <mergeCell ref="H54:H56"/>
    <mergeCell ref="L47:M47"/>
    <mergeCell ref="F47:I47"/>
    <mergeCell ref="G42:G44"/>
    <mergeCell ref="A34:C34"/>
    <mergeCell ref="D34:E34"/>
    <mergeCell ref="F42:F44"/>
    <mergeCell ref="A42:C44"/>
    <mergeCell ref="D42:E44"/>
    <mergeCell ref="A37:J37"/>
    <mergeCell ref="A47:C47"/>
    <mergeCell ref="D47:E47"/>
    <mergeCell ref="J42:J44"/>
    <mergeCell ref="H42:H44"/>
    <mergeCell ref="I42:I44"/>
    <mergeCell ref="A46:C46"/>
    <mergeCell ref="D46:E46"/>
    <mergeCell ref="A2:J2"/>
    <mergeCell ref="A13:J13"/>
    <mergeCell ref="H30:H32"/>
    <mergeCell ref="F30:F32"/>
    <mergeCell ref="G30:G32"/>
    <mergeCell ref="D30:E32"/>
    <mergeCell ref="D19:H19"/>
    <mergeCell ref="D20:H20"/>
    <mergeCell ref="D21:H21"/>
    <mergeCell ref="A22:C22"/>
    <mergeCell ref="A21:C21"/>
    <mergeCell ref="A23:C23"/>
    <mergeCell ref="A24:C24"/>
    <mergeCell ref="A25:C25"/>
    <mergeCell ref="I30:I32"/>
    <mergeCell ref="A20:C20"/>
    <mergeCell ref="A30:C32"/>
    <mergeCell ref="J30:J32"/>
    <mergeCell ref="A28:J28"/>
    <mergeCell ref="A19:C19"/>
    <mergeCell ref="A15:C17"/>
    <mergeCell ref="H15:H17"/>
    <mergeCell ref="G15:G17"/>
    <mergeCell ref="H4:H6"/>
    <mergeCell ref="G4:G6"/>
    <mergeCell ref="A18:C18"/>
    <mergeCell ref="A33:C33"/>
    <mergeCell ref="D33:E33"/>
    <mergeCell ref="A45:C45"/>
    <mergeCell ref="F15:F17"/>
    <mergeCell ref="D15:D17"/>
    <mergeCell ref="E15:E17"/>
    <mergeCell ref="A7:C7"/>
    <mergeCell ref="A8:C8"/>
    <mergeCell ref="A4:C6"/>
    <mergeCell ref="A9:C9"/>
    <mergeCell ref="A10:C10"/>
    <mergeCell ref="D4:D6"/>
    <mergeCell ref="F4:F6"/>
    <mergeCell ref="E4:E6"/>
    <mergeCell ref="D45:E45"/>
    <mergeCell ref="A40:E40"/>
    <mergeCell ref="A41:F41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49"/>
  <sheetViews>
    <sheetView showGridLines="0" zoomScale="90" zoomScaleNormal="90" workbookViewId="0">
      <selection activeCell="D236" sqref="D236"/>
    </sheetView>
  </sheetViews>
  <sheetFormatPr defaultColWidth="11.42578125" defaultRowHeight="15"/>
  <cols>
    <col min="1" max="1" width="31.7109375" style="18" customWidth="1"/>
    <col min="2" max="2" width="16.7109375" style="18" customWidth="1"/>
    <col min="3" max="3" width="18.5703125" style="18" customWidth="1"/>
    <col min="4" max="4" width="21.5703125" style="18" customWidth="1"/>
    <col min="5" max="5" width="22" style="18" customWidth="1"/>
    <col min="6" max="6" width="18.85546875" style="18" customWidth="1"/>
    <col min="7" max="7" width="16.42578125" style="18" customWidth="1"/>
    <col min="8" max="8" width="14" style="18" customWidth="1"/>
    <col min="9" max="9" width="19.140625" style="18" customWidth="1"/>
    <col min="10" max="10" width="15.42578125" style="18" customWidth="1"/>
    <col min="11" max="11" width="13.28515625" style="18" customWidth="1"/>
    <col min="12" max="12" width="17.42578125" style="18" customWidth="1"/>
    <col min="13" max="13" width="13.42578125" style="18" customWidth="1"/>
    <col min="14" max="15" width="15.5703125" style="18" customWidth="1"/>
    <col min="16" max="16" width="14.140625" style="18" customWidth="1"/>
    <col min="17" max="16384" width="11.42578125" style="18"/>
  </cols>
  <sheetData>
    <row r="1" spans="1:17" s="22" customFormat="1" ht="15.75" customHeight="1">
      <c r="A1" s="42"/>
    </row>
    <row r="2" spans="1:17" ht="21">
      <c r="A2" s="347" t="s">
        <v>209</v>
      </c>
      <c r="B2" s="347"/>
      <c r="C2" s="347"/>
      <c r="D2" s="347"/>
      <c r="E2" s="347"/>
      <c r="F2" s="347"/>
      <c r="G2" s="347"/>
      <c r="H2" s="347"/>
      <c r="I2" s="347"/>
      <c r="J2" s="347"/>
      <c r="K2" s="343"/>
      <c r="L2" s="343"/>
      <c r="M2" s="343"/>
      <c r="N2" s="343"/>
      <c r="O2" s="343"/>
      <c r="P2" s="343"/>
    </row>
    <row r="5" spans="1:17">
      <c r="A5" s="20" t="s">
        <v>210</v>
      </c>
      <c r="B5" s="20"/>
      <c r="C5" s="20"/>
      <c r="D5" s="20"/>
      <c r="E5" s="20"/>
      <c r="F5" s="20"/>
      <c r="G5" s="20"/>
      <c r="H5" s="20"/>
      <c r="I5" s="20"/>
      <c r="J5" s="20"/>
      <c r="K5" s="22"/>
      <c r="L5" s="22"/>
      <c r="M5" s="22"/>
      <c r="N5" s="22"/>
      <c r="O5" s="22"/>
      <c r="P5" s="22"/>
    </row>
    <row r="7" spans="1:17">
      <c r="A7" s="18" t="s">
        <v>1</v>
      </c>
    </row>
    <row r="9" spans="1:17">
      <c r="A9" s="18" t="s">
        <v>211</v>
      </c>
    </row>
    <row r="10" spans="1:17" ht="15.75" thickBot="1"/>
    <row r="11" spans="1:17" ht="30">
      <c r="A11" s="54" t="s">
        <v>212</v>
      </c>
      <c r="B11" s="55" t="s">
        <v>62</v>
      </c>
      <c r="C11" s="57" t="s">
        <v>213</v>
      </c>
      <c r="D11" s="54" t="s">
        <v>6</v>
      </c>
      <c r="E11" s="56" t="s">
        <v>214</v>
      </c>
      <c r="F11" s="56" t="s">
        <v>215</v>
      </c>
      <c r="G11" s="56" t="s">
        <v>216</v>
      </c>
      <c r="H11" s="56" t="s">
        <v>217</v>
      </c>
      <c r="I11" s="57" t="s">
        <v>13</v>
      </c>
      <c r="J11" s="71" t="s">
        <v>14</v>
      </c>
    </row>
    <row r="12" spans="1:17" ht="15.75" thickBot="1">
      <c r="A12" s="333" t="s">
        <v>218</v>
      </c>
      <c r="B12" s="334">
        <v>29</v>
      </c>
      <c r="C12" s="335">
        <v>3</v>
      </c>
      <c r="D12" s="67">
        <v>1177.08</v>
      </c>
      <c r="E12" s="7">
        <v>922.22</v>
      </c>
      <c r="F12" s="7">
        <v>3933.95</v>
      </c>
      <c r="G12" s="8">
        <f>D12+E12+F12</f>
        <v>6033.25</v>
      </c>
      <c r="H12" s="68">
        <v>726.35</v>
      </c>
      <c r="I12" s="69">
        <f>(H12+E12+F12)</f>
        <v>5582.52</v>
      </c>
      <c r="J12" s="72">
        <f>(G12*12)+(I12*2)</f>
        <v>83564.040000000008</v>
      </c>
      <c r="K12" s="58"/>
      <c r="L12" s="37"/>
    </row>
    <row r="13" spans="1:17">
      <c r="A13" s="29"/>
      <c r="B13" s="213"/>
      <c r="C13" s="213"/>
      <c r="D13" s="11"/>
      <c r="E13" s="11"/>
      <c r="F13" s="11"/>
      <c r="G13" s="12"/>
      <c r="H13" s="11"/>
      <c r="I13" s="11"/>
      <c r="J13" s="11"/>
      <c r="K13" s="11"/>
      <c r="L13" s="11"/>
      <c r="M13" s="12"/>
      <c r="N13" s="11"/>
      <c r="O13" s="11"/>
      <c r="P13" s="12"/>
      <c r="Q13" s="58"/>
    </row>
    <row r="14" spans="1:17" ht="15.75" thickBot="1">
      <c r="A14" s="29"/>
      <c r="B14" s="213"/>
      <c r="C14" s="213"/>
      <c r="D14" s="11"/>
      <c r="E14" s="11"/>
      <c r="F14" s="11"/>
      <c r="G14" s="12"/>
      <c r="H14" s="11"/>
      <c r="I14" s="11"/>
      <c r="J14" s="11"/>
      <c r="K14" s="11"/>
      <c r="L14" s="11"/>
      <c r="M14" s="12"/>
      <c r="N14" s="11"/>
      <c r="O14" s="11"/>
      <c r="P14" s="12"/>
      <c r="Q14" s="58"/>
    </row>
    <row r="15" spans="1:17" ht="30">
      <c r="A15" s="279" t="s">
        <v>212</v>
      </c>
      <c r="B15" s="281" t="s">
        <v>62</v>
      </c>
      <c r="C15" s="283" t="s">
        <v>213</v>
      </c>
      <c r="D15" s="279" t="s">
        <v>6</v>
      </c>
      <c r="E15" s="280" t="s">
        <v>219</v>
      </c>
      <c r="F15" s="280" t="s">
        <v>215</v>
      </c>
      <c r="G15" s="280" t="s">
        <v>216</v>
      </c>
      <c r="H15" s="280" t="s">
        <v>217</v>
      </c>
      <c r="I15" s="283" t="s">
        <v>13</v>
      </c>
      <c r="J15" s="282" t="s">
        <v>14</v>
      </c>
    </row>
    <row r="16" spans="1:17">
      <c r="A16" s="61" t="s">
        <v>220</v>
      </c>
      <c r="B16" s="1">
        <v>29</v>
      </c>
      <c r="C16" s="225">
        <v>2</v>
      </c>
      <c r="D16" s="65">
        <v>1177.08</v>
      </c>
      <c r="E16" s="2">
        <v>922.22</v>
      </c>
      <c r="F16" s="285">
        <v>3232.65</v>
      </c>
      <c r="G16" s="286">
        <f t="shared" ref="G16:G27" si="0">D16+E16+F16</f>
        <v>5331.9500000000007</v>
      </c>
      <c r="H16" s="287">
        <v>726.35</v>
      </c>
      <c r="I16" s="288">
        <f>(H16+E16+F16)</f>
        <v>4881.22</v>
      </c>
      <c r="J16" s="289">
        <f>(G16*12)+(I16*2)</f>
        <v>73745.840000000011</v>
      </c>
      <c r="K16" s="58"/>
      <c r="L16" s="37"/>
    </row>
    <row r="17" spans="1:12">
      <c r="A17" s="61" t="s">
        <v>220</v>
      </c>
      <c r="B17" s="1">
        <v>29</v>
      </c>
      <c r="C17" s="225">
        <v>1</v>
      </c>
      <c r="D17" s="65">
        <v>1177.08</v>
      </c>
      <c r="E17" s="2">
        <v>922.22</v>
      </c>
      <c r="F17" s="285">
        <v>2696.2000000000003</v>
      </c>
      <c r="G17" s="286">
        <f t="shared" si="0"/>
        <v>4795.5</v>
      </c>
      <c r="H17" s="287">
        <v>726.35</v>
      </c>
      <c r="I17" s="288">
        <f t="shared" ref="I17:I27" si="1">(H17+E17+F17)</f>
        <v>4344.7700000000004</v>
      </c>
      <c r="J17" s="289">
        <f t="shared" ref="J17:J27" si="2">(G17*12)+(I17*2)</f>
        <v>66235.540000000008</v>
      </c>
      <c r="K17" s="58"/>
      <c r="L17" s="37"/>
    </row>
    <row r="18" spans="1:12">
      <c r="A18" s="61" t="s">
        <v>220</v>
      </c>
      <c r="B18" s="1">
        <v>28</v>
      </c>
      <c r="C18" s="225">
        <v>2</v>
      </c>
      <c r="D18" s="65">
        <v>1177.08</v>
      </c>
      <c r="E18" s="2">
        <v>883.46</v>
      </c>
      <c r="F18" s="285">
        <v>2732.56</v>
      </c>
      <c r="G18" s="286">
        <f t="shared" si="0"/>
        <v>4793.1000000000004</v>
      </c>
      <c r="H18" s="287">
        <v>726.35</v>
      </c>
      <c r="I18" s="288">
        <f t="shared" si="1"/>
        <v>4342.37</v>
      </c>
      <c r="J18" s="289">
        <f t="shared" si="2"/>
        <v>66201.94</v>
      </c>
      <c r="K18" s="58"/>
      <c r="L18" s="37"/>
    </row>
    <row r="19" spans="1:12">
      <c r="A19" s="61" t="s">
        <v>220</v>
      </c>
      <c r="B19" s="1">
        <v>28</v>
      </c>
      <c r="C19" s="225">
        <v>1</v>
      </c>
      <c r="D19" s="65">
        <v>1177.08</v>
      </c>
      <c r="E19" s="2">
        <v>883.46</v>
      </c>
      <c r="F19" s="2">
        <v>2594.4</v>
      </c>
      <c r="G19" s="3">
        <f t="shared" si="0"/>
        <v>4654.9400000000005</v>
      </c>
      <c r="H19" s="89">
        <v>726.35</v>
      </c>
      <c r="I19" s="66">
        <f t="shared" si="1"/>
        <v>4204.21</v>
      </c>
      <c r="J19" s="289">
        <f t="shared" si="2"/>
        <v>64267.700000000004</v>
      </c>
      <c r="K19" s="58"/>
      <c r="L19" s="37"/>
    </row>
    <row r="20" spans="1:12">
      <c r="A20" s="61" t="s">
        <v>220</v>
      </c>
      <c r="B20" s="1">
        <v>26</v>
      </c>
      <c r="C20" s="225"/>
      <c r="D20" s="65">
        <v>1177.08</v>
      </c>
      <c r="E20" s="2">
        <v>741.04</v>
      </c>
      <c r="F20" s="2">
        <v>2046.14</v>
      </c>
      <c r="G20" s="3">
        <f t="shared" si="0"/>
        <v>3964.26</v>
      </c>
      <c r="H20" s="89">
        <v>726.35</v>
      </c>
      <c r="I20" s="66">
        <f t="shared" si="1"/>
        <v>3513.5299999999997</v>
      </c>
      <c r="J20" s="289">
        <f t="shared" si="2"/>
        <v>54598.18</v>
      </c>
      <c r="K20" s="58"/>
      <c r="L20" s="37"/>
    </row>
    <row r="21" spans="1:12">
      <c r="A21" s="61" t="s">
        <v>220</v>
      </c>
      <c r="B21" s="1">
        <v>25</v>
      </c>
      <c r="C21" s="225"/>
      <c r="D21" s="65">
        <v>1177.08</v>
      </c>
      <c r="E21" s="2">
        <v>657.46</v>
      </c>
      <c r="F21" s="2">
        <v>1974.29</v>
      </c>
      <c r="G21" s="3">
        <f t="shared" si="0"/>
        <v>3808.83</v>
      </c>
      <c r="H21" s="89">
        <v>726.35</v>
      </c>
      <c r="I21" s="66">
        <f t="shared" si="1"/>
        <v>3358.1</v>
      </c>
      <c r="J21" s="289">
        <f t="shared" si="2"/>
        <v>52422.159999999996</v>
      </c>
      <c r="K21" s="58"/>
      <c r="L21" s="37"/>
    </row>
    <row r="22" spans="1:12">
      <c r="A22" s="61" t="s">
        <v>220</v>
      </c>
      <c r="B22" s="1">
        <v>24</v>
      </c>
      <c r="C22" s="225">
        <v>3</v>
      </c>
      <c r="D22" s="65">
        <v>1177.08</v>
      </c>
      <c r="E22" s="2">
        <v>618.66999999999996</v>
      </c>
      <c r="F22" s="2">
        <v>1696.13</v>
      </c>
      <c r="G22" s="3">
        <f t="shared" si="0"/>
        <v>3491.88</v>
      </c>
      <c r="H22" s="89">
        <v>726.35</v>
      </c>
      <c r="I22" s="66">
        <f t="shared" si="1"/>
        <v>3041.15</v>
      </c>
      <c r="J22" s="289">
        <f t="shared" si="2"/>
        <v>47984.86</v>
      </c>
      <c r="K22" s="58"/>
      <c r="L22" s="37"/>
    </row>
    <row r="23" spans="1:12">
      <c r="A23" s="61" t="s">
        <v>220</v>
      </c>
      <c r="B23" s="1">
        <v>24</v>
      </c>
      <c r="C23" s="225">
        <v>2</v>
      </c>
      <c r="D23" s="65">
        <v>1177.08</v>
      </c>
      <c r="E23" s="2">
        <v>618.66999999999996</v>
      </c>
      <c r="F23" s="2">
        <v>1210.28</v>
      </c>
      <c r="G23" s="3">
        <f t="shared" si="0"/>
        <v>3006.0299999999997</v>
      </c>
      <c r="H23" s="89">
        <v>726.35</v>
      </c>
      <c r="I23" s="66">
        <f t="shared" si="1"/>
        <v>2555.3000000000002</v>
      </c>
      <c r="J23" s="289">
        <f t="shared" si="2"/>
        <v>41182.959999999999</v>
      </c>
      <c r="K23" s="58"/>
      <c r="L23" s="37"/>
    </row>
    <row r="24" spans="1:12">
      <c r="A24" s="61" t="s">
        <v>220</v>
      </c>
      <c r="B24" s="1">
        <v>24</v>
      </c>
      <c r="C24" s="225">
        <v>1</v>
      </c>
      <c r="D24" s="65">
        <v>1177.08</v>
      </c>
      <c r="E24" s="2">
        <v>618.66999999999996</v>
      </c>
      <c r="F24" s="2">
        <v>1113.6199999999999</v>
      </c>
      <c r="G24" s="3">
        <f t="shared" si="0"/>
        <v>2909.37</v>
      </c>
      <c r="H24" s="89">
        <v>726.35</v>
      </c>
      <c r="I24" s="66">
        <f t="shared" si="1"/>
        <v>2458.64</v>
      </c>
      <c r="J24" s="289">
        <f t="shared" si="2"/>
        <v>39829.72</v>
      </c>
      <c r="K24" s="58"/>
      <c r="L24" s="37"/>
    </row>
    <row r="25" spans="1:12">
      <c r="A25" s="61" t="s">
        <v>220</v>
      </c>
      <c r="B25" s="1">
        <v>23</v>
      </c>
      <c r="C25" s="225"/>
      <c r="D25" s="65">
        <v>1177.08</v>
      </c>
      <c r="E25" s="2">
        <v>579.94000000000005</v>
      </c>
      <c r="F25" s="2">
        <v>972.33</v>
      </c>
      <c r="G25" s="3">
        <f t="shared" si="0"/>
        <v>2729.35</v>
      </c>
      <c r="H25" s="89">
        <v>726.35</v>
      </c>
      <c r="I25" s="66">
        <f t="shared" si="1"/>
        <v>2278.62</v>
      </c>
      <c r="J25" s="289">
        <f t="shared" si="2"/>
        <v>37309.439999999995</v>
      </c>
      <c r="K25" s="58"/>
      <c r="L25" s="37"/>
    </row>
    <row r="26" spans="1:12">
      <c r="A26" s="61" t="s">
        <v>220</v>
      </c>
      <c r="B26" s="1">
        <v>22</v>
      </c>
      <c r="C26" s="225">
        <v>2</v>
      </c>
      <c r="D26" s="65">
        <v>1177.08</v>
      </c>
      <c r="E26" s="2">
        <v>541.12</v>
      </c>
      <c r="F26" s="2">
        <v>781.47</v>
      </c>
      <c r="G26" s="3">
        <f t="shared" si="0"/>
        <v>2499.67</v>
      </c>
      <c r="H26" s="89">
        <v>726.35</v>
      </c>
      <c r="I26" s="66">
        <f t="shared" si="1"/>
        <v>2048.94</v>
      </c>
      <c r="J26" s="289">
        <f t="shared" si="2"/>
        <v>34093.919999999998</v>
      </c>
      <c r="K26" s="58"/>
      <c r="L26" s="37"/>
    </row>
    <row r="27" spans="1:12" ht="15.75" thickBot="1">
      <c r="A27" s="85" t="s">
        <v>220</v>
      </c>
      <c r="B27" s="6">
        <v>22</v>
      </c>
      <c r="C27" s="332">
        <v>1</v>
      </c>
      <c r="D27" s="67">
        <v>1177.08</v>
      </c>
      <c r="E27" s="7">
        <v>541.12</v>
      </c>
      <c r="F27" s="7">
        <v>633.09</v>
      </c>
      <c r="G27" s="8">
        <f t="shared" si="0"/>
        <v>2351.29</v>
      </c>
      <c r="H27" s="68">
        <v>726.35</v>
      </c>
      <c r="I27" s="69">
        <f t="shared" si="1"/>
        <v>1900.56</v>
      </c>
      <c r="J27" s="342">
        <f t="shared" si="2"/>
        <v>32016.6</v>
      </c>
      <c r="K27" s="58"/>
      <c r="L27" s="37"/>
    </row>
    <row r="28" spans="1:12">
      <c r="A28" s="9"/>
      <c r="B28" s="9"/>
      <c r="C28" s="9"/>
      <c r="D28" s="11"/>
      <c r="E28" s="11"/>
      <c r="F28" s="11"/>
      <c r="G28" s="12"/>
      <c r="H28" s="11"/>
      <c r="I28" s="11"/>
      <c r="J28" s="12"/>
    </row>
    <row r="29" spans="1:12">
      <c r="A29" s="9"/>
      <c r="B29" s="9"/>
      <c r="C29" s="9"/>
      <c r="D29" s="11"/>
      <c r="E29" s="11"/>
      <c r="F29" s="11"/>
      <c r="G29" s="12"/>
      <c r="H29" s="11"/>
      <c r="I29" s="11"/>
      <c r="J29" s="12"/>
    </row>
    <row r="30" spans="1:12" ht="15.75" thickBot="1">
      <c r="A30" s="9"/>
      <c r="B30" s="9"/>
      <c r="C30" s="9"/>
      <c r="D30" s="11"/>
      <c r="E30" s="11"/>
      <c r="F30" s="11"/>
      <c r="G30" s="12"/>
      <c r="H30" s="11"/>
      <c r="I30" s="11"/>
      <c r="J30" s="12"/>
    </row>
    <row r="31" spans="1:12" ht="30">
      <c r="A31" s="54" t="s">
        <v>212</v>
      </c>
      <c r="B31" s="55" t="s">
        <v>62</v>
      </c>
      <c r="C31" s="70" t="s">
        <v>213</v>
      </c>
      <c r="D31" s="54" t="s">
        <v>6</v>
      </c>
      <c r="E31" s="56" t="s">
        <v>214</v>
      </c>
      <c r="F31" s="56" t="s">
        <v>215</v>
      </c>
      <c r="G31" s="56" t="s">
        <v>216</v>
      </c>
      <c r="H31" s="56" t="s">
        <v>217</v>
      </c>
      <c r="I31" s="57" t="s">
        <v>13</v>
      </c>
      <c r="J31" s="71" t="s">
        <v>14</v>
      </c>
    </row>
    <row r="32" spans="1:12">
      <c r="A32" s="61" t="s">
        <v>221</v>
      </c>
      <c r="B32" s="1">
        <v>26</v>
      </c>
      <c r="C32" s="64">
        <v>3</v>
      </c>
      <c r="D32" s="65">
        <v>1017.79</v>
      </c>
      <c r="E32" s="2">
        <v>741.04</v>
      </c>
      <c r="F32" s="2">
        <v>2100.3200000000002</v>
      </c>
      <c r="G32" s="3">
        <f t="shared" ref="G32:G52" si="3">D32+E32+F32</f>
        <v>3859.15</v>
      </c>
      <c r="H32" s="63">
        <v>742.29</v>
      </c>
      <c r="I32" s="290">
        <f t="shared" ref="I32:I52" si="4">(H32+E32+F32)</f>
        <v>3583.65</v>
      </c>
      <c r="J32" s="88">
        <f>(G32*12)+(I32*2)</f>
        <v>53477.100000000006</v>
      </c>
      <c r="K32" s="58"/>
      <c r="L32" s="37"/>
    </row>
    <row r="33" spans="1:14">
      <c r="A33" s="61" t="s">
        <v>221</v>
      </c>
      <c r="B33" s="1">
        <v>26</v>
      </c>
      <c r="C33" s="64">
        <v>2</v>
      </c>
      <c r="D33" s="65">
        <v>1017.79</v>
      </c>
      <c r="E33" s="2">
        <v>741.04</v>
      </c>
      <c r="F33" s="285">
        <v>1956.56</v>
      </c>
      <c r="G33" s="286">
        <f t="shared" si="3"/>
        <v>3715.39</v>
      </c>
      <c r="H33" s="291">
        <v>742.29</v>
      </c>
      <c r="I33" s="292">
        <f t="shared" si="4"/>
        <v>3439.89</v>
      </c>
      <c r="J33" s="88">
        <f t="shared" ref="J33:J52" si="5">(G33*12)+(I33*2)</f>
        <v>51464.46</v>
      </c>
      <c r="K33" s="58"/>
      <c r="L33" s="37"/>
    </row>
    <row r="34" spans="1:14">
      <c r="A34" s="61" t="s">
        <v>221</v>
      </c>
      <c r="B34" s="1">
        <v>26</v>
      </c>
      <c r="C34" s="64">
        <v>1</v>
      </c>
      <c r="D34" s="65">
        <v>1017.79</v>
      </c>
      <c r="E34" s="2">
        <v>741.04</v>
      </c>
      <c r="F34" s="285">
        <v>1862.37</v>
      </c>
      <c r="G34" s="286">
        <f t="shared" si="3"/>
        <v>3621.2</v>
      </c>
      <c r="H34" s="291">
        <v>742.29</v>
      </c>
      <c r="I34" s="292">
        <f t="shared" si="4"/>
        <v>3345.7</v>
      </c>
      <c r="J34" s="88">
        <f t="shared" si="5"/>
        <v>50145.799999999996</v>
      </c>
      <c r="K34" s="58"/>
      <c r="L34" s="37"/>
    </row>
    <row r="35" spans="1:14">
      <c r="A35" s="61" t="s">
        <v>221</v>
      </c>
      <c r="B35" s="1">
        <v>24</v>
      </c>
      <c r="C35" s="64">
        <v>6</v>
      </c>
      <c r="D35" s="65">
        <v>1017.79</v>
      </c>
      <c r="E35" s="2">
        <v>618.66999999999996</v>
      </c>
      <c r="F35" s="2">
        <v>1265.3600000000001</v>
      </c>
      <c r="G35" s="3">
        <f t="shared" si="3"/>
        <v>2901.82</v>
      </c>
      <c r="H35" s="63">
        <v>742.29</v>
      </c>
      <c r="I35" s="290">
        <f t="shared" si="4"/>
        <v>2626.32</v>
      </c>
      <c r="J35" s="88">
        <f t="shared" si="5"/>
        <v>40074.480000000003</v>
      </c>
      <c r="K35" s="58"/>
      <c r="L35" s="37"/>
    </row>
    <row r="36" spans="1:14">
      <c r="A36" s="61" t="s">
        <v>221</v>
      </c>
      <c r="B36" s="1">
        <v>24</v>
      </c>
      <c r="C36" s="64">
        <v>5</v>
      </c>
      <c r="D36" s="65">
        <v>1017.79</v>
      </c>
      <c r="E36" s="2">
        <v>618.66999999999996</v>
      </c>
      <c r="F36" s="2">
        <v>1118.46</v>
      </c>
      <c r="G36" s="3">
        <f t="shared" si="3"/>
        <v>2754.92</v>
      </c>
      <c r="H36" s="63">
        <v>742.29</v>
      </c>
      <c r="I36" s="290">
        <f t="shared" si="4"/>
        <v>2479.42</v>
      </c>
      <c r="J36" s="88">
        <f t="shared" si="5"/>
        <v>38017.880000000005</v>
      </c>
      <c r="K36" s="58"/>
      <c r="L36" s="37"/>
    </row>
    <row r="37" spans="1:14">
      <c r="A37" s="61" t="s">
        <v>221</v>
      </c>
      <c r="B37" s="1">
        <v>24</v>
      </c>
      <c r="C37" s="64">
        <v>4</v>
      </c>
      <c r="D37" s="65">
        <v>1017.79</v>
      </c>
      <c r="E37" s="2">
        <v>618.66999999999996</v>
      </c>
      <c r="F37" s="2">
        <v>1010.86</v>
      </c>
      <c r="G37" s="3">
        <f t="shared" si="3"/>
        <v>2647.32</v>
      </c>
      <c r="H37" s="63">
        <v>742.29</v>
      </c>
      <c r="I37" s="290">
        <f t="shared" si="4"/>
        <v>2371.8200000000002</v>
      </c>
      <c r="J37" s="88">
        <f t="shared" si="5"/>
        <v>36511.480000000003</v>
      </c>
      <c r="K37" s="58"/>
      <c r="L37" s="37"/>
    </row>
    <row r="38" spans="1:14">
      <c r="A38" s="61" t="s">
        <v>221</v>
      </c>
      <c r="B38" s="1">
        <v>24</v>
      </c>
      <c r="C38" s="64">
        <v>3</v>
      </c>
      <c r="D38" s="65">
        <v>1017.79</v>
      </c>
      <c r="E38" s="2">
        <v>618.66999999999996</v>
      </c>
      <c r="F38" s="285">
        <v>1005.8</v>
      </c>
      <c r="G38" s="286">
        <f t="shared" si="3"/>
        <v>2642.26</v>
      </c>
      <c r="H38" s="291">
        <v>742.29</v>
      </c>
      <c r="I38" s="292">
        <f t="shared" si="4"/>
        <v>2366.7600000000002</v>
      </c>
      <c r="J38" s="88">
        <f t="shared" si="5"/>
        <v>36440.639999999999</v>
      </c>
      <c r="K38" s="58"/>
      <c r="L38" s="37"/>
    </row>
    <row r="39" spans="1:14">
      <c r="A39" s="61" t="s">
        <v>221</v>
      </c>
      <c r="B39" s="1">
        <v>24</v>
      </c>
      <c r="C39" s="64">
        <v>2</v>
      </c>
      <c r="D39" s="65">
        <v>1017.79</v>
      </c>
      <c r="E39" s="2">
        <v>618.66999999999996</v>
      </c>
      <c r="F39" s="2">
        <v>971.54</v>
      </c>
      <c r="G39" s="3">
        <f t="shared" si="3"/>
        <v>2608</v>
      </c>
      <c r="H39" s="63">
        <v>742.29</v>
      </c>
      <c r="I39" s="290">
        <f t="shared" si="4"/>
        <v>2332.5</v>
      </c>
      <c r="J39" s="88">
        <f t="shared" si="5"/>
        <v>35961</v>
      </c>
      <c r="K39" s="58"/>
      <c r="L39" s="37"/>
    </row>
    <row r="40" spans="1:14">
      <c r="A40" s="61" t="s">
        <v>221</v>
      </c>
      <c r="B40" s="1">
        <v>24</v>
      </c>
      <c r="C40" s="64">
        <v>1</v>
      </c>
      <c r="D40" s="65">
        <v>1017.79</v>
      </c>
      <c r="E40" s="2">
        <v>618.66999999999996</v>
      </c>
      <c r="F40" s="2">
        <v>898.08</v>
      </c>
      <c r="G40" s="3">
        <f t="shared" si="3"/>
        <v>2534.54</v>
      </c>
      <c r="H40" s="63">
        <v>742.29</v>
      </c>
      <c r="I40" s="290">
        <f t="shared" si="4"/>
        <v>2259.04</v>
      </c>
      <c r="J40" s="88">
        <f t="shared" si="5"/>
        <v>34932.559999999998</v>
      </c>
      <c r="K40" s="58"/>
      <c r="L40" s="37"/>
    </row>
    <row r="41" spans="1:14">
      <c r="A41" s="61" t="s">
        <v>221</v>
      </c>
      <c r="B41" s="1">
        <v>23</v>
      </c>
      <c r="C41" s="64">
        <v>4</v>
      </c>
      <c r="D41" s="65">
        <v>1017.79</v>
      </c>
      <c r="E41" s="2">
        <v>579.94000000000005</v>
      </c>
      <c r="F41" s="2">
        <v>1063.56</v>
      </c>
      <c r="G41" s="3">
        <f t="shared" si="3"/>
        <v>2661.29</v>
      </c>
      <c r="H41" s="63">
        <v>742.29</v>
      </c>
      <c r="I41" s="290">
        <f t="shared" si="4"/>
        <v>2385.79</v>
      </c>
      <c r="J41" s="88">
        <f t="shared" si="5"/>
        <v>36707.06</v>
      </c>
      <c r="K41" s="58"/>
      <c r="L41" s="37"/>
      <c r="N41" s="37"/>
    </row>
    <row r="42" spans="1:14">
      <c r="A42" s="61" t="s">
        <v>221</v>
      </c>
      <c r="B42" s="1">
        <v>23</v>
      </c>
      <c r="C42" s="64">
        <v>3</v>
      </c>
      <c r="D42" s="65">
        <v>1017.79</v>
      </c>
      <c r="E42" s="2">
        <v>579.94000000000005</v>
      </c>
      <c r="F42" s="2">
        <v>953.37</v>
      </c>
      <c r="G42" s="3">
        <f t="shared" si="3"/>
        <v>2551.1</v>
      </c>
      <c r="H42" s="63">
        <v>742.29</v>
      </c>
      <c r="I42" s="290">
        <f t="shared" si="4"/>
        <v>2275.6</v>
      </c>
      <c r="J42" s="88">
        <f t="shared" si="5"/>
        <v>35164.399999999994</v>
      </c>
      <c r="K42" s="58"/>
      <c r="L42" s="37"/>
    </row>
    <row r="43" spans="1:14">
      <c r="A43" s="61" t="s">
        <v>221</v>
      </c>
      <c r="B43" s="1">
        <v>23</v>
      </c>
      <c r="C43" s="64">
        <v>2</v>
      </c>
      <c r="D43" s="65">
        <v>1017.79</v>
      </c>
      <c r="E43" s="2">
        <v>579.94000000000005</v>
      </c>
      <c r="F43" s="2">
        <v>916.65</v>
      </c>
      <c r="G43" s="3">
        <f t="shared" si="3"/>
        <v>2514.38</v>
      </c>
      <c r="H43" s="63">
        <v>742.29</v>
      </c>
      <c r="I43" s="290">
        <f t="shared" si="4"/>
        <v>2238.88</v>
      </c>
      <c r="J43" s="88">
        <f t="shared" si="5"/>
        <v>34650.32</v>
      </c>
      <c r="K43" s="58"/>
      <c r="L43" s="37"/>
    </row>
    <row r="44" spans="1:14">
      <c r="A44" s="61" t="s">
        <v>221</v>
      </c>
      <c r="B44" s="1">
        <v>23</v>
      </c>
      <c r="C44" s="80" t="s">
        <v>222</v>
      </c>
      <c r="D44" s="65">
        <v>1017.79</v>
      </c>
      <c r="E44" s="2">
        <v>579.94000000000005</v>
      </c>
      <c r="F44" s="2">
        <v>937.18000000000006</v>
      </c>
      <c r="G44" s="3">
        <f t="shared" si="3"/>
        <v>2534.91</v>
      </c>
      <c r="H44" s="63">
        <v>742.29</v>
      </c>
      <c r="I44" s="290">
        <f t="shared" si="4"/>
        <v>2259.41</v>
      </c>
      <c r="J44" s="88">
        <f t="shared" si="5"/>
        <v>34937.74</v>
      </c>
      <c r="K44" s="58"/>
      <c r="L44" s="37"/>
    </row>
    <row r="45" spans="1:14">
      <c r="A45" s="61" t="s">
        <v>221</v>
      </c>
      <c r="B45" s="1">
        <v>23</v>
      </c>
      <c r="C45" s="64">
        <v>1</v>
      </c>
      <c r="D45" s="65">
        <v>1017.79</v>
      </c>
      <c r="E45" s="2">
        <v>579.94000000000005</v>
      </c>
      <c r="F45" s="2">
        <v>843.18000000000006</v>
      </c>
      <c r="G45" s="3">
        <f t="shared" si="3"/>
        <v>2440.91</v>
      </c>
      <c r="H45" s="63">
        <v>742.29</v>
      </c>
      <c r="I45" s="290">
        <f t="shared" si="4"/>
        <v>2165.41</v>
      </c>
      <c r="J45" s="88">
        <f t="shared" si="5"/>
        <v>33621.74</v>
      </c>
      <c r="K45" s="58"/>
      <c r="L45" s="37"/>
    </row>
    <row r="46" spans="1:14">
      <c r="A46" s="61" t="s">
        <v>221</v>
      </c>
      <c r="B46" s="1">
        <v>22</v>
      </c>
      <c r="C46" s="64">
        <v>4</v>
      </c>
      <c r="D46" s="65">
        <v>1017.79</v>
      </c>
      <c r="E46" s="2">
        <v>541.12</v>
      </c>
      <c r="F46" s="285">
        <v>2521.73</v>
      </c>
      <c r="G46" s="286">
        <f t="shared" si="3"/>
        <v>4080.64</v>
      </c>
      <c r="H46" s="291">
        <v>742.29</v>
      </c>
      <c r="I46" s="292">
        <f t="shared" si="4"/>
        <v>3805.14</v>
      </c>
      <c r="J46" s="88">
        <f t="shared" si="5"/>
        <v>56577.96</v>
      </c>
      <c r="K46" s="58"/>
      <c r="L46" s="37"/>
    </row>
    <row r="47" spans="1:14">
      <c r="A47" s="61" t="s">
        <v>221</v>
      </c>
      <c r="B47" s="1">
        <v>22</v>
      </c>
      <c r="C47" s="80" t="s">
        <v>223</v>
      </c>
      <c r="D47" s="65">
        <v>1017.79</v>
      </c>
      <c r="E47" s="2">
        <v>541.12</v>
      </c>
      <c r="F47" s="2">
        <v>907.86</v>
      </c>
      <c r="G47" s="3">
        <f t="shared" si="3"/>
        <v>2466.77</v>
      </c>
      <c r="H47" s="63">
        <v>742.29</v>
      </c>
      <c r="I47" s="290">
        <f t="shared" si="4"/>
        <v>2191.27</v>
      </c>
      <c r="J47" s="88">
        <f t="shared" si="5"/>
        <v>33983.78</v>
      </c>
      <c r="K47" s="58"/>
      <c r="L47" s="37"/>
    </row>
    <row r="48" spans="1:14">
      <c r="A48" s="61" t="s">
        <v>221</v>
      </c>
      <c r="B48" s="1">
        <v>22</v>
      </c>
      <c r="C48" s="64">
        <v>3</v>
      </c>
      <c r="D48" s="65">
        <v>1017.79</v>
      </c>
      <c r="E48" s="2">
        <v>541.12</v>
      </c>
      <c r="F48" s="2">
        <v>813.86</v>
      </c>
      <c r="G48" s="3">
        <f t="shared" si="3"/>
        <v>2372.77</v>
      </c>
      <c r="H48" s="63">
        <v>742.29</v>
      </c>
      <c r="I48" s="290">
        <f t="shared" si="4"/>
        <v>2097.27</v>
      </c>
      <c r="J48" s="88">
        <f t="shared" si="5"/>
        <v>32667.78</v>
      </c>
      <c r="K48" s="58"/>
      <c r="L48" s="37"/>
    </row>
    <row r="49" spans="1:16">
      <c r="A49" s="61" t="s">
        <v>221</v>
      </c>
      <c r="B49" s="1">
        <v>22</v>
      </c>
      <c r="C49" s="64">
        <v>2</v>
      </c>
      <c r="D49" s="65">
        <v>1017.79</v>
      </c>
      <c r="E49" s="2">
        <v>541.12</v>
      </c>
      <c r="F49" s="2">
        <v>740.4</v>
      </c>
      <c r="G49" s="3">
        <f t="shared" si="3"/>
        <v>2299.31</v>
      </c>
      <c r="H49" s="63">
        <v>742.29</v>
      </c>
      <c r="I49" s="290">
        <f t="shared" si="4"/>
        <v>2023.81</v>
      </c>
      <c r="J49" s="88">
        <f t="shared" si="5"/>
        <v>31639.34</v>
      </c>
      <c r="K49" s="58"/>
      <c r="L49" s="37"/>
    </row>
    <row r="50" spans="1:16">
      <c r="A50" s="61" t="s">
        <v>221</v>
      </c>
      <c r="B50" s="1">
        <v>22</v>
      </c>
      <c r="C50" s="64">
        <v>1</v>
      </c>
      <c r="D50" s="65">
        <v>1017.79</v>
      </c>
      <c r="E50" s="2">
        <v>541.12</v>
      </c>
      <c r="F50" s="2">
        <v>666.94</v>
      </c>
      <c r="G50" s="3">
        <f t="shared" si="3"/>
        <v>2225.85</v>
      </c>
      <c r="H50" s="63">
        <v>742.29</v>
      </c>
      <c r="I50" s="290">
        <f t="shared" si="4"/>
        <v>1950.35</v>
      </c>
      <c r="J50" s="88">
        <f t="shared" si="5"/>
        <v>30610.899999999998</v>
      </c>
      <c r="K50" s="58"/>
      <c r="L50" s="37"/>
    </row>
    <row r="51" spans="1:16">
      <c r="A51" s="61" t="s">
        <v>221</v>
      </c>
      <c r="B51" s="1">
        <v>21</v>
      </c>
      <c r="C51" s="64"/>
      <c r="D51" s="65">
        <v>1017.79</v>
      </c>
      <c r="E51" s="2">
        <v>502.4</v>
      </c>
      <c r="F51" s="285">
        <v>638.25</v>
      </c>
      <c r="G51" s="286">
        <f t="shared" si="3"/>
        <v>2158.44</v>
      </c>
      <c r="H51" s="291">
        <v>742.29</v>
      </c>
      <c r="I51" s="292">
        <f t="shared" si="4"/>
        <v>1882.94</v>
      </c>
      <c r="J51" s="88">
        <f t="shared" si="5"/>
        <v>29667.16</v>
      </c>
      <c r="K51" s="58"/>
      <c r="L51" s="37"/>
    </row>
    <row r="52" spans="1:16" ht="15.75" thickBot="1">
      <c r="A52" s="85" t="s">
        <v>221</v>
      </c>
      <c r="B52" s="6">
        <v>20</v>
      </c>
      <c r="C52" s="81"/>
      <c r="D52" s="67">
        <v>1017.79</v>
      </c>
      <c r="E52" s="7">
        <v>466.68</v>
      </c>
      <c r="F52" s="7">
        <v>579.32000000000005</v>
      </c>
      <c r="G52" s="8">
        <f t="shared" si="3"/>
        <v>2063.79</v>
      </c>
      <c r="H52" s="331">
        <v>742.29</v>
      </c>
      <c r="I52" s="293">
        <f t="shared" si="4"/>
        <v>1788.29</v>
      </c>
      <c r="J52" s="72">
        <f t="shared" si="5"/>
        <v>28342.059999999998</v>
      </c>
      <c r="K52" s="58"/>
      <c r="L52" s="37"/>
    </row>
    <row r="56" spans="1:16">
      <c r="A56" s="20" t="s">
        <v>224</v>
      </c>
      <c r="B56" s="20"/>
      <c r="C56" s="20"/>
      <c r="D56" s="20"/>
      <c r="E56" s="20"/>
      <c r="F56" s="20"/>
      <c r="G56" s="20"/>
      <c r="H56" s="20"/>
      <c r="I56" s="20"/>
      <c r="J56" s="20"/>
      <c r="K56" s="22"/>
      <c r="L56" s="22"/>
      <c r="M56" s="22"/>
      <c r="N56" s="22"/>
      <c r="O56" s="22"/>
      <c r="P56" s="22"/>
    </row>
    <row r="58" spans="1:16">
      <c r="A58" s="18" t="s">
        <v>1</v>
      </c>
    </row>
    <row r="60" spans="1:16">
      <c r="A60" s="18" t="s">
        <v>211</v>
      </c>
    </row>
    <row r="61" spans="1:16" ht="15.75" thickBot="1"/>
    <row r="62" spans="1:16" ht="30">
      <c r="A62" s="54" t="s">
        <v>212</v>
      </c>
      <c r="B62" s="55" t="s">
        <v>62</v>
      </c>
      <c r="C62" s="57" t="s">
        <v>213</v>
      </c>
      <c r="D62" s="54" t="s">
        <v>6</v>
      </c>
      <c r="E62" s="56" t="s">
        <v>214</v>
      </c>
      <c r="F62" s="56" t="s">
        <v>215</v>
      </c>
      <c r="G62" s="56" t="s">
        <v>216</v>
      </c>
      <c r="H62" s="56" t="s">
        <v>217</v>
      </c>
      <c r="I62" s="57" t="s">
        <v>13</v>
      </c>
      <c r="J62" s="71" t="s">
        <v>14</v>
      </c>
    </row>
    <row r="63" spans="1:16">
      <c r="A63" s="26" t="s">
        <v>225</v>
      </c>
      <c r="B63" s="17">
        <v>22</v>
      </c>
      <c r="C63" s="224">
        <v>4</v>
      </c>
      <c r="D63" s="75">
        <v>764.19</v>
      </c>
      <c r="E63" s="19">
        <v>541.12</v>
      </c>
      <c r="F63" s="19">
        <v>2521.73</v>
      </c>
      <c r="G63" s="294">
        <f>SUM(D63:F63)</f>
        <v>3827.04</v>
      </c>
      <c r="H63" s="89">
        <v>660.48</v>
      </c>
      <c r="I63" s="290">
        <f>H63+E63+F63</f>
        <v>3723.33</v>
      </c>
      <c r="J63" s="88">
        <f>(G63*12)+(I63*2)</f>
        <v>53371.14</v>
      </c>
      <c r="K63" s="58"/>
      <c r="L63" s="37"/>
    </row>
    <row r="64" spans="1:16">
      <c r="A64" s="61" t="s">
        <v>225</v>
      </c>
      <c r="B64" s="1">
        <v>22</v>
      </c>
      <c r="C64" s="225">
        <v>3</v>
      </c>
      <c r="D64" s="75">
        <v>764.19</v>
      </c>
      <c r="E64" s="19">
        <v>541.12</v>
      </c>
      <c r="F64" s="19">
        <v>896.64</v>
      </c>
      <c r="G64" s="294">
        <f t="shared" ref="G64:G74" si="6">D64+E64+F64</f>
        <v>2201.9499999999998</v>
      </c>
      <c r="H64" s="89">
        <v>660.48</v>
      </c>
      <c r="I64" s="290">
        <f t="shared" ref="I64:I74" si="7">(H64+E64+F64)</f>
        <v>2098.2399999999998</v>
      </c>
      <c r="J64" s="88">
        <f t="shared" ref="J64:J75" si="8">(G64*12)+(I64*2)</f>
        <v>30619.879999999997</v>
      </c>
      <c r="K64" s="58"/>
      <c r="L64" s="37"/>
    </row>
    <row r="65" spans="1:13">
      <c r="A65" s="61" t="s">
        <v>225</v>
      </c>
      <c r="B65" s="1">
        <v>22</v>
      </c>
      <c r="C65" s="225">
        <v>2</v>
      </c>
      <c r="D65" s="75">
        <v>764.19</v>
      </c>
      <c r="E65" s="19">
        <v>541.12</v>
      </c>
      <c r="F65" s="19">
        <v>749.73</v>
      </c>
      <c r="G65" s="294">
        <f t="shared" si="6"/>
        <v>2055.04</v>
      </c>
      <c r="H65" s="89">
        <v>660.48</v>
      </c>
      <c r="I65" s="290">
        <f t="shared" si="7"/>
        <v>1951.33</v>
      </c>
      <c r="J65" s="88">
        <f t="shared" si="8"/>
        <v>28563.14</v>
      </c>
      <c r="K65" s="58"/>
      <c r="L65" s="37"/>
    </row>
    <row r="66" spans="1:13">
      <c r="A66" s="61" t="s">
        <v>225</v>
      </c>
      <c r="B66" s="1">
        <v>22</v>
      </c>
      <c r="C66" s="226" t="s">
        <v>222</v>
      </c>
      <c r="D66" s="75">
        <v>764.19</v>
      </c>
      <c r="E66" s="19">
        <v>541.12</v>
      </c>
      <c r="F66" s="19">
        <v>700.63</v>
      </c>
      <c r="G66" s="294">
        <f t="shared" si="6"/>
        <v>2005.94</v>
      </c>
      <c r="H66" s="89">
        <v>660.48</v>
      </c>
      <c r="I66" s="290">
        <f t="shared" si="7"/>
        <v>1902.23</v>
      </c>
      <c r="J66" s="88">
        <f t="shared" si="8"/>
        <v>27875.739999999998</v>
      </c>
      <c r="K66" s="58"/>
      <c r="L66" s="37"/>
    </row>
    <row r="67" spans="1:13">
      <c r="A67" s="61" t="s">
        <v>225</v>
      </c>
      <c r="B67" s="1">
        <v>22</v>
      </c>
      <c r="C67" s="226">
        <v>1</v>
      </c>
      <c r="D67" s="75">
        <v>764.19</v>
      </c>
      <c r="E67" s="19">
        <v>541.12</v>
      </c>
      <c r="F67" s="19">
        <v>606.63</v>
      </c>
      <c r="G67" s="294">
        <f t="shared" si="6"/>
        <v>1911.94</v>
      </c>
      <c r="H67" s="89">
        <v>660.48</v>
      </c>
      <c r="I67" s="290">
        <f t="shared" si="7"/>
        <v>1808.23</v>
      </c>
      <c r="J67" s="88">
        <f t="shared" si="8"/>
        <v>26559.739999999998</v>
      </c>
      <c r="K67" s="58"/>
      <c r="L67" s="37"/>
      <c r="M67" s="9"/>
    </row>
    <row r="68" spans="1:13">
      <c r="A68" s="61" t="s">
        <v>225</v>
      </c>
      <c r="B68" s="1">
        <v>21</v>
      </c>
      <c r="C68" s="226" t="s">
        <v>222</v>
      </c>
      <c r="D68" s="75">
        <v>764.19</v>
      </c>
      <c r="E68" s="19">
        <v>502.4</v>
      </c>
      <c r="F68" s="19">
        <v>646.87</v>
      </c>
      <c r="G68" s="294">
        <f t="shared" si="6"/>
        <v>1913.46</v>
      </c>
      <c r="H68" s="89">
        <v>660.48</v>
      </c>
      <c r="I68" s="290">
        <f t="shared" si="7"/>
        <v>1809.75</v>
      </c>
      <c r="J68" s="88">
        <f t="shared" si="8"/>
        <v>26581.02</v>
      </c>
      <c r="K68" s="58"/>
      <c r="L68" s="37"/>
      <c r="M68" s="9"/>
    </row>
    <row r="69" spans="1:13">
      <c r="A69" s="61" t="s">
        <v>225</v>
      </c>
      <c r="B69" s="1">
        <v>21</v>
      </c>
      <c r="C69" s="226">
        <v>1</v>
      </c>
      <c r="D69" s="75">
        <v>764.19</v>
      </c>
      <c r="E69" s="19">
        <v>502.4</v>
      </c>
      <c r="F69" s="19">
        <v>552.86</v>
      </c>
      <c r="G69" s="294">
        <f t="shared" si="6"/>
        <v>1819.4500000000003</v>
      </c>
      <c r="H69" s="89">
        <v>660.48</v>
      </c>
      <c r="I69" s="290">
        <f t="shared" si="7"/>
        <v>1715.7400000000002</v>
      </c>
      <c r="J69" s="88">
        <f t="shared" si="8"/>
        <v>25264.880000000001</v>
      </c>
      <c r="K69" s="58"/>
      <c r="L69" s="37"/>
      <c r="M69" s="10"/>
    </row>
    <row r="70" spans="1:13">
      <c r="A70" s="61" t="s">
        <v>225</v>
      </c>
      <c r="B70" s="1">
        <v>18</v>
      </c>
      <c r="C70" s="226" t="s">
        <v>222</v>
      </c>
      <c r="D70" s="75">
        <v>764.19</v>
      </c>
      <c r="E70" s="19">
        <v>419.02</v>
      </c>
      <c r="F70" s="19">
        <v>623.13</v>
      </c>
      <c r="G70" s="294">
        <f t="shared" si="6"/>
        <v>1806.3400000000001</v>
      </c>
      <c r="H70" s="89">
        <v>660.48</v>
      </c>
      <c r="I70" s="290">
        <f t="shared" si="7"/>
        <v>1702.63</v>
      </c>
      <c r="J70" s="88">
        <f t="shared" si="8"/>
        <v>25081.340000000004</v>
      </c>
      <c r="K70" s="58"/>
      <c r="L70" s="37"/>
      <c r="M70" s="9"/>
    </row>
    <row r="71" spans="1:13">
      <c r="A71" s="61" t="s">
        <v>225</v>
      </c>
      <c r="B71" s="1">
        <v>18</v>
      </c>
      <c r="C71" s="226">
        <v>1</v>
      </c>
      <c r="D71" s="75">
        <v>764.19</v>
      </c>
      <c r="E71" s="19">
        <v>408.78</v>
      </c>
      <c r="F71" s="19">
        <v>529.12</v>
      </c>
      <c r="G71" s="294">
        <f t="shared" si="6"/>
        <v>1702.0900000000001</v>
      </c>
      <c r="H71" s="89">
        <v>660.48</v>
      </c>
      <c r="I71" s="290">
        <f t="shared" si="7"/>
        <v>1598.38</v>
      </c>
      <c r="J71" s="88">
        <f t="shared" si="8"/>
        <v>23621.840000000004</v>
      </c>
      <c r="K71" s="58"/>
      <c r="L71" s="37"/>
      <c r="M71" s="9"/>
    </row>
    <row r="72" spans="1:13">
      <c r="A72" s="61" t="s">
        <v>225</v>
      </c>
      <c r="B72" s="1">
        <v>16</v>
      </c>
      <c r="C72" s="226" t="s">
        <v>222</v>
      </c>
      <c r="D72" s="75">
        <v>764.19</v>
      </c>
      <c r="E72" s="19">
        <v>371.41</v>
      </c>
      <c r="F72" s="19">
        <v>565.24</v>
      </c>
      <c r="G72" s="294">
        <f t="shared" si="6"/>
        <v>1700.8400000000001</v>
      </c>
      <c r="H72" s="89">
        <v>660.48</v>
      </c>
      <c r="I72" s="290">
        <f t="shared" si="7"/>
        <v>1597.13</v>
      </c>
      <c r="J72" s="88">
        <f t="shared" si="8"/>
        <v>23604.340000000004</v>
      </c>
      <c r="K72" s="58"/>
      <c r="L72" s="37"/>
      <c r="M72" s="9"/>
    </row>
    <row r="73" spans="1:13">
      <c r="A73" s="61" t="s">
        <v>225</v>
      </c>
      <c r="B73" s="1">
        <v>16</v>
      </c>
      <c r="C73" s="226">
        <v>1</v>
      </c>
      <c r="D73" s="75">
        <v>764.19</v>
      </c>
      <c r="E73" s="19">
        <v>371.41</v>
      </c>
      <c r="F73" s="19">
        <v>471.24</v>
      </c>
      <c r="G73" s="294">
        <f t="shared" si="6"/>
        <v>1606.8400000000001</v>
      </c>
      <c r="H73" s="89">
        <v>660.48</v>
      </c>
      <c r="I73" s="290">
        <f t="shared" si="7"/>
        <v>1503.13</v>
      </c>
      <c r="J73" s="88">
        <f t="shared" si="8"/>
        <v>22288.340000000004</v>
      </c>
      <c r="K73" s="58"/>
      <c r="L73" s="37"/>
    </row>
    <row r="74" spans="1:13">
      <c r="A74" s="61" t="s">
        <v>225</v>
      </c>
      <c r="B74" s="1">
        <v>14</v>
      </c>
      <c r="C74" s="226" t="s">
        <v>222</v>
      </c>
      <c r="D74" s="75">
        <v>764.19</v>
      </c>
      <c r="E74" s="223">
        <v>323.74</v>
      </c>
      <c r="F74" s="223">
        <v>562.52</v>
      </c>
      <c r="G74" s="294">
        <f t="shared" si="6"/>
        <v>1650.45</v>
      </c>
      <c r="H74" s="89">
        <v>660.48</v>
      </c>
      <c r="I74" s="290">
        <f t="shared" si="7"/>
        <v>1546.74</v>
      </c>
      <c r="J74" s="88">
        <f t="shared" si="8"/>
        <v>22898.880000000001</v>
      </c>
      <c r="K74" s="58"/>
      <c r="L74" s="37"/>
    </row>
    <row r="75" spans="1:13" s="9" customFormat="1" ht="15.75" thickBot="1">
      <c r="A75" s="85" t="s">
        <v>225</v>
      </c>
      <c r="B75" s="6">
        <v>14</v>
      </c>
      <c r="C75" s="227">
        <v>1</v>
      </c>
      <c r="D75" s="86">
        <v>764.19</v>
      </c>
      <c r="E75" s="87">
        <v>323.74</v>
      </c>
      <c r="F75" s="87">
        <v>468.5</v>
      </c>
      <c r="G75" s="295">
        <f>D75+E75+F75</f>
        <v>1556.43</v>
      </c>
      <c r="H75" s="89">
        <v>660.48</v>
      </c>
      <c r="I75" s="293">
        <f>H75+F75+E75</f>
        <v>1452.72</v>
      </c>
      <c r="J75" s="72">
        <f t="shared" si="8"/>
        <v>21582.6</v>
      </c>
      <c r="L75" s="37"/>
    </row>
    <row r="76" spans="1:13" s="9" customFormat="1" ht="15.75" thickBot="1">
      <c r="A76" s="277"/>
      <c r="C76" s="14"/>
    </row>
    <row r="77" spans="1:13" s="9" customFormat="1" ht="30">
      <c r="A77" s="54" t="s">
        <v>212</v>
      </c>
      <c r="B77" s="55" t="s">
        <v>62</v>
      </c>
      <c r="C77" s="57" t="s">
        <v>213</v>
      </c>
      <c r="D77" s="54" t="s">
        <v>6</v>
      </c>
      <c r="E77" s="56" t="s">
        <v>214</v>
      </c>
      <c r="F77" s="56" t="s">
        <v>215</v>
      </c>
      <c r="G77" s="56" t="s">
        <v>216</v>
      </c>
      <c r="H77" s="56" t="s">
        <v>217</v>
      </c>
      <c r="I77" s="57" t="s">
        <v>13</v>
      </c>
      <c r="J77" s="71" t="s">
        <v>14</v>
      </c>
    </row>
    <row r="78" spans="1:13" s="9" customFormat="1">
      <c r="A78" s="61" t="s">
        <v>226</v>
      </c>
      <c r="B78" s="1">
        <v>18</v>
      </c>
      <c r="C78" s="225"/>
      <c r="D78" s="65">
        <v>636.01</v>
      </c>
      <c r="E78" s="2">
        <v>419.02</v>
      </c>
      <c r="F78" s="285">
        <v>519.08000000000004</v>
      </c>
      <c r="G78" s="286">
        <f>D78+E78+F78</f>
        <v>1574.1100000000001</v>
      </c>
      <c r="H78" s="291">
        <v>630.21</v>
      </c>
      <c r="I78" s="292">
        <f>(H78+E78+F78)</f>
        <v>1568.31</v>
      </c>
      <c r="J78" s="289">
        <f>(G78*12)+(I78*2)</f>
        <v>22025.94</v>
      </c>
      <c r="K78" s="58"/>
      <c r="L78" s="10"/>
    </row>
    <row r="79" spans="1:13" s="9" customFormat="1">
      <c r="A79" s="61" t="s">
        <v>226</v>
      </c>
      <c r="B79" s="1">
        <v>16</v>
      </c>
      <c r="C79" s="226" t="s">
        <v>222</v>
      </c>
      <c r="D79" s="65">
        <v>636.01</v>
      </c>
      <c r="E79" s="2">
        <v>371.41</v>
      </c>
      <c r="F79" s="2">
        <v>606.06000000000006</v>
      </c>
      <c r="G79" s="3">
        <f>D79+E79+F79</f>
        <v>1613.48</v>
      </c>
      <c r="H79" s="63">
        <v>630.21</v>
      </c>
      <c r="I79" s="290">
        <f>(H79+E79+F79)</f>
        <v>1607.6800000000003</v>
      </c>
      <c r="J79" s="289">
        <f t="shared" ref="J79:J80" si="9">(G79*12)+(I79*2)</f>
        <v>22577.120000000003</v>
      </c>
      <c r="K79" s="58"/>
      <c r="L79" s="10"/>
    </row>
    <row r="80" spans="1:13" s="9" customFormat="1" ht="15.75" thickBot="1">
      <c r="A80" s="85" t="s">
        <v>226</v>
      </c>
      <c r="B80" s="6">
        <v>16</v>
      </c>
      <c r="C80" s="227">
        <v>1</v>
      </c>
      <c r="D80" s="67">
        <v>636.01</v>
      </c>
      <c r="E80" s="7">
        <v>371.41</v>
      </c>
      <c r="F80" s="7">
        <v>512.06000000000006</v>
      </c>
      <c r="G80" s="8">
        <f>D80+E80+F80</f>
        <v>1519.48</v>
      </c>
      <c r="H80" s="331">
        <v>630.21</v>
      </c>
      <c r="I80" s="293">
        <f>(H80+E80+F80)</f>
        <v>1513.6800000000003</v>
      </c>
      <c r="J80" s="342">
        <f t="shared" si="9"/>
        <v>21261.120000000003</v>
      </c>
      <c r="K80" s="58"/>
      <c r="L80" s="10"/>
    </row>
    <row r="81" spans="1:10" s="9" customFormat="1">
      <c r="C81" s="14"/>
      <c r="D81" s="11"/>
      <c r="E81" s="11"/>
      <c r="F81" s="11"/>
      <c r="G81" s="12"/>
      <c r="H81" s="11"/>
      <c r="I81" s="11"/>
      <c r="J81" s="12"/>
    </row>
    <row r="82" spans="1:10" s="9" customFormat="1">
      <c r="C82" s="14"/>
      <c r="D82" s="11"/>
      <c r="E82" s="11"/>
      <c r="F82" s="11"/>
      <c r="G82" s="12"/>
      <c r="H82" s="11"/>
      <c r="I82" s="11"/>
      <c r="J82" s="12"/>
    </row>
    <row r="83" spans="1:10">
      <c r="A83" s="13"/>
    </row>
    <row r="84" spans="1:10" ht="18.75">
      <c r="A84" s="15" t="s">
        <v>227</v>
      </c>
      <c r="B84" s="16"/>
      <c r="C84" s="16"/>
      <c r="D84" s="16"/>
    </row>
    <row r="85" spans="1:10">
      <c r="A85" s="13"/>
    </row>
    <row r="86" spans="1:10">
      <c r="A86" s="9" t="s">
        <v>1</v>
      </c>
      <c r="B86" s="9"/>
      <c r="C86" s="9"/>
      <c r="D86" s="9"/>
    </row>
    <row r="87" spans="1:10">
      <c r="A87" s="9"/>
      <c r="B87" s="9"/>
      <c r="C87" s="9"/>
      <c r="D87" s="9"/>
    </row>
    <row r="88" spans="1:10">
      <c r="A88" s="13"/>
    </row>
    <row r="89" spans="1:10" ht="15.75" thickBot="1">
      <c r="A89" s="18" t="s">
        <v>228</v>
      </c>
    </row>
    <row r="90" spans="1:10">
      <c r="B90" s="35" t="s">
        <v>229</v>
      </c>
      <c r="C90" s="296">
        <v>45.29</v>
      </c>
      <c r="D90" s="9"/>
      <c r="E90" s="9"/>
    </row>
    <row r="91" spans="1:10">
      <c r="B91" s="31" t="s">
        <v>230</v>
      </c>
      <c r="C91" s="297">
        <v>36.93</v>
      </c>
      <c r="D91" s="9"/>
      <c r="E91" s="9"/>
      <c r="I91" s="37"/>
    </row>
    <row r="92" spans="1:10">
      <c r="B92" s="31" t="s">
        <v>231</v>
      </c>
      <c r="C92" s="297">
        <v>27.95</v>
      </c>
      <c r="D92" s="9"/>
      <c r="E92" s="9"/>
    </row>
    <row r="93" spans="1:10" ht="15.75" thickBot="1">
      <c r="B93" s="36" t="s">
        <v>232</v>
      </c>
      <c r="C93" s="298">
        <v>19.02</v>
      </c>
      <c r="D93" s="9"/>
      <c r="E93" s="9"/>
    </row>
    <row r="94" spans="1:10">
      <c r="A94" s="13"/>
      <c r="B94" s="13"/>
    </row>
    <row r="95" spans="1:10" ht="15.75" thickBot="1">
      <c r="A95" s="18" t="s">
        <v>233</v>
      </c>
      <c r="B95" s="13"/>
    </row>
    <row r="96" spans="1:10">
      <c r="A96" s="13"/>
      <c r="B96" s="35" t="s">
        <v>229</v>
      </c>
      <c r="C96" s="296">
        <v>27.95</v>
      </c>
    </row>
    <row r="97" spans="1:4">
      <c r="A97" s="13"/>
      <c r="B97" s="31" t="s">
        <v>230</v>
      </c>
      <c r="C97" s="297">
        <v>26.93</v>
      </c>
    </row>
    <row r="98" spans="1:4">
      <c r="A98" s="13"/>
      <c r="B98" s="31" t="s">
        <v>231</v>
      </c>
      <c r="C98" s="297">
        <v>24.14</v>
      </c>
    </row>
    <row r="99" spans="1:4" ht="15.75" thickBot="1">
      <c r="A99" s="13"/>
      <c r="B99" s="36" t="s">
        <v>232</v>
      </c>
      <c r="C99" s="299">
        <v>18.84</v>
      </c>
    </row>
    <row r="100" spans="1:4">
      <c r="A100" s="13"/>
      <c r="B100" s="9"/>
      <c r="C100" s="10"/>
    </row>
    <row r="101" spans="1:4">
      <c r="A101" s="13"/>
      <c r="B101" s="9"/>
      <c r="C101" s="10"/>
    </row>
    <row r="102" spans="1:4">
      <c r="B102" s="9"/>
      <c r="C102" s="10"/>
    </row>
    <row r="103" spans="1:4" ht="18.75">
      <c r="A103" s="15" t="s">
        <v>234</v>
      </c>
    </row>
    <row r="104" spans="1:4" ht="14.25" customHeight="1" thickBot="1">
      <c r="A104" s="15"/>
    </row>
    <row r="105" spans="1:4" ht="15.75" thickBot="1">
      <c r="B105" s="581" t="s">
        <v>235</v>
      </c>
      <c r="C105" s="582"/>
      <c r="D105" s="73" t="s">
        <v>236</v>
      </c>
    </row>
    <row r="106" spans="1:4">
      <c r="B106" s="74" t="s">
        <v>229</v>
      </c>
      <c r="C106" s="300">
        <v>12.25</v>
      </c>
      <c r="D106" s="301">
        <v>28.72</v>
      </c>
    </row>
    <row r="107" spans="1:4">
      <c r="B107" s="53" t="s">
        <v>230</v>
      </c>
      <c r="C107" s="302">
        <v>10.97</v>
      </c>
      <c r="D107" s="241">
        <v>25.21</v>
      </c>
    </row>
    <row r="108" spans="1:4">
      <c r="B108" s="53" t="s">
        <v>231</v>
      </c>
      <c r="C108" s="302">
        <v>9.67</v>
      </c>
      <c r="D108" s="241">
        <v>21.82</v>
      </c>
    </row>
    <row r="109" spans="1:4" ht="15.75" thickBot="1">
      <c r="B109" s="62" t="s">
        <v>232</v>
      </c>
      <c r="C109" s="303">
        <v>8.07</v>
      </c>
      <c r="D109" s="242">
        <v>18.41</v>
      </c>
    </row>
    <row r="110" spans="1:4">
      <c r="B110" s="27"/>
      <c r="C110" s="10"/>
      <c r="D110" s="10"/>
    </row>
    <row r="111" spans="1:4">
      <c r="B111" s="27"/>
      <c r="C111" s="10"/>
      <c r="D111" s="10"/>
    </row>
    <row r="112" spans="1:4">
      <c r="B112" s="27"/>
      <c r="C112" s="10"/>
      <c r="D112" s="10"/>
    </row>
    <row r="113" spans="1:17" ht="21">
      <c r="A113" s="347" t="s">
        <v>237</v>
      </c>
      <c r="B113" s="347"/>
      <c r="C113" s="347"/>
      <c r="D113" s="347"/>
      <c r="E113" s="347"/>
      <c r="F113" s="347"/>
      <c r="G113" s="347"/>
      <c r="H113" s="347"/>
      <c r="I113" s="343"/>
      <c r="J113" s="343"/>
      <c r="K113" s="343"/>
      <c r="L113" s="343"/>
      <c r="M113" s="343"/>
      <c r="N113" s="343"/>
      <c r="O113" s="343"/>
      <c r="P113" s="343"/>
    </row>
    <row r="114" spans="1:17" ht="18.75">
      <c r="A114" s="15"/>
    </row>
    <row r="115" spans="1:17">
      <c r="A115" s="20" t="s">
        <v>238</v>
      </c>
      <c r="B115" s="20"/>
      <c r="C115" s="20"/>
      <c r="D115" s="20"/>
      <c r="E115" s="20"/>
      <c r="F115" s="20"/>
      <c r="G115" s="20"/>
      <c r="H115" s="20"/>
      <c r="I115" s="22"/>
      <c r="J115" s="22"/>
      <c r="K115" s="22"/>
      <c r="L115" s="22"/>
      <c r="M115" s="22"/>
      <c r="N115" s="22"/>
    </row>
    <row r="116" spans="1:17">
      <c r="A116" s="13"/>
    </row>
    <row r="117" spans="1:17">
      <c r="A117" s="9"/>
      <c r="B117" s="9"/>
      <c r="C117" s="9"/>
      <c r="D117" s="9"/>
    </row>
    <row r="118" spans="1:17">
      <c r="A118" s="18" t="s">
        <v>44</v>
      </c>
    </row>
    <row r="119" spans="1:17" ht="15.75" thickBot="1"/>
    <row r="120" spans="1:17" ht="30">
      <c r="A120" s="71" t="s">
        <v>62</v>
      </c>
      <c r="B120" s="54" t="s">
        <v>6</v>
      </c>
      <c r="C120" s="56" t="s">
        <v>239</v>
      </c>
      <c r="D120" s="56" t="s">
        <v>240</v>
      </c>
      <c r="E120" s="56" t="s">
        <v>241</v>
      </c>
      <c r="F120" s="55" t="s">
        <v>172</v>
      </c>
      <c r="G120" s="57" t="s">
        <v>13</v>
      </c>
      <c r="H120" s="284" t="s">
        <v>14</v>
      </c>
    </row>
    <row r="121" spans="1:17">
      <c r="A121" s="336" t="s">
        <v>242</v>
      </c>
      <c r="B121" s="75">
        <v>2248.61</v>
      </c>
      <c r="C121" s="228">
        <v>5957.4</v>
      </c>
      <c r="D121" s="99">
        <v>15.84</v>
      </c>
      <c r="E121" s="99">
        <v>6.42</v>
      </c>
      <c r="F121" s="231">
        <f>B121+C121+D121+E121</f>
        <v>8228.27</v>
      </c>
      <c r="G121" s="232">
        <v>2248.61</v>
      </c>
      <c r="H121" s="236">
        <f>(F121*12)+(G121*2)</f>
        <v>103236.46</v>
      </c>
      <c r="J121" s="37"/>
    </row>
    <row r="122" spans="1:17" ht="15.75" thickBot="1">
      <c r="A122" s="337" t="s">
        <v>243</v>
      </c>
      <c r="B122" s="86">
        <v>2248.61</v>
      </c>
      <c r="C122" s="233">
        <v>4318.04</v>
      </c>
      <c r="D122" s="233">
        <v>15.84</v>
      </c>
      <c r="E122" s="92">
        <v>6.42</v>
      </c>
      <c r="F122" s="234">
        <f>B122+C122+D122+E122</f>
        <v>6588.91</v>
      </c>
      <c r="G122" s="235">
        <v>2248.61</v>
      </c>
      <c r="H122" s="237">
        <f>(F122*12)+(G122*2)</f>
        <v>83564.14</v>
      </c>
      <c r="J122" s="37"/>
    </row>
    <row r="123" spans="1:17">
      <c r="H123" s="37"/>
    </row>
    <row r="124" spans="1:17" ht="15.75" thickBot="1">
      <c r="O124" s="83"/>
      <c r="P124" s="23"/>
      <c r="Q124" s="24"/>
    </row>
    <row r="125" spans="1:17" ht="30">
      <c r="A125" s="71" t="s">
        <v>62</v>
      </c>
      <c r="B125" s="54" t="s">
        <v>6</v>
      </c>
      <c r="C125" s="56" t="s">
        <v>239</v>
      </c>
      <c r="D125" s="56" t="s">
        <v>240</v>
      </c>
      <c r="E125" s="56" t="s">
        <v>241</v>
      </c>
      <c r="F125" s="55" t="s">
        <v>172</v>
      </c>
      <c r="G125" s="57" t="s">
        <v>13</v>
      </c>
      <c r="H125" s="284" t="s">
        <v>14</v>
      </c>
      <c r="I125" s="83"/>
      <c r="J125" s="23"/>
      <c r="K125" s="24"/>
    </row>
    <row r="126" spans="1:17">
      <c r="A126" s="338" t="s">
        <v>244</v>
      </c>
      <c r="B126" s="75">
        <v>2248.61</v>
      </c>
      <c r="C126" s="99">
        <v>2510</v>
      </c>
      <c r="D126" s="99">
        <v>15.84</v>
      </c>
      <c r="E126" s="99">
        <v>6.42</v>
      </c>
      <c r="F126" s="229">
        <f>B126+C126+D126+E126</f>
        <v>4780.8700000000008</v>
      </c>
      <c r="G126" s="232">
        <v>2248.61</v>
      </c>
      <c r="H126" s="238">
        <f>(F126*12)+(G126*2)</f>
        <v>61867.660000000011</v>
      </c>
      <c r="I126" s="24"/>
    </row>
    <row r="127" spans="1:17">
      <c r="A127" s="338" t="s">
        <v>245</v>
      </c>
      <c r="B127" s="100">
        <v>2248.61</v>
      </c>
      <c r="C127" s="99">
        <v>2060.2399999999998</v>
      </c>
      <c r="D127" s="99">
        <v>15.84</v>
      </c>
      <c r="E127" s="99">
        <v>6.42</v>
      </c>
      <c r="F127" s="229">
        <f t="shared" ref="F127:F142" si="10">B127+C127+D127+E127</f>
        <v>4331.1100000000006</v>
      </c>
      <c r="G127" s="232">
        <v>2248.61</v>
      </c>
      <c r="H127" s="238">
        <f t="shared" ref="H127:H142" si="11">(F127*12)+(G127*2)</f>
        <v>56470.540000000008</v>
      </c>
      <c r="I127" s="24"/>
    </row>
    <row r="128" spans="1:17">
      <c r="A128" s="338" t="s">
        <v>246</v>
      </c>
      <c r="B128" s="100">
        <v>2248.61</v>
      </c>
      <c r="C128" s="99">
        <v>1810.78</v>
      </c>
      <c r="D128" s="99">
        <v>15.84</v>
      </c>
      <c r="E128" s="99">
        <v>6.42</v>
      </c>
      <c r="F128" s="229">
        <f t="shared" si="10"/>
        <v>4081.6500000000005</v>
      </c>
      <c r="G128" s="232">
        <v>2248.61</v>
      </c>
      <c r="H128" s="238">
        <f t="shared" si="11"/>
        <v>53477.020000000004</v>
      </c>
      <c r="I128" s="24"/>
    </row>
    <row r="129" spans="1:15">
      <c r="A129" s="338" t="s">
        <v>247</v>
      </c>
      <c r="B129" s="100">
        <v>2248.61</v>
      </c>
      <c r="C129" s="99">
        <v>1335.34</v>
      </c>
      <c r="D129" s="99">
        <v>15.84</v>
      </c>
      <c r="E129" s="99">
        <v>6.42</v>
      </c>
      <c r="F129" s="229">
        <f t="shared" si="10"/>
        <v>3606.21</v>
      </c>
      <c r="G129" s="232">
        <v>2248.61</v>
      </c>
      <c r="H129" s="238">
        <f t="shared" si="11"/>
        <v>47771.740000000005</v>
      </c>
      <c r="I129" s="24"/>
    </row>
    <row r="130" spans="1:15">
      <c r="A130" s="338" t="s">
        <v>248</v>
      </c>
      <c r="B130" s="100">
        <v>2248.61</v>
      </c>
      <c r="C130" s="99">
        <v>1013.94</v>
      </c>
      <c r="D130" s="99">
        <v>15.84</v>
      </c>
      <c r="E130" s="99">
        <v>6.42</v>
      </c>
      <c r="F130" s="229">
        <f t="shared" si="10"/>
        <v>3284.8100000000004</v>
      </c>
      <c r="G130" s="232">
        <v>2248.61</v>
      </c>
      <c r="H130" s="238">
        <f t="shared" si="11"/>
        <v>43914.94</v>
      </c>
      <c r="I130" s="24"/>
    </row>
    <row r="131" spans="1:15">
      <c r="A131" s="338" t="s">
        <v>249</v>
      </c>
      <c r="B131" s="100">
        <v>2248.61</v>
      </c>
      <c r="C131" s="99">
        <v>976.09</v>
      </c>
      <c r="D131" s="99">
        <v>15.84</v>
      </c>
      <c r="E131" s="99">
        <v>6.42</v>
      </c>
      <c r="F131" s="229">
        <f t="shared" si="10"/>
        <v>3246.9600000000005</v>
      </c>
      <c r="G131" s="232">
        <v>2248.61</v>
      </c>
      <c r="H131" s="238">
        <f t="shared" si="11"/>
        <v>43460.740000000005</v>
      </c>
      <c r="I131" s="24"/>
    </row>
    <row r="132" spans="1:15">
      <c r="A132" s="338" t="s">
        <v>250</v>
      </c>
      <c r="B132" s="100">
        <v>2248.61</v>
      </c>
      <c r="C132" s="99">
        <v>842.96</v>
      </c>
      <c r="D132" s="99">
        <v>15.84</v>
      </c>
      <c r="E132" s="99">
        <v>6.42</v>
      </c>
      <c r="F132" s="229">
        <f t="shared" si="10"/>
        <v>3113.8300000000004</v>
      </c>
      <c r="G132" s="232">
        <v>2248.61</v>
      </c>
      <c r="H132" s="238">
        <f t="shared" si="11"/>
        <v>41863.180000000008</v>
      </c>
      <c r="I132" s="24"/>
    </row>
    <row r="133" spans="1:15">
      <c r="A133" s="338" t="s">
        <v>251</v>
      </c>
      <c r="B133" s="100">
        <v>2248.61</v>
      </c>
      <c r="C133" s="99">
        <v>747.73</v>
      </c>
      <c r="D133" s="99">
        <v>15.84</v>
      </c>
      <c r="E133" s="99">
        <v>6.42</v>
      </c>
      <c r="F133" s="229">
        <f t="shared" si="10"/>
        <v>3018.6000000000004</v>
      </c>
      <c r="G133" s="232">
        <v>2248.61</v>
      </c>
      <c r="H133" s="238">
        <f t="shared" si="11"/>
        <v>40720.420000000006</v>
      </c>
      <c r="I133" s="24"/>
    </row>
    <row r="134" spans="1:15">
      <c r="A134" s="338" t="s">
        <v>252</v>
      </c>
      <c r="B134" s="100">
        <v>2248.61</v>
      </c>
      <c r="C134" s="99">
        <v>655.97</v>
      </c>
      <c r="D134" s="99">
        <v>15.84</v>
      </c>
      <c r="E134" s="99">
        <v>6.42</v>
      </c>
      <c r="F134" s="229">
        <f t="shared" si="10"/>
        <v>2926.84</v>
      </c>
      <c r="G134" s="232">
        <v>2248.61</v>
      </c>
      <c r="H134" s="238">
        <f t="shared" si="11"/>
        <v>39619.300000000003</v>
      </c>
      <c r="I134" s="24"/>
    </row>
    <row r="135" spans="1:15">
      <c r="A135" s="338" t="s">
        <v>253</v>
      </c>
      <c r="B135" s="100">
        <v>2248.61</v>
      </c>
      <c r="C135" s="99">
        <v>557.25</v>
      </c>
      <c r="D135" s="99">
        <v>15.84</v>
      </c>
      <c r="E135" s="99">
        <v>6.42</v>
      </c>
      <c r="F135" s="229">
        <f t="shared" si="10"/>
        <v>2828.1200000000003</v>
      </c>
      <c r="G135" s="232">
        <v>2248.61</v>
      </c>
      <c r="H135" s="238">
        <f t="shared" si="11"/>
        <v>38434.660000000003</v>
      </c>
      <c r="I135" s="24"/>
    </row>
    <row r="136" spans="1:15">
      <c r="A136" s="338" t="s">
        <v>254</v>
      </c>
      <c r="B136" s="100">
        <v>2248.61</v>
      </c>
      <c r="C136" s="99">
        <v>449.8</v>
      </c>
      <c r="D136" s="99">
        <v>15.84</v>
      </c>
      <c r="E136" s="99">
        <v>6.42</v>
      </c>
      <c r="F136" s="229">
        <f t="shared" si="10"/>
        <v>2720.6700000000005</v>
      </c>
      <c r="G136" s="232">
        <v>2248.61</v>
      </c>
      <c r="H136" s="238">
        <f t="shared" si="11"/>
        <v>37145.260000000009</v>
      </c>
      <c r="I136" s="24"/>
    </row>
    <row r="137" spans="1:15">
      <c r="A137" s="338" t="s">
        <v>255</v>
      </c>
      <c r="B137" s="100">
        <v>2248.61</v>
      </c>
      <c r="C137" s="99">
        <v>437.1</v>
      </c>
      <c r="D137" s="99">
        <v>15.84</v>
      </c>
      <c r="E137" s="99">
        <v>6.42</v>
      </c>
      <c r="F137" s="229">
        <f t="shared" si="10"/>
        <v>2707.9700000000003</v>
      </c>
      <c r="G137" s="232">
        <v>2248.61</v>
      </c>
      <c r="H137" s="238">
        <f t="shared" si="11"/>
        <v>36992.86</v>
      </c>
      <c r="I137" s="24"/>
    </row>
    <row r="138" spans="1:15">
      <c r="A138" s="338" t="s">
        <v>256</v>
      </c>
      <c r="B138" s="100">
        <v>2248.61</v>
      </c>
      <c r="C138" s="99">
        <v>402.76</v>
      </c>
      <c r="D138" s="99">
        <v>15.84</v>
      </c>
      <c r="E138" s="99">
        <v>6.42</v>
      </c>
      <c r="F138" s="229">
        <f t="shared" si="10"/>
        <v>2673.63</v>
      </c>
      <c r="G138" s="232">
        <v>2248.61</v>
      </c>
      <c r="H138" s="238">
        <f t="shared" si="11"/>
        <v>36580.78</v>
      </c>
      <c r="I138" s="24"/>
    </row>
    <row r="139" spans="1:15">
      <c r="A139" s="338" t="s">
        <v>257</v>
      </c>
      <c r="B139" s="100">
        <v>2248.61</v>
      </c>
      <c r="C139" s="99">
        <v>328.69</v>
      </c>
      <c r="D139" s="99">
        <v>15.84</v>
      </c>
      <c r="E139" s="99">
        <v>6.42</v>
      </c>
      <c r="F139" s="229">
        <f t="shared" si="10"/>
        <v>2599.5600000000004</v>
      </c>
      <c r="G139" s="232">
        <v>2248.61</v>
      </c>
      <c r="H139" s="238">
        <f t="shared" si="11"/>
        <v>35691.94</v>
      </c>
    </row>
    <row r="140" spans="1:15">
      <c r="A140" s="338" t="s">
        <v>258</v>
      </c>
      <c r="B140" s="100">
        <v>2248.61</v>
      </c>
      <c r="C140" s="99">
        <v>272.11</v>
      </c>
      <c r="D140" s="99">
        <v>15.84</v>
      </c>
      <c r="E140" s="99">
        <v>6.42</v>
      </c>
      <c r="F140" s="229">
        <f t="shared" si="10"/>
        <v>2542.9800000000005</v>
      </c>
      <c r="G140" s="232">
        <v>2248.61</v>
      </c>
      <c r="H140" s="238">
        <f t="shared" si="11"/>
        <v>35012.980000000003</v>
      </c>
    </row>
    <row r="141" spans="1:15">
      <c r="A141" s="338" t="s">
        <v>259</v>
      </c>
      <c r="B141" s="100">
        <v>2248.61</v>
      </c>
      <c r="C141" s="99">
        <v>211.3</v>
      </c>
      <c r="D141" s="99">
        <v>15.84</v>
      </c>
      <c r="E141" s="99">
        <v>6.42</v>
      </c>
      <c r="F141" s="229">
        <f t="shared" si="10"/>
        <v>2482.1700000000005</v>
      </c>
      <c r="G141" s="232">
        <v>2248.61</v>
      </c>
      <c r="H141" s="238">
        <f t="shared" si="11"/>
        <v>34283.260000000009</v>
      </c>
    </row>
    <row r="142" spans="1:15" ht="15.75" thickBot="1">
      <c r="A142" s="339" t="s">
        <v>260</v>
      </c>
      <c r="B142" s="94">
        <v>2248.61</v>
      </c>
      <c r="C142" s="92">
        <v>156.32</v>
      </c>
      <c r="D142" s="92">
        <v>15.84</v>
      </c>
      <c r="E142" s="92">
        <v>6.42</v>
      </c>
      <c r="F142" s="230">
        <f t="shared" si="10"/>
        <v>2427.1900000000005</v>
      </c>
      <c r="G142" s="235">
        <v>2248.61</v>
      </c>
      <c r="H142" s="239">
        <f t="shared" si="11"/>
        <v>33623.500000000007</v>
      </c>
    </row>
    <row r="143" spans="1:15">
      <c r="H143" s="9"/>
      <c r="O143" s="58"/>
    </row>
    <row r="144" spans="1:15">
      <c r="H144" s="9"/>
    </row>
    <row r="145" spans="1:14">
      <c r="H145" s="9"/>
    </row>
    <row r="146" spans="1:14">
      <c r="A146" s="20" t="s">
        <v>261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s="22" customFormat="1"/>
    <row r="148" spans="1:14">
      <c r="A148" s="22" t="s">
        <v>44</v>
      </c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4" ht="15.75" thickBo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4" ht="30">
      <c r="A150" s="71" t="s">
        <v>62</v>
      </c>
      <c r="B150" s="54" t="s">
        <v>6</v>
      </c>
      <c r="C150" s="56" t="s">
        <v>239</v>
      </c>
      <c r="D150" s="56" t="s">
        <v>240</v>
      </c>
      <c r="E150" s="56" t="s">
        <v>241</v>
      </c>
      <c r="F150" s="55" t="s">
        <v>172</v>
      </c>
      <c r="G150" s="57" t="s">
        <v>13</v>
      </c>
      <c r="H150" s="284" t="s">
        <v>14</v>
      </c>
      <c r="I150" s="25"/>
      <c r="J150" s="25"/>
      <c r="K150" s="25"/>
      <c r="L150" s="9"/>
    </row>
    <row r="151" spans="1:14">
      <c r="A151" s="338" t="s">
        <v>247</v>
      </c>
      <c r="B151" s="100">
        <v>1957.45</v>
      </c>
      <c r="C151" s="99">
        <v>1335.34</v>
      </c>
      <c r="D151" s="99">
        <v>15.84</v>
      </c>
      <c r="E151" s="99">
        <v>6.42</v>
      </c>
      <c r="F151" s="229">
        <f>B151+C151+D151+E151</f>
        <v>3315.05</v>
      </c>
      <c r="G151" s="232">
        <v>1957.45</v>
      </c>
      <c r="H151" s="238">
        <f>(F151*12)+(G151*2)</f>
        <v>43695.500000000007</v>
      </c>
      <c r="I151" s="58"/>
      <c r="J151" s="316"/>
      <c r="K151" s="25"/>
      <c r="L151" s="9"/>
    </row>
    <row r="152" spans="1:14">
      <c r="A152" s="338" t="s">
        <v>248</v>
      </c>
      <c r="B152" s="100">
        <v>1957.45</v>
      </c>
      <c r="C152" s="99">
        <v>1013.94</v>
      </c>
      <c r="D152" s="99">
        <v>15.84</v>
      </c>
      <c r="E152" s="99">
        <v>6.42</v>
      </c>
      <c r="F152" s="229">
        <f t="shared" ref="F152:F166" si="12">B152+C152+D152+E152</f>
        <v>2993.6500000000005</v>
      </c>
      <c r="G152" s="232">
        <v>1957.45</v>
      </c>
      <c r="H152" s="238">
        <f t="shared" ref="H152:H166" si="13">(F152*12)+(G152*2)</f>
        <v>39838.700000000004</v>
      </c>
      <c r="I152" s="58"/>
      <c r="J152" s="316"/>
      <c r="K152" s="25"/>
      <c r="L152" s="9"/>
    </row>
    <row r="153" spans="1:14">
      <c r="A153" s="338" t="s">
        <v>249</v>
      </c>
      <c r="B153" s="100">
        <v>1957.45</v>
      </c>
      <c r="C153" s="99">
        <v>976.09</v>
      </c>
      <c r="D153" s="99">
        <v>15.84</v>
      </c>
      <c r="E153" s="99">
        <v>6.42</v>
      </c>
      <c r="F153" s="229">
        <f t="shared" si="12"/>
        <v>2955.8</v>
      </c>
      <c r="G153" s="232">
        <v>1957.45</v>
      </c>
      <c r="H153" s="238">
        <f t="shared" si="13"/>
        <v>39384.500000000007</v>
      </c>
      <c r="I153" s="58"/>
      <c r="J153" s="316"/>
      <c r="K153" s="25"/>
      <c r="L153" s="9"/>
    </row>
    <row r="154" spans="1:14">
      <c r="A154" s="338" t="s">
        <v>262</v>
      </c>
      <c r="B154" s="100">
        <v>1957.45</v>
      </c>
      <c r="C154" s="99">
        <v>842.96</v>
      </c>
      <c r="D154" s="99">
        <v>15.84</v>
      </c>
      <c r="E154" s="99">
        <v>6.42</v>
      </c>
      <c r="F154" s="229">
        <f t="shared" si="12"/>
        <v>2822.67</v>
      </c>
      <c r="G154" s="232">
        <v>1957.45</v>
      </c>
      <c r="H154" s="238">
        <f t="shared" si="13"/>
        <v>37786.94</v>
      </c>
      <c r="I154" s="58"/>
      <c r="J154" s="316"/>
      <c r="K154" s="25"/>
      <c r="L154" s="9"/>
    </row>
    <row r="155" spans="1:14">
      <c r="A155" s="338" t="s">
        <v>251</v>
      </c>
      <c r="B155" s="100">
        <v>1957.45</v>
      </c>
      <c r="C155" s="99">
        <v>747.73</v>
      </c>
      <c r="D155" s="99">
        <v>15.84</v>
      </c>
      <c r="E155" s="99">
        <v>6.42</v>
      </c>
      <c r="F155" s="229">
        <f t="shared" si="12"/>
        <v>2727.4400000000005</v>
      </c>
      <c r="G155" s="232">
        <v>1957.45</v>
      </c>
      <c r="H155" s="238">
        <f t="shared" si="13"/>
        <v>36644.180000000008</v>
      </c>
      <c r="I155" s="58"/>
      <c r="J155" s="316"/>
      <c r="K155" s="25"/>
      <c r="L155" s="9"/>
    </row>
    <row r="156" spans="1:14">
      <c r="A156" s="338" t="s">
        <v>252</v>
      </c>
      <c r="B156" s="100">
        <v>1957.45</v>
      </c>
      <c r="C156" s="99">
        <v>655.97</v>
      </c>
      <c r="D156" s="99">
        <v>15.84</v>
      </c>
      <c r="E156" s="99">
        <v>6.42</v>
      </c>
      <c r="F156" s="229">
        <f t="shared" si="12"/>
        <v>2635.6800000000003</v>
      </c>
      <c r="G156" s="232">
        <v>1957.45</v>
      </c>
      <c r="H156" s="238">
        <f t="shared" si="13"/>
        <v>35543.060000000005</v>
      </c>
      <c r="I156" s="58"/>
      <c r="J156" s="316"/>
      <c r="K156" s="25"/>
      <c r="L156" s="9"/>
    </row>
    <row r="157" spans="1:14">
      <c r="A157" s="338" t="s">
        <v>253</v>
      </c>
      <c r="B157" s="100">
        <v>1957.45</v>
      </c>
      <c r="C157" s="99">
        <v>557.25</v>
      </c>
      <c r="D157" s="99">
        <v>15.84</v>
      </c>
      <c r="E157" s="99">
        <v>6.42</v>
      </c>
      <c r="F157" s="229">
        <f t="shared" si="12"/>
        <v>2536.96</v>
      </c>
      <c r="G157" s="232">
        <v>1957.45</v>
      </c>
      <c r="H157" s="238">
        <f t="shared" si="13"/>
        <v>34358.42</v>
      </c>
      <c r="I157" s="58"/>
      <c r="J157" s="316"/>
      <c r="K157" s="25"/>
      <c r="L157" s="9"/>
    </row>
    <row r="158" spans="1:14">
      <c r="A158" s="338" t="s">
        <v>263</v>
      </c>
      <c r="B158" s="100">
        <v>1957.45</v>
      </c>
      <c r="C158" s="99">
        <v>449.8</v>
      </c>
      <c r="D158" s="99">
        <v>15.84</v>
      </c>
      <c r="E158" s="99">
        <v>6.42</v>
      </c>
      <c r="F158" s="229">
        <f t="shared" si="12"/>
        <v>2429.5100000000002</v>
      </c>
      <c r="G158" s="232">
        <v>1957.45</v>
      </c>
      <c r="H158" s="238">
        <f t="shared" si="13"/>
        <v>33069.020000000004</v>
      </c>
      <c r="I158" s="58"/>
      <c r="J158" s="316"/>
      <c r="K158" s="25"/>
      <c r="L158" s="9"/>
    </row>
    <row r="159" spans="1:14">
      <c r="A159" s="338" t="s">
        <v>255</v>
      </c>
      <c r="B159" s="100">
        <v>1957.45</v>
      </c>
      <c r="C159" s="99">
        <v>437.1</v>
      </c>
      <c r="D159" s="99">
        <v>15.84</v>
      </c>
      <c r="E159" s="99">
        <v>6.42</v>
      </c>
      <c r="F159" s="229">
        <f t="shared" si="12"/>
        <v>2416.8100000000004</v>
      </c>
      <c r="G159" s="232">
        <v>1957.45</v>
      </c>
      <c r="H159" s="238">
        <f t="shared" si="13"/>
        <v>32916.620000000003</v>
      </c>
      <c r="I159" s="58"/>
      <c r="J159" s="316"/>
      <c r="K159" s="25"/>
      <c r="L159" s="9"/>
    </row>
    <row r="160" spans="1:14">
      <c r="A160" s="338" t="s">
        <v>256</v>
      </c>
      <c r="B160" s="100">
        <v>1957.45</v>
      </c>
      <c r="C160" s="99">
        <v>402.76</v>
      </c>
      <c r="D160" s="99">
        <v>15.84</v>
      </c>
      <c r="E160" s="99">
        <v>6.42</v>
      </c>
      <c r="F160" s="229">
        <f t="shared" si="12"/>
        <v>2382.4700000000003</v>
      </c>
      <c r="G160" s="232">
        <v>1957.45</v>
      </c>
      <c r="H160" s="238">
        <f t="shared" si="13"/>
        <v>32504.540000000005</v>
      </c>
      <c r="I160" s="58"/>
      <c r="J160" s="316"/>
      <c r="K160" s="25"/>
      <c r="L160" s="9"/>
    </row>
    <row r="161" spans="1:15">
      <c r="A161" s="338" t="s">
        <v>257</v>
      </c>
      <c r="B161" s="100">
        <v>1957.45</v>
      </c>
      <c r="C161" s="99">
        <v>328.69</v>
      </c>
      <c r="D161" s="99">
        <v>15.84</v>
      </c>
      <c r="E161" s="99">
        <v>6.42</v>
      </c>
      <c r="F161" s="229">
        <f t="shared" si="12"/>
        <v>2308.4</v>
      </c>
      <c r="G161" s="232">
        <v>1957.45</v>
      </c>
      <c r="H161" s="238">
        <f t="shared" si="13"/>
        <v>31615.700000000004</v>
      </c>
      <c r="I161" s="58"/>
      <c r="J161" s="316"/>
      <c r="K161" s="25"/>
      <c r="L161" s="9"/>
    </row>
    <row r="162" spans="1:15">
      <c r="A162" s="338" t="s">
        <v>264</v>
      </c>
      <c r="B162" s="100">
        <v>1957.45</v>
      </c>
      <c r="C162" s="99">
        <v>310.72000000000003</v>
      </c>
      <c r="D162" s="99">
        <v>15.84</v>
      </c>
      <c r="E162" s="99">
        <v>6.42</v>
      </c>
      <c r="F162" s="229">
        <f t="shared" si="12"/>
        <v>2290.4300000000003</v>
      </c>
      <c r="G162" s="232">
        <v>1957.45</v>
      </c>
      <c r="H162" s="238">
        <f t="shared" si="13"/>
        <v>31400.060000000005</v>
      </c>
      <c r="I162" s="58"/>
      <c r="J162" s="316"/>
      <c r="K162" s="25"/>
      <c r="L162" s="9"/>
    </row>
    <row r="163" spans="1:15">
      <c r="A163" s="338" t="s">
        <v>258</v>
      </c>
      <c r="B163" s="100">
        <v>1957.45</v>
      </c>
      <c r="C163" s="99">
        <v>272.11</v>
      </c>
      <c r="D163" s="99">
        <v>15.84</v>
      </c>
      <c r="E163" s="99">
        <v>6.42</v>
      </c>
      <c r="F163" s="229">
        <f t="shared" si="12"/>
        <v>2251.8200000000002</v>
      </c>
      <c r="G163" s="232">
        <v>1957.45</v>
      </c>
      <c r="H163" s="238">
        <f t="shared" si="13"/>
        <v>30936.740000000005</v>
      </c>
      <c r="I163" s="58"/>
      <c r="J163" s="316"/>
      <c r="K163" s="25"/>
      <c r="L163" s="9"/>
    </row>
    <row r="164" spans="1:15">
      <c r="A164" s="338" t="s">
        <v>259</v>
      </c>
      <c r="B164" s="100">
        <v>1957.45</v>
      </c>
      <c r="C164" s="99">
        <v>211.3</v>
      </c>
      <c r="D164" s="99">
        <v>15.84</v>
      </c>
      <c r="E164" s="99">
        <v>6.42</v>
      </c>
      <c r="F164" s="229">
        <f t="shared" si="12"/>
        <v>2191.0100000000002</v>
      </c>
      <c r="G164" s="232">
        <v>1957.45</v>
      </c>
      <c r="H164" s="238">
        <f t="shared" si="13"/>
        <v>30207.020000000004</v>
      </c>
      <c r="I164" s="58"/>
      <c r="J164" s="316"/>
      <c r="K164" s="25"/>
      <c r="L164" s="9"/>
    </row>
    <row r="165" spans="1:15">
      <c r="A165" s="338" t="s">
        <v>260</v>
      </c>
      <c r="B165" s="100">
        <v>1957.45</v>
      </c>
      <c r="C165" s="99">
        <v>156.32</v>
      </c>
      <c r="D165" s="99">
        <v>15.84</v>
      </c>
      <c r="E165" s="99">
        <v>6.42</v>
      </c>
      <c r="F165" s="229">
        <f t="shared" si="12"/>
        <v>2136.0300000000002</v>
      </c>
      <c r="G165" s="232">
        <v>1957.45</v>
      </c>
      <c r="H165" s="238">
        <f t="shared" si="13"/>
        <v>29547.260000000002</v>
      </c>
      <c r="I165" s="58"/>
      <c r="J165" s="316"/>
      <c r="K165" s="21"/>
    </row>
    <row r="166" spans="1:15" ht="15.75" thickBot="1">
      <c r="A166" s="339" t="s">
        <v>265</v>
      </c>
      <c r="B166" s="94">
        <v>1957.45</v>
      </c>
      <c r="C166" s="92">
        <v>103.54</v>
      </c>
      <c r="D166" s="92">
        <v>15.84</v>
      </c>
      <c r="E166" s="92">
        <v>6.42</v>
      </c>
      <c r="F166" s="230">
        <f t="shared" si="12"/>
        <v>2083.2500000000005</v>
      </c>
      <c r="G166" s="235">
        <v>1957.45</v>
      </c>
      <c r="H166" s="239">
        <f t="shared" si="13"/>
        <v>28913.900000000009</v>
      </c>
      <c r="I166" s="58"/>
      <c r="J166" s="316"/>
      <c r="K166" s="21"/>
    </row>
    <row r="167" spans="1:15" s="21" customFormat="1"/>
    <row r="168" spans="1:15" s="21" customFormat="1" ht="14.25" customHeight="1"/>
    <row r="169" spans="1:15">
      <c r="A169" s="20" t="s">
        <v>266</v>
      </c>
      <c r="B169" s="20"/>
      <c r="C169" s="20"/>
      <c r="D169" s="20"/>
      <c r="E169" s="20"/>
      <c r="F169" s="20"/>
      <c r="G169" s="20"/>
      <c r="H169" s="20"/>
      <c r="I169" s="22"/>
      <c r="J169" s="22"/>
      <c r="K169" s="22"/>
      <c r="L169" s="22"/>
      <c r="M169" s="22"/>
      <c r="N169" s="22"/>
      <c r="O169" s="22"/>
    </row>
    <row r="170" spans="1:15" ht="14.25" customHeight="1">
      <c r="A170" s="15"/>
      <c r="H170" s="9"/>
    </row>
    <row r="171" spans="1:15" ht="15" customHeight="1">
      <c r="A171" s="22"/>
      <c r="B171" s="22"/>
      <c r="C171" s="22"/>
      <c r="D171" s="22"/>
      <c r="H171" s="9"/>
    </row>
    <row r="172" spans="1:15" ht="16.5" customHeight="1">
      <c r="A172" s="22" t="s">
        <v>44</v>
      </c>
      <c r="B172" s="22"/>
      <c r="C172" s="22"/>
      <c r="D172" s="22"/>
      <c r="H172" s="9"/>
    </row>
    <row r="173" spans="1:15" ht="16.5" customHeight="1" thickBot="1">
      <c r="A173" s="22"/>
      <c r="B173" s="22"/>
      <c r="C173" s="22"/>
      <c r="D173" s="22"/>
      <c r="H173" s="9"/>
    </row>
    <row r="174" spans="1:15" ht="30">
      <c r="A174" s="71" t="s">
        <v>62</v>
      </c>
      <c r="B174" s="54" t="s">
        <v>6</v>
      </c>
      <c r="C174" s="56" t="s">
        <v>239</v>
      </c>
      <c r="D174" s="56" t="s">
        <v>240</v>
      </c>
      <c r="E174" s="56" t="s">
        <v>241</v>
      </c>
      <c r="F174" s="55" t="s">
        <v>172</v>
      </c>
      <c r="G174" s="57" t="s">
        <v>13</v>
      </c>
      <c r="H174" s="284" t="s">
        <v>14</v>
      </c>
      <c r="I174" s="9"/>
    </row>
    <row r="175" spans="1:15">
      <c r="A175" s="336" t="s">
        <v>249</v>
      </c>
      <c r="B175" s="100">
        <v>1712.85</v>
      </c>
      <c r="C175" s="99">
        <v>976.09</v>
      </c>
      <c r="D175" s="99">
        <v>15.84</v>
      </c>
      <c r="E175" s="99">
        <v>6.42</v>
      </c>
      <c r="F175" s="229">
        <f>B175+C175+D175+E175</f>
        <v>2711.2000000000003</v>
      </c>
      <c r="G175" s="232">
        <v>1712.85</v>
      </c>
      <c r="H175" s="238">
        <f>(F175*12)+(G175*2)</f>
        <v>35960.1</v>
      </c>
      <c r="I175" s="58"/>
      <c r="J175" s="37"/>
    </row>
    <row r="176" spans="1:15">
      <c r="A176" s="340" t="s">
        <v>255</v>
      </c>
      <c r="B176" s="100">
        <v>1712.85</v>
      </c>
      <c r="C176" s="99">
        <v>437.1</v>
      </c>
      <c r="D176" s="99">
        <v>15.84</v>
      </c>
      <c r="E176" s="99">
        <v>6.42</v>
      </c>
      <c r="F176" s="229">
        <f t="shared" ref="F176:F184" si="14">B176+C176+D176+E176</f>
        <v>2172.21</v>
      </c>
      <c r="G176" s="232">
        <v>1712.85</v>
      </c>
      <c r="H176" s="238">
        <f t="shared" ref="H176:H184" si="15">(F176*12)+(G176*2)</f>
        <v>29492.22</v>
      </c>
      <c r="I176" s="58"/>
      <c r="J176" s="37"/>
    </row>
    <row r="177" spans="1:15">
      <c r="A177" s="340" t="s">
        <v>256</v>
      </c>
      <c r="B177" s="100">
        <v>1712.85</v>
      </c>
      <c r="C177" s="99">
        <v>402.76</v>
      </c>
      <c r="D177" s="99">
        <v>15.84</v>
      </c>
      <c r="E177" s="99">
        <v>6.42</v>
      </c>
      <c r="F177" s="229">
        <f t="shared" si="14"/>
        <v>2137.87</v>
      </c>
      <c r="G177" s="232">
        <v>1712.85</v>
      </c>
      <c r="H177" s="238">
        <f t="shared" si="15"/>
        <v>29080.14</v>
      </c>
      <c r="I177" s="58"/>
      <c r="J177" s="37"/>
    </row>
    <row r="178" spans="1:15">
      <c r="A178" s="340" t="s">
        <v>257</v>
      </c>
      <c r="B178" s="100">
        <v>1712.85</v>
      </c>
      <c r="C178" s="99">
        <v>328.69</v>
      </c>
      <c r="D178" s="99">
        <v>15.84</v>
      </c>
      <c r="E178" s="99">
        <v>6.42</v>
      </c>
      <c r="F178" s="229">
        <f t="shared" si="14"/>
        <v>2063.8000000000002</v>
      </c>
      <c r="G178" s="232">
        <v>1712.85</v>
      </c>
      <c r="H178" s="238">
        <f t="shared" si="15"/>
        <v>28191.300000000003</v>
      </c>
      <c r="I178" s="58"/>
      <c r="J178" s="37"/>
    </row>
    <row r="179" spans="1:15">
      <c r="A179" s="340" t="s">
        <v>258</v>
      </c>
      <c r="B179" s="100">
        <v>1712.85</v>
      </c>
      <c r="C179" s="99">
        <v>272.11</v>
      </c>
      <c r="D179" s="99">
        <v>15.84</v>
      </c>
      <c r="E179" s="99">
        <v>6.42</v>
      </c>
      <c r="F179" s="229">
        <f t="shared" si="14"/>
        <v>2007.22</v>
      </c>
      <c r="G179" s="232">
        <v>1712.85</v>
      </c>
      <c r="H179" s="238">
        <f t="shared" si="15"/>
        <v>27512.34</v>
      </c>
      <c r="I179" s="58"/>
      <c r="J179" s="37"/>
    </row>
    <row r="180" spans="1:15">
      <c r="A180" s="340" t="s">
        <v>259</v>
      </c>
      <c r="B180" s="100">
        <v>1712.85</v>
      </c>
      <c r="C180" s="99">
        <v>211.3</v>
      </c>
      <c r="D180" s="99">
        <v>15.84</v>
      </c>
      <c r="E180" s="99">
        <v>6.42</v>
      </c>
      <c r="F180" s="229">
        <f t="shared" si="14"/>
        <v>1946.4099999999999</v>
      </c>
      <c r="G180" s="232">
        <v>1712.85</v>
      </c>
      <c r="H180" s="238">
        <f t="shared" si="15"/>
        <v>26782.62</v>
      </c>
      <c r="I180" s="58"/>
      <c r="J180" s="37"/>
    </row>
    <row r="181" spans="1:15">
      <c r="A181" s="340" t="s">
        <v>260</v>
      </c>
      <c r="B181" s="100">
        <v>1712.85</v>
      </c>
      <c r="C181" s="99">
        <v>156.32</v>
      </c>
      <c r="D181" s="99">
        <v>15.84</v>
      </c>
      <c r="E181" s="99">
        <v>6.42</v>
      </c>
      <c r="F181" s="229">
        <f t="shared" si="14"/>
        <v>1891.4299999999998</v>
      </c>
      <c r="G181" s="232">
        <v>1712.85</v>
      </c>
      <c r="H181" s="238">
        <f t="shared" si="15"/>
        <v>26122.859999999997</v>
      </c>
      <c r="I181" s="58"/>
      <c r="J181" s="37"/>
    </row>
    <row r="182" spans="1:15">
      <c r="A182" s="340" t="s">
        <v>267</v>
      </c>
      <c r="B182" s="100">
        <v>1712.85</v>
      </c>
      <c r="C182" s="105">
        <v>144.72</v>
      </c>
      <c r="D182" s="99">
        <v>15.84</v>
      </c>
      <c r="E182" s="99">
        <v>6.42</v>
      </c>
      <c r="F182" s="229">
        <f t="shared" si="14"/>
        <v>1879.83</v>
      </c>
      <c r="G182" s="232">
        <v>1712.85</v>
      </c>
      <c r="H182" s="238">
        <f t="shared" si="15"/>
        <v>25983.66</v>
      </c>
      <c r="I182" s="58"/>
      <c r="J182" s="37"/>
    </row>
    <row r="183" spans="1:15">
      <c r="A183" s="340" t="s">
        <v>268</v>
      </c>
      <c r="B183" s="100">
        <v>1712.85</v>
      </c>
      <c r="C183" s="99">
        <v>128.80000000000001</v>
      </c>
      <c r="D183" s="99">
        <v>15.84</v>
      </c>
      <c r="E183" s="99">
        <v>6.42</v>
      </c>
      <c r="F183" s="229">
        <f t="shared" si="14"/>
        <v>1863.9099999999999</v>
      </c>
      <c r="G183" s="232">
        <v>1712.85</v>
      </c>
      <c r="H183" s="238">
        <f t="shared" si="15"/>
        <v>25792.62</v>
      </c>
      <c r="I183" s="58"/>
      <c r="J183" s="37"/>
    </row>
    <row r="184" spans="1:15" ht="15.75" thickBot="1">
      <c r="A184" s="341" t="s">
        <v>265</v>
      </c>
      <c r="B184" s="94">
        <v>1712.85</v>
      </c>
      <c r="C184" s="92">
        <v>103.54</v>
      </c>
      <c r="D184" s="92">
        <v>15.84</v>
      </c>
      <c r="E184" s="92">
        <v>6.42</v>
      </c>
      <c r="F184" s="230">
        <f t="shared" si="14"/>
        <v>1838.6499999999999</v>
      </c>
      <c r="G184" s="235">
        <v>1712.85</v>
      </c>
      <c r="H184" s="239">
        <f t="shared" si="15"/>
        <v>25489.5</v>
      </c>
      <c r="I184" s="58"/>
      <c r="J184" s="37"/>
    </row>
    <row r="185" spans="1:15">
      <c r="H185" s="9"/>
    </row>
    <row r="186" spans="1:15">
      <c r="H186" s="9"/>
    </row>
    <row r="187" spans="1:15">
      <c r="A187" s="20" t="s">
        <v>269</v>
      </c>
      <c r="B187" s="20"/>
      <c r="C187" s="20"/>
      <c r="D187" s="20"/>
      <c r="E187" s="20"/>
      <c r="F187" s="20"/>
      <c r="G187" s="20"/>
      <c r="H187" s="20"/>
      <c r="I187" s="22"/>
      <c r="J187" s="22"/>
      <c r="K187" s="22"/>
      <c r="L187" s="22"/>
      <c r="M187" s="22"/>
      <c r="N187" s="22"/>
      <c r="O187" s="22"/>
    </row>
    <row r="188" spans="1:15">
      <c r="H188" s="9"/>
    </row>
    <row r="189" spans="1:15">
      <c r="H189" s="9"/>
    </row>
    <row r="190" spans="1:15">
      <c r="A190" s="18" t="s">
        <v>44</v>
      </c>
      <c r="H190" s="9"/>
    </row>
    <row r="191" spans="1:15" ht="15.75" thickBot="1">
      <c r="H191" s="9"/>
    </row>
    <row r="192" spans="1:15" ht="30">
      <c r="A192" s="71" t="s">
        <v>62</v>
      </c>
      <c r="B192" s="54" t="s">
        <v>6</v>
      </c>
      <c r="C192" s="56" t="s">
        <v>239</v>
      </c>
      <c r="D192" s="56" t="s">
        <v>240</v>
      </c>
      <c r="E192" s="56" t="s">
        <v>241</v>
      </c>
      <c r="F192" s="55" t="s">
        <v>172</v>
      </c>
      <c r="G192" s="57" t="s">
        <v>13</v>
      </c>
      <c r="H192" s="278" t="s">
        <v>14</v>
      </c>
      <c r="I192" s="9"/>
    </row>
    <row r="193" spans="1:10">
      <c r="A193" s="340" t="s">
        <v>255</v>
      </c>
      <c r="B193" s="100">
        <v>1418.58</v>
      </c>
      <c r="C193" s="99">
        <v>437.1</v>
      </c>
      <c r="D193" s="99">
        <v>15.84</v>
      </c>
      <c r="E193" s="99">
        <v>6.42</v>
      </c>
      <c r="F193" s="229">
        <f>B193+C193+D193+E193</f>
        <v>1877.9399999999998</v>
      </c>
      <c r="G193" s="232">
        <v>1418.58</v>
      </c>
      <c r="H193" s="238">
        <f>(F193*12)+(G193*2)</f>
        <v>25372.44</v>
      </c>
      <c r="I193" s="58"/>
      <c r="J193" s="37"/>
    </row>
    <row r="194" spans="1:10">
      <c r="A194" s="340" t="s">
        <v>257</v>
      </c>
      <c r="B194" s="100">
        <v>1418.58</v>
      </c>
      <c r="C194" s="99">
        <v>328.69</v>
      </c>
      <c r="D194" s="99">
        <v>15.84</v>
      </c>
      <c r="E194" s="99">
        <v>6.42</v>
      </c>
      <c r="F194" s="229">
        <f t="shared" ref="F194:F196" si="16">B194+C194+D194+E194</f>
        <v>1769.53</v>
      </c>
      <c r="G194" s="232">
        <v>1418.58</v>
      </c>
      <c r="H194" s="238">
        <f t="shared" ref="H194:H196" si="17">(F194*12)+(G194*2)</f>
        <v>24071.52</v>
      </c>
      <c r="I194" s="58"/>
      <c r="J194" s="37"/>
    </row>
    <row r="195" spans="1:10">
      <c r="A195" s="340" t="s">
        <v>258</v>
      </c>
      <c r="B195" s="100">
        <v>1418.58</v>
      </c>
      <c r="C195" s="99">
        <v>272.11</v>
      </c>
      <c r="D195" s="99">
        <v>15.84</v>
      </c>
      <c r="E195" s="99">
        <v>6.42</v>
      </c>
      <c r="F195" s="229">
        <f t="shared" si="16"/>
        <v>1712.95</v>
      </c>
      <c r="G195" s="232">
        <v>1418.58</v>
      </c>
      <c r="H195" s="238">
        <f t="shared" si="17"/>
        <v>23392.560000000001</v>
      </c>
      <c r="I195" s="58"/>
      <c r="J195" s="37"/>
    </row>
    <row r="196" spans="1:10" ht="15.75" thickBot="1">
      <c r="A196" s="341" t="s">
        <v>259</v>
      </c>
      <c r="B196" s="94">
        <v>1418.58</v>
      </c>
      <c r="C196" s="92">
        <v>211.3</v>
      </c>
      <c r="D196" s="92">
        <v>15.84</v>
      </c>
      <c r="E196" s="92">
        <v>6.42</v>
      </c>
      <c r="F196" s="230">
        <f t="shared" si="16"/>
        <v>1652.1399999999999</v>
      </c>
      <c r="G196" s="235">
        <v>1418.58</v>
      </c>
      <c r="H196" s="238">
        <f t="shared" si="17"/>
        <v>22662.84</v>
      </c>
      <c r="I196" s="58"/>
      <c r="J196" s="37"/>
    </row>
    <row r="197" spans="1:10">
      <c r="A197" s="9"/>
      <c r="B197" s="9"/>
      <c r="C197" s="9"/>
      <c r="D197" s="9"/>
      <c r="E197" s="52"/>
      <c r="F197" s="9"/>
      <c r="G197" s="9"/>
      <c r="H197" s="9"/>
    </row>
    <row r="198" spans="1:10">
      <c r="H198" s="9"/>
    </row>
    <row r="199" spans="1:10" ht="18.75">
      <c r="A199" s="15" t="s">
        <v>270</v>
      </c>
      <c r="H199" s="9"/>
    </row>
    <row r="200" spans="1:10" ht="15.75" thickBot="1">
      <c r="H200" s="9"/>
    </row>
    <row r="201" spans="1:10">
      <c r="B201" s="60" t="s">
        <v>271</v>
      </c>
      <c r="C201" s="76" t="s">
        <v>272</v>
      </c>
    </row>
    <row r="202" spans="1:10">
      <c r="B202" s="31" t="s">
        <v>273</v>
      </c>
      <c r="C202" s="329">
        <v>58.91</v>
      </c>
      <c r="D202" s="58"/>
    </row>
    <row r="203" spans="1:10">
      <c r="B203" s="31" t="s">
        <v>274</v>
      </c>
      <c r="C203" s="329">
        <v>49.27</v>
      </c>
      <c r="D203" s="58"/>
    </row>
    <row r="204" spans="1:10">
      <c r="B204" s="31" t="s">
        <v>275</v>
      </c>
      <c r="C204" s="329">
        <v>49.27</v>
      </c>
      <c r="D204" s="58"/>
    </row>
    <row r="205" spans="1:10" ht="15.75" thickBot="1">
      <c r="B205" s="36" t="s">
        <v>276</v>
      </c>
      <c r="C205" s="330">
        <v>49.27</v>
      </c>
      <c r="D205" s="58"/>
    </row>
    <row r="206" spans="1:10">
      <c r="B206" s="22"/>
      <c r="C206" s="22"/>
    </row>
    <row r="208" spans="1:10">
      <c r="B208" s="29"/>
      <c r="C208" s="10"/>
      <c r="D208" s="10"/>
    </row>
    <row r="209" spans="1:17">
      <c r="B209" s="29"/>
      <c r="C209" s="10"/>
      <c r="D209" s="10"/>
    </row>
    <row r="210" spans="1:17" ht="18.75">
      <c r="A210" s="15" t="s">
        <v>277</v>
      </c>
    </row>
    <row r="211" spans="1:17" ht="15.75" thickBot="1"/>
    <row r="212" spans="1:17" ht="15.75" thickBot="1">
      <c r="C212" s="325" t="s">
        <v>235</v>
      </c>
      <c r="D212" s="76" t="s">
        <v>236</v>
      </c>
    </row>
    <row r="213" spans="1:17">
      <c r="B213" s="326" t="s">
        <v>273</v>
      </c>
      <c r="C213" s="323">
        <v>12.25</v>
      </c>
      <c r="D213" s="323">
        <v>28.72</v>
      </c>
      <c r="E213" s="58"/>
    </row>
    <row r="214" spans="1:17">
      <c r="B214" s="327" t="s">
        <v>274</v>
      </c>
      <c r="C214" s="323">
        <v>10.698099999999998</v>
      </c>
      <c r="D214" s="323">
        <v>25.21</v>
      </c>
      <c r="E214" s="58"/>
    </row>
    <row r="215" spans="1:17">
      <c r="B215" s="327" t="s">
        <v>275</v>
      </c>
      <c r="C215" s="323">
        <v>9.67</v>
      </c>
      <c r="D215" s="323">
        <v>21.82</v>
      </c>
      <c r="E215" s="58"/>
    </row>
    <row r="216" spans="1:17" ht="15.75" thickBot="1">
      <c r="B216" s="328" t="s">
        <v>276</v>
      </c>
      <c r="C216" s="324">
        <v>8.07</v>
      </c>
      <c r="D216" s="324">
        <v>18.41</v>
      </c>
      <c r="E216" s="58"/>
    </row>
    <row r="219" spans="1:17" ht="21">
      <c r="A219" s="347" t="s">
        <v>278</v>
      </c>
      <c r="B219" s="347"/>
      <c r="C219" s="347"/>
      <c r="D219" s="347"/>
      <c r="E219" s="347"/>
      <c r="F219" s="347"/>
      <c r="G219" s="347"/>
      <c r="H219" s="347"/>
      <c r="I219" s="343"/>
      <c r="J219" s="343"/>
      <c r="K219" s="343"/>
      <c r="L219" s="343"/>
      <c r="M219" s="343"/>
      <c r="N219" s="343"/>
      <c r="O219" s="343"/>
      <c r="P219" s="343"/>
      <c r="Q219" s="22"/>
    </row>
    <row r="221" spans="1:17">
      <c r="A221" s="44" t="s">
        <v>279</v>
      </c>
    </row>
    <row r="222" spans="1:17" ht="15.75" thickBot="1">
      <c r="A222" s="44"/>
    </row>
    <row r="223" spans="1:17" ht="15.75" thickBot="1">
      <c r="A223" s="54" t="s">
        <v>4</v>
      </c>
      <c r="B223" s="70" t="s">
        <v>271</v>
      </c>
      <c r="C223" s="82" t="s">
        <v>6</v>
      </c>
      <c r="D223" s="317" t="s">
        <v>241</v>
      </c>
      <c r="E223" s="84" t="s">
        <v>14</v>
      </c>
    </row>
    <row r="224" spans="1:17">
      <c r="A224" s="4" t="s">
        <v>280</v>
      </c>
      <c r="B224" s="77">
        <v>1</v>
      </c>
      <c r="C224" s="106">
        <v>2795.47</v>
      </c>
      <c r="D224" s="318">
        <v>6.42</v>
      </c>
      <c r="E224" s="321">
        <f>(C224+D224)*12</f>
        <v>33622.68</v>
      </c>
      <c r="F224" s="58"/>
      <c r="G224" s="37"/>
    </row>
    <row r="225" spans="1:7">
      <c r="A225" s="4" t="s">
        <v>281</v>
      </c>
      <c r="B225" s="77">
        <v>2</v>
      </c>
      <c r="C225" s="100">
        <v>2455.8000000000002</v>
      </c>
      <c r="D225" s="319">
        <v>6.42</v>
      </c>
      <c r="E225" s="321">
        <f t="shared" ref="E225:E227" si="18">(C225+D225)*12</f>
        <v>29546.640000000003</v>
      </c>
      <c r="F225" s="58"/>
      <c r="G225" s="37"/>
    </row>
    <row r="226" spans="1:7">
      <c r="A226" s="4" t="s">
        <v>282</v>
      </c>
      <c r="B226" s="77">
        <v>3</v>
      </c>
      <c r="C226" s="100">
        <v>2170.4299999999998</v>
      </c>
      <c r="D226" s="319">
        <v>6.42</v>
      </c>
      <c r="E226" s="321">
        <f t="shared" si="18"/>
        <v>26122.199999999997</v>
      </c>
      <c r="F226" s="58"/>
      <c r="G226" s="37"/>
    </row>
    <row r="227" spans="1:7" ht="15.75" thickBot="1">
      <c r="A227" s="5" t="s">
        <v>283</v>
      </c>
      <c r="B227" s="78">
        <v>4</v>
      </c>
      <c r="C227" s="94">
        <v>1882.09</v>
      </c>
      <c r="D227" s="320">
        <v>6.42</v>
      </c>
      <c r="E227" s="322">
        <f t="shared" si="18"/>
        <v>22662.12</v>
      </c>
      <c r="F227" s="58"/>
      <c r="G227" s="37"/>
    </row>
    <row r="230" spans="1:7" ht="18.75">
      <c r="A230" s="15" t="s">
        <v>284</v>
      </c>
    </row>
    <row r="231" spans="1:7" ht="15.75" thickBot="1"/>
    <row r="232" spans="1:7">
      <c r="B232" s="60" t="s">
        <v>271</v>
      </c>
      <c r="C232" s="76" t="s">
        <v>285</v>
      </c>
    </row>
    <row r="233" spans="1:7">
      <c r="B233" s="30" t="s">
        <v>273</v>
      </c>
      <c r="C233" s="241">
        <f>67.19*1.0225</f>
        <v>68.701774999999998</v>
      </c>
    </row>
    <row r="234" spans="1:7">
      <c r="B234" s="30" t="s">
        <v>274</v>
      </c>
      <c r="C234" s="241">
        <f>56.2*1.0225</f>
        <v>57.464500000000001</v>
      </c>
    </row>
    <row r="235" spans="1:7">
      <c r="B235" s="30" t="s">
        <v>275</v>
      </c>
      <c r="C235" s="241">
        <f t="shared" ref="C235:C236" si="19">56.2*1.0225</f>
        <v>57.464500000000001</v>
      </c>
    </row>
    <row r="236" spans="1:7" ht="15.75" thickBot="1">
      <c r="B236" s="34" t="s">
        <v>276</v>
      </c>
      <c r="C236" s="242">
        <f t="shared" si="19"/>
        <v>57.464500000000001</v>
      </c>
    </row>
    <row r="242" spans="1:17" ht="21">
      <c r="A242" s="347" t="s">
        <v>332</v>
      </c>
      <c r="B242" s="347"/>
      <c r="C242" s="347"/>
      <c r="D242" s="347"/>
      <c r="E242" s="347"/>
      <c r="F242" s="347"/>
      <c r="G242" s="347"/>
      <c r="H242" s="347"/>
      <c r="I242" s="343"/>
      <c r="J242" s="343"/>
      <c r="K242" s="343"/>
      <c r="L242" s="343"/>
      <c r="M242" s="343"/>
      <c r="N242" s="343"/>
      <c r="O242" s="343"/>
      <c r="P242" s="343"/>
      <c r="Q242" s="22"/>
    </row>
    <row r="243" spans="1:17" s="22" customFormat="1" ht="21.75" thickBot="1">
      <c r="A243" s="214"/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</row>
    <row r="244" spans="1:17" ht="15.75" thickBot="1">
      <c r="B244" s="304" t="s">
        <v>333</v>
      </c>
      <c r="E244" s="304" t="s">
        <v>334</v>
      </c>
    </row>
    <row r="245" spans="1:17" ht="15.75" thickBot="1">
      <c r="B245" s="60" t="s">
        <v>271</v>
      </c>
      <c r="C245" s="79" t="s">
        <v>286</v>
      </c>
      <c r="E245" s="60" t="s">
        <v>271</v>
      </c>
      <c r="F245" s="79" t="s">
        <v>286</v>
      </c>
    </row>
    <row r="246" spans="1:17">
      <c r="B246" s="215" t="s">
        <v>229</v>
      </c>
      <c r="C246" s="305">
        <v>22123.752000000004</v>
      </c>
      <c r="E246" s="215" t="s">
        <v>335</v>
      </c>
      <c r="F246" s="305">
        <v>18560.298000000003</v>
      </c>
    </row>
    <row r="247" spans="1:17">
      <c r="B247" s="30" t="s">
        <v>230</v>
      </c>
      <c r="C247" s="306">
        <v>18716.985000000001</v>
      </c>
      <c r="E247" s="30" t="s">
        <v>336</v>
      </c>
      <c r="F247" s="306">
        <v>15293.424999999999</v>
      </c>
    </row>
    <row r="248" spans="1:17">
      <c r="B248" s="30" t="s">
        <v>337</v>
      </c>
      <c r="C248" s="306">
        <v>12247.951999999999</v>
      </c>
      <c r="E248" s="30" t="s">
        <v>338</v>
      </c>
      <c r="F248" s="306">
        <v>14384.04</v>
      </c>
    </row>
    <row r="249" spans="1:17" ht="15.75" thickBot="1">
      <c r="B249" s="34" t="s">
        <v>339</v>
      </c>
      <c r="C249" s="307">
        <v>9911.6729999999989</v>
      </c>
      <c r="E249" s="34" t="s">
        <v>340</v>
      </c>
      <c r="F249" s="307">
        <v>11417.598000000002</v>
      </c>
    </row>
  </sheetData>
  <mergeCells count="5">
    <mergeCell ref="A219:H219"/>
    <mergeCell ref="A242:H242"/>
    <mergeCell ref="B105:C105"/>
    <mergeCell ref="A113:H113"/>
    <mergeCell ref="A2:J2"/>
  </mergeCells>
  <pageMargins left="0.7" right="0.7" top="0.75" bottom="0.75" header="0.3" footer="0.3"/>
  <pageSetup paperSize="9" scale="63" fitToHeight="0" orientation="landscape" r:id="rId1"/>
  <rowBreaks count="5" manualBreakCount="5">
    <brk id="53" max="10" man="1"/>
    <brk id="82" max="10" man="1"/>
    <brk id="111" max="10" man="1"/>
    <brk id="167" max="10" man="1"/>
    <brk id="19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27"/>
  <sheetViews>
    <sheetView showGridLines="0" zoomScale="80" zoomScaleNormal="80" workbookViewId="0">
      <selection activeCell="B4" sqref="B4:G6"/>
    </sheetView>
  </sheetViews>
  <sheetFormatPr defaultColWidth="9.140625" defaultRowHeight="15"/>
  <cols>
    <col min="1" max="1" width="37" style="18" bestFit="1" customWidth="1"/>
    <col min="2" max="6" width="11" style="18" customWidth="1"/>
    <col min="7" max="7" width="19" style="18" customWidth="1"/>
    <col min="8" max="12" width="11" style="18" customWidth="1"/>
    <col min="13" max="13" width="19" style="18" customWidth="1"/>
    <col min="14" max="16384" width="9.140625" style="18"/>
  </cols>
  <sheetData>
    <row r="1" spans="1:14" ht="15.75" thickBot="1"/>
    <row r="2" spans="1:14" ht="15.75">
      <c r="A2" s="40"/>
      <c r="B2" s="583" t="s">
        <v>343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5"/>
    </row>
    <row r="3" spans="1:14" ht="15" customHeight="1" thickBot="1">
      <c r="A3" s="40"/>
      <c r="B3" s="586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8"/>
      <c r="N3" s="24"/>
    </row>
    <row r="4" spans="1:14" ht="15.75" customHeight="1">
      <c r="A4" s="589"/>
      <c r="B4" s="385" t="s">
        <v>287</v>
      </c>
      <c r="C4" s="373"/>
      <c r="D4" s="373"/>
      <c r="E4" s="373"/>
      <c r="F4" s="373"/>
      <c r="G4" s="407"/>
      <c r="H4" s="593" t="s">
        <v>288</v>
      </c>
      <c r="I4" s="375"/>
      <c r="J4" s="375"/>
      <c r="K4" s="375"/>
      <c r="L4" s="375"/>
      <c r="M4" s="386"/>
      <c r="N4" s="24"/>
    </row>
    <row r="5" spans="1:14">
      <c r="A5" s="589"/>
      <c r="B5" s="360"/>
      <c r="C5" s="374"/>
      <c r="D5" s="374"/>
      <c r="E5" s="374"/>
      <c r="F5" s="374"/>
      <c r="G5" s="408"/>
      <c r="H5" s="594"/>
      <c r="I5" s="376"/>
      <c r="J5" s="376"/>
      <c r="K5" s="376"/>
      <c r="L5" s="376"/>
      <c r="M5" s="387"/>
    </row>
    <row r="6" spans="1:14" ht="15.75" thickBot="1">
      <c r="A6" s="589"/>
      <c r="B6" s="590"/>
      <c r="C6" s="591"/>
      <c r="D6" s="591"/>
      <c r="E6" s="591"/>
      <c r="F6" s="591"/>
      <c r="G6" s="592"/>
      <c r="H6" s="595"/>
      <c r="I6" s="596"/>
      <c r="J6" s="596"/>
      <c r="K6" s="596"/>
      <c r="L6" s="596"/>
      <c r="M6" s="597"/>
    </row>
    <row r="7" spans="1:14" ht="30.75" thickBot="1">
      <c r="A7" s="261"/>
      <c r="B7" s="155" t="s">
        <v>289</v>
      </c>
      <c r="C7" s="153" t="s">
        <v>290</v>
      </c>
      <c r="D7" s="153" t="s">
        <v>291</v>
      </c>
      <c r="E7" s="153" t="s">
        <v>292</v>
      </c>
      <c r="F7" s="153" t="s">
        <v>293</v>
      </c>
      <c r="G7" s="154" t="s">
        <v>294</v>
      </c>
      <c r="H7" s="155" t="s">
        <v>295</v>
      </c>
      <c r="I7" s="156" t="s">
        <v>290</v>
      </c>
      <c r="J7" s="156" t="s">
        <v>291</v>
      </c>
      <c r="K7" s="156" t="s">
        <v>292</v>
      </c>
      <c r="L7" s="156" t="s">
        <v>293</v>
      </c>
      <c r="M7" s="154" t="s">
        <v>296</v>
      </c>
    </row>
    <row r="8" spans="1:14" ht="34.5" customHeight="1">
      <c r="A8" s="249" t="s">
        <v>297</v>
      </c>
      <c r="B8" s="145" t="s">
        <v>298</v>
      </c>
      <c r="C8" s="143" t="s">
        <v>299</v>
      </c>
      <c r="D8" s="143" t="s">
        <v>174</v>
      </c>
      <c r="E8" s="143" t="s">
        <v>174</v>
      </c>
      <c r="F8" s="143" t="s">
        <v>300</v>
      </c>
      <c r="G8" s="146" t="s">
        <v>301</v>
      </c>
      <c r="H8" s="145" t="s">
        <v>302</v>
      </c>
      <c r="I8" s="143" t="s">
        <v>174</v>
      </c>
      <c r="J8" s="143" t="s">
        <v>174</v>
      </c>
      <c r="K8" s="143" t="s">
        <v>174</v>
      </c>
      <c r="L8" s="143" t="s">
        <v>303</v>
      </c>
      <c r="M8" s="146" t="s">
        <v>304</v>
      </c>
    </row>
    <row r="9" spans="1:14" ht="30" customHeight="1">
      <c r="A9" s="250" t="s">
        <v>305</v>
      </c>
      <c r="B9" s="145" t="s">
        <v>306</v>
      </c>
      <c r="C9" s="143" t="s">
        <v>341</v>
      </c>
      <c r="D9" s="143" t="s">
        <v>174</v>
      </c>
      <c r="E9" s="143" t="s">
        <v>174</v>
      </c>
      <c r="F9" s="143" t="s">
        <v>174</v>
      </c>
      <c r="G9" s="146" t="s">
        <v>342</v>
      </c>
      <c r="H9" s="145" t="s">
        <v>302</v>
      </c>
      <c r="I9" s="143" t="s">
        <v>174</v>
      </c>
      <c r="J9" s="143" t="s">
        <v>174</v>
      </c>
      <c r="K9" s="143" t="s">
        <v>174</v>
      </c>
      <c r="L9" s="143" t="s">
        <v>174</v>
      </c>
      <c r="M9" s="146" t="s">
        <v>302</v>
      </c>
      <c r="N9" s="275"/>
    </row>
    <row r="10" spans="1:14" ht="30" customHeight="1">
      <c r="A10" s="250" t="s">
        <v>307</v>
      </c>
      <c r="B10" s="145" t="s">
        <v>306</v>
      </c>
      <c r="C10" s="143" t="s">
        <v>299</v>
      </c>
      <c r="D10" s="143" t="s">
        <v>308</v>
      </c>
      <c r="E10" s="143" t="s">
        <v>174</v>
      </c>
      <c r="F10" s="143" t="s">
        <v>300</v>
      </c>
      <c r="G10" s="146" t="s">
        <v>309</v>
      </c>
      <c r="H10" s="145" t="s">
        <v>302</v>
      </c>
      <c r="I10" s="143" t="s">
        <v>174</v>
      </c>
      <c r="J10" s="143" t="s">
        <v>310</v>
      </c>
      <c r="K10" s="143" t="s">
        <v>174</v>
      </c>
      <c r="L10" s="143" t="s">
        <v>303</v>
      </c>
      <c r="M10" s="146" t="s">
        <v>311</v>
      </c>
      <c r="N10" s="275"/>
    </row>
    <row r="11" spans="1:14" ht="30.75" customHeight="1">
      <c r="A11" s="250" t="s">
        <v>312</v>
      </c>
      <c r="B11" s="145" t="s">
        <v>306</v>
      </c>
      <c r="C11" s="143" t="s">
        <v>299</v>
      </c>
      <c r="D11" s="143" t="s">
        <v>308</v>
      </c>
      <c r="E11" s="143" t="s">
        <v>313</v>
      </c>
      <c r="F11" s="143" t="s">
        <v>300</v>
      </c>
      <c r="G11" s="146" t="s">
        <v>314</v>
      </c>
      <c r="H11" s="145" t="s">
        <v>302</v>
      </c>
      <c r="I11" s="143" t="s">
        <v>174</v>
      </c>
      <c r="J11" s="143" t="s">
        <v>310</v>
      </c>
      <c r="K11" s="143" t="s">
        <v>174</v>
      </c>
      <c r="L11" s="143" t="s">
        <v>303</v>
      </c>
      <c r="M11" s="146" t="s">
        <v>311</v>
      </c>
    </row>
    <row r="12" spans="1:14" ht="29.25" customHeight="1">
      <c r="A12" s="253" t="s">
        <v>315</v>
      </c>
      <c r="B12" s="145" t="s">
        <v>306</v>
      </c>
      <c r="C12" s="143" t="s">
        <v>299</v>
      </c>
      <c r="D12" s="143" t="s">
        <v>316</v>
      </c>
      <c r="E12" s="143" t="s">
        <v>313</v>
      </c>
      <c r="F12" s="143" t="s">
        <v>300</v>
      </c>
      <c r="G12" s="146" t="s">
        <v>317</v>
      </c>
      <c r="H12" s="145" t="s">
        <v>302</v>
      </c>
      <c r="I12" s="143" t="s">
        <v>174</v>
      </c>
      <c r="J12" s="143" t="s">
        <v>318</v>
      </c>
      <c r="K12" s="143" t="s">
        <v>174</v>
      </c>
      <c r="L12" s="143" t="s">
        <v>303</v>
      </c>
      <c r="M12" s="146" t="s">
        <v>319</v>
      </c>
      <c r="N12" s="275"/>
    </row>
    <row r="13" spans="1:14" ht="30">
      <c r="A13" s="150" t="s">
        <v>320</v>
      </c>
      <c r="B13" s="147">
        <v>0.16520000000000001</v>
      </c>
      <c r="C13" s="144" t="s">
        <v>299</v>
      </c>
      <c r="D13" s="144" t="s">
        <v>316</v>
      </c>
      <c r="E13" s="144" t="s">
        <v>313</v>
      </c>
      <c r="F13" s="144" t="s">
        <v>300</v>
      </c>
      <c r="G13" s="146" t="s">
        <v>321</v>
      </c>
      <c r="H13" s="152" t="s">
        <v>302</v>
      </c>
      <c r="I13" s="143" t="s">
        <v>174</v>
      </c>
      <c r="J13" s="144" t="s">
        <v>318</v>
      </c>
      <c r="K13" s="143" t="s">
        <v>174</v>
      </c>
      <c r="L13" s="143" t="s">
        <v>303</v>
      </c>
      <c r="M13" s="146" t="s">
        <v>319</v>
      </c>
      <c r="N13" s="275"/>
    </row>
    <row r="14" spans="1:14" ht="30.75" thickBot="1">
      <c r="A14" s="151" t="s">
        <v>322</v>
      </c>
      <c r="B14" s="148" t="s">
        <v>323</v>
      </c>
      <c r="C14" s="149" t="s">
        <v>324</v>
      </c>
      <c r="D14" s="149" t="s">
        <v>174</v>
      </c>
      <c r="E14" s="149" t="s">
        <v>174</v>
      </c>
      <c r="F14" s="149" t="s">
        <v>174</v>
      </c>
      <c r="G14" s="244">
        <v>48.41</v>
      </c>
      <c r="H14" s="148" t="s">
        <v>325</v>
      </c>
      <c r="I14" s="149" t="s">
        <v>174</v>
      </c>
      <c r="J14" s="149" t="s">
        <v>174</v>
      </c>
      <c r="K14" s="149" t="s">
        <v>174</v>
      </c>
      <c r="L14" s="149" t="s">
        <v>174</v>
      </c>
      <c r="M14" s="243" t="s">
        <v>326</v>
      </c>
      <c r="N14" s="275"/>
    </row>
    <row r="17" spans="1:14" ht="15.75" thickBot="1"/>
    <row r="18" spans="1:14">
      <c r="A18" s="157" t="s">
        <v>327</v>
      </c>
      <c r="B18" s="158">
        <v>4070.1</v>
      </c>
    </row>
    <row r="19" spans="1:14">
      <c r="I19" s="22"/>
      <c r="J19" s="22"/>
      <c r="K19" s="22"/>
      <c r="L19" s="22"/>
      <c r="M19" s="22"/>
      <c r="N19" s="22"/>
    </row>
    <row r="20" spans="1:14" ht="15" customHeight="1">
      <c r="B20" s="601" t="s">
        <v>328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22"/>
    </row>
    <row r="21" spans="1:14" ht="18.75" customHeight="1">
      <c r="B21" s="601"/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22"/>
    </row>
    <row r="22" spans="1:14">
      <c r="I22" s="22"/>
      <c r="J22" s="22"/>
      <c r="K22" s="22"/>
      <c r="L22" s="22"/>
      <c r="M22" s="22"/>
      <c r="N22" s="22"/>
    </row>
    <row r="23" spans="1:14" ht="15.75" thickBot="1">
      <c r="I23" s="22"/>
      <c r="J23" s="22"/>
      <c r="K23" s="22"/>
      <c r="L23" s="22"/>
      <c r="M23" s="22"/>
      <c r="N23" s="22"/>
    </row>
    <row r="24" spans="1:14">
      <c r="B24" s="598" t="s">
        <v>329</v>
      </c>
      <c r="C24" s="599"/>
      <c r="D24" s="600"/>
      <c r="E24" s="159">
        <v>48.99</v>
      </c>
      <c r="I24" s="22"/>
      <c r="J24" s="22"/>
      <c r="K24" s="22"/>
      <c r="L24" s="22"/>
      <c r="M24" s="22"/>
      <c r="N24" s="22"/>
    </row>
    <row r="25" spans="1:14" ht="15.75" thickBot="1">
      <c r="B25" s="161" t="s">
        <v>330</v>
      </c>
      <c r="C25" s="162"/>
      <c r="D25" s="163"/>
      <c r="E25" s="160">
        <v>111.9</v>
      </c>
      <c r="I25" s="22"/>
      <c r="J25" s="22"/>
      <c r="K25" s="22"/>
      <c r="L25" s="22"/>
      <c r="M25" s="22"/>
      <c r="N25" s="22"/>
    </row>
    <row r="26" spans="1:14">
      <c r="I26" s="22"/>
      <c r="J26" s="22"/>
      <c r="K26" s="22"/>
      <c r="L26" s="22"/>
      <c r="M26" s="22"/>
      <c r="N26" s="22"/>
    </row>
    <row r="27" spans="1:14">
      <c r="I27" s="22"/>
      <c r="J27" s="22"/>
      <c r="K27" s="22"/>
      <c r="L27" s="22"/>
      <c r="M27" s="22"/>
      <c r="N27" s="22"/>
    </row>
  </sheetData>
  <mergeCells count="6">
    <mergeCell ref="B2:M3"/>
    <mergeCell ref="A4:A6"/>
    <mergeCell ref="B4:G6"/>
    <mergeCell ref="H4:M6"/>
    <mergeCell ref="B24:D24"/>
    <mergeCell ref="B20:M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1E1612AF98EE43B8341E165B87FCA5" ma:contentTypeVersion="2" ma:contentTypeDescription="Crear nuevo documento." ma:contentTypeScope="" ma:versionID="320c374c13ea1a8fb6c3e06350b763c5">
  <xsd:schema xmlns:xsd="http://www.w3.org/2001/XMLSchema" xmlns:xs="http://www.w3.org/2001/XMLSchema" xmlns:p="http://schemas.microsoft.com/office/2006/metadata/properties" xmlns:ns2="2bbad6be-e6d7-47b4-b53d-d9e51b298f16" targetNamespace="http://schemas.microsoft.com/office/2006/metadata/properties" ma:root="true" ma:fieldsID="838c1520370b7cebfabb2aee37fd1034" ns2:_="">
    <xsd:import namespace="2bbad6be-e6d7-47b4-b53d-d9e51b298f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ad6be-e6d7-47b4-b53d-d9e51b298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FD9443-D426-49DA-9E2C-B7AF2B010C36}">
  <ds:schemaRefs>
    <ds:schemaRef ds:uri="http://purl.org/dc/dcmitype/"/>
    <ds:schemaRef ds:uri="http://purl.org/dc/terms/"/>
    <ds:schemaRef ds:uri="2bbad6be-e6d7-47b4-b53d-d9e51b298f16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F99BEC-885E-45F8-880C-82BBDB18E7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7A93D6-EEF8-4485-B960-888FA0CF7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ad6be-e6d7-47b4-b53d-d9e51b298f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6</vt:i4>
      </vt:variant>
    </vt:vector>
  </HeadingPairs>
  <TitlesOfParts>
    <vt:vector size="12" baseType="lpstr">
      <vt:lpstr>PDI</vt:lpstr>
      <vt:lpstr>CÀRRECS ACADÈMICS</vt:lpstr>
      <vt:lpstr>MÈRITS I TRAMS</vt:lpstr>
      <vt:lpstr>INVESTIGADORS</vt:lpstr>
      <vt:lpstr> PAS </vt:lpstr>
      <vt:lpstr>COTITZACIÓ SS PAS I PDI</vt:lpstr>
      <vt:lpstr>' PAS '!Àrea_d'impressió</vt:lpstr>
      <vt:lpstr>'CÀRRECS ACADÈMICS'!Àrea_d'impressió</vt:lpstr>
      <vt:lpstr>'COTITZACIÓ SS PAS I PDI'!Àrea_d'impressió</vt:lpstr>
      <vt:lpstr>INVESTIGADORS!Àrea_d'impressió</vt:lpstr>
      <vt:lpstr>'MÈRITS I TRAMS'!Àrea_d'impressió</vt:lpstr>
      <vt:lpstr>PDI!Àrea_d'impressió</vt:lpstr>
    </vt:vector>
  </TitlesOfParts>
  <Manager/>
  <Company>UAB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</dc:creator>
  <cp:keywords/>
  <dc:description/>
  <cp:lastModifiedBy>usuari_sid</cp:lastModifiedBy>
  <cp:revision/>
  <dcterms:created xsi:type="dcterms:W3CDTF">2017-09-04T06:43:15Z</dcterms:created>
  <dcterms:modified xsi:type="dcterms:W3CDTF">2019-03-05T08:44:53Z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0x010100C91E1612AF98EE43B8341E165B87FCA5</vt:lpwstr>
  </property>
</Properties>
</file>