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omments1.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codeName="{4D1C537B-E38A-612A-F078-A93A15B4B7F4}"/>
  <workbookPr codeName="AquestLlibreDeTreball"/>
  <mc:AlternateContent xmlns:mc="http://schemas.openxmlformats.org/markup-compatibility/2006">
    <mc:Choice Requires="x15">
      <x15ac:absPath xmlns:x15ac="http://schemas.microsoft.com/office/spreadsheetml/2010/11/ac" url="C:\Users\usuario\OneDrive - Universitat Autònoma de Barcelona (1)\Escritorio\Mèrits rellevants 2021\"/>
    </mc:Choice>
  </mc:AlternateContent>
  <xr:revisionPtr revIDLastSave="0" documentId="13_ncr:1_{E2DE3728-8E0B-4993-AB12-78D5855D65BF}" xr6:coauthVersionLast="46" xr6:coauthVersionMax="47" xr10:uidLastSave="{00000000-0000-0000-0000-000000000000}"/>
  <bookViews>
    <workbookView xWindow="20370" yWindow="-4635" windowWidth="29040" windowHeight="15840" tabRatio="737" activeTab="1" xr2:uid="{00000000-000D-0000-FFFF-FFFF00000000}"/>
  </bookViews>
  <sheets>
    <sheet name="Instruccions" sheetId="22" r:id="rId1"/>
    <sheet name="Valoració " sheetId="2" r:id="rId2"/>
    <sheet name="RESUM" sheetId="13" state="hidden" r:id="rId3"/>
    <sheet name="AGR INT" sheetId="25" state="hidden" r:id="rId4"/>
    <sheet name="N AQU" sheetId="3" state="hidden" r:id="rId5"/>
    <sheet name="Ingressos i beques" sheetId="29" r:id="rId6"/>
    <sheet name="ERC Grant" sheetId="24" r:id="rId7"/>
    <sheet name="1.2.a.Projectes Internacionals" sheetId="4" r:id="rId8"/>
    <sheet name="1.2.b.Projectes I+D+i" sheetId="7" r:id="rId9"/>
    <sheet name="1.2.c.SGR" sheetId="23" r:id="rId10"/>
    <sheet name="1.2.d.Publicacions" sheetId="10" r:id="rId11"/>
    <sheet name="1.2.e.Transferència" sheetId="9" r:id="rId12"/>
    <sheet name="1.2.f. Institucions acadèmiques" sheetId="18" r:id="rId13"/>
    <sheet name="1.2.g.Direcció" sheetId="14" r:id="rId14"/>
    <sheet name="2.h.Projectes Innovació Docent" sheetId="11" r:id="rId15"/>
    <sheet name="2.i.Tesis" sheetId="12" r:id="rId16"/>
    <sheet name="2.v.2. Experiència Docent" sheetId="26" r:id="rId17"/>
    <sheet name="2.vi. Comissions docència" sheetId="20" r:id="rId18"/>
    <sheet name="2.vii altres mèrits docents" sheetId="31" r:id="rId19"/>
    <sheet name="AM. Altres Mèrits" sheetId="16" r:id="rId20"/>
  </sheets>
  <definedNames>
    <definedName name="_xlnm._FilterDatabase" localSheetId="3" hidden="1">'AGR INT'!#REF!</definedName>
    <definedName name="_xlnm.Print_Titles" localSheetId="1">'Valoració '!$1:$11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5" i="9" l="1"/>
  <c r="B5" i="9"/>
  <c r="H108" i="9"/>
  <c r="I108" i="9"/>
  <c r="J108" i="9"/>
  <c r="K108" i="9"/>
  <c r="L108" i="9"/>
  <c r="M108" i="9"/>
  <c r="H109" i="9"/>
  <c r="I109" i="9"/>
  <c r="J109" i="9"/>
  <c r="K109" i="9"/>
  <c r="L109" i="9"/>
  <c r="M109" i="9"/>
  <c r="H110" i="9"/>
  <c r="I110" i="9"/>
  <c r="J110" i="9"/>
  <c r="K110" i="9"/>
  <c r="L110" i="9"/>
  <c r="M110" i="9"/>
  <c r="H111" i="9"/>
  <c r="I111" i="9"/>
  <c r="J111" i="9"/>
  <c r="K111" i="9"/>
  <c r="L111" i="9"/>
  <c r="M111" i="9"/>
  <c r="H112" i="9"/>
  <c r="I112" i="9"/>
  <c r="J112" i="9"/>
  <c r="K112" i="9"/>
  <c r="L112" i="9"/>
  <c r="M112" i="9"/>
  <c r="H113" i="9"/>
  <c r="I113" i="9"/>
  <c r="J113" i="9"/>
  <c r="K113" i="9"/>
  <c r="L113" i="9"/>
  <c r="M113" i="9"/>
  <c r="H114" i="9"/>
  <c r="I114" i="9"/>
  <c r="J114" i="9"/>
  <c r="K114" i="9"/>
  <c r="L114" i="9"/>
  <c r="M114" i="9"/>
  <c r="H115" i="9"/>
  <c r="I115" i="9"/>
  <c r="J115" i="9"/>
  <c r="K115" i="9"/>
  <c r="L115" i="9"/>
  <c r="M115" i="9"/>
  <c r="H116" i="9"/>
  <c r="I116" i="9"/>
  <c r="J116" i="9"/>
  <c r="K116" i="9"/>
  <c r="L116" i="9"/>
  <c r="M116" i="9"/>
  <c r="H117" i="9"/>
  <c r="I117" i="9"/>
  <c r="J117" i="9"/>
  <c r="K117" i="9"/>
  <c r="L117" i="9"/>
  <c r="M117" i="9"/>
  <c r="H118" i="9"/>
  <c r="I118" i="9"/>
  <c r="J118" i="9"/>
  <c r="K118" i="9"/>
  <c r="L118" i="9"/>
  <c r="M118" i="9"/>
  <c r="H119" i="9"/>
  <c r="I119" i="9"/>
  <c r="J119" i="9"/>
  <c r="K119" i="9"/>
  <c r="L119" i="9"/>
  <c r="M119" i="9"/>
  <c r="H120" i="9"/>
  <c r="I120" i="9"/>
  <c r="J120" i="9"/>
  <c r="K120" i="9"/>
  <c r="L120" i="9"/>
  <c r="M120" i="9"/>
  <c r="H121" i="9"/>
  <c r="I121" i="9"/>
  <c r="J121" i="9"/>
  <c r="K121" i="9"/>
  <c r="L121" i="9"/>
  <c r="M121" i="9"/>
  <c r="H122" i="9"/>
  <c r="I122" i="9"/>
  <c r="J122" i="9"/>
  <c r="K122" i="9"/>
  <c r="L122" i="9"/>
  <c r="M122" i="9"/>
  <c r="H123" i="9"/>
  <c r="I123" i="9"/>
  <c r="J123" i="9"/>
  <c r="K123" i="9"/>
  <c r="L123" i="9"/>
  <c r="M123" i="9"/>
  <c r="H124" i="9"/>
  <c r="I124" i="9"/>
  <c r="J124" i="9"/>
  <c r="K124" i="9"/>
  <c r="L124" i="9"/>
  <c r="M124" i="9"/>
  <c r="H125" i="9"/>
  <c r="I125" i="9"/>
  <c r="J125" i="9"/>
  <c r="K125" i="9"/>
  <c r="L125" i="9"/>
  <c r="M125" i="9"/>
  <c r="H126" i="9"/>
  <c r="I126" i="9"/>
  <c r="J126" i="9"/>
  <c r="K126" i="9"/>
  <c r="L126" i="9"/>
  <c r="M126" i="9"/>
  <c r="H127" i="9"/>
  <c r="I127" i="9"/>
  <c r="J127" i="9"/>
  <c r="K127" i="9"/>
  <c r="L127" i="9"/>
  <c r="M127" i="9"/>
  <c r="H128" i="9"/>
  <c r="I128" i="9"/>
  <c r="J128" i="9"/>
  <c r="K128" i="9"/>
  <c r="L128" i="9"/>
  <c r="M128" i="9"/>
  <c r="H129" i="9"/>
  <c r="I129" i="9"/>
  <c r="J129" i="9"/>
  <c r="K129" i="9"/>
  <c r="L129" i="9"/>
  <c r="M129" i="9"/>
  <c r="H130" i="9"/>
  <c r="I130" i="9"/>
  <c r="J130" i="9"/>
  <c r="K130" i="9"/>
  <c r="L130" i="9"/>
  <c r="M130" i="9"/>
  <c r="H131" i="9"/>
  <c r="I131" i="9"/>
  <c r="J131" i="9"/>
  <c r="K131" i="9"/>
  <c r="L131" i="9"/>
  <c r="M131" i="9"/>
  <c r="H132" i="9"/>
  <c r="I132" i="9"/>
  <c r="J132" i="9"/>
  <c r="K132" i="9"/>
  <c r="L132" i="9"/>
  <c r="M132" i="9"/>
  <c r="H133" i="9"/>
  <c r="I133" i="9"/>
  <c r="J133" i="9"/>
  <c r="K133" i="9"/>
  <c r="L133" i="9"/>
  <c r="M133" i="9"/>
  <c r="H134" i="9"/>
  <c r="I134" i="9"/>
  <c r="J134" i="9"/>
  <c r="K134" i="9"/>
  <c r="L134" i="9"/>
  <c r="M134" i="9"/>
  <c r="H135" i="9"/>
  <c r="I135" i="9"/>
  <c r="J135" i="9"/>
  <c r="K135" i="9"/>
  <c r="L135" i="9"/>
  <c r="M135" i="9"/>
  <c r="H136" i="9"/>
  <c r="I136" i="9"/>
  <c r="J136" i="9"/>
  <c r="K136" i="9"/>
  <c r="L136" i="9"/>
  <c r="M136" i="9"/>
  <c r="H137" i="9"/>
  <c r="I137" i="9"/>
  <c r="J137" i="9"/>
  <c r="K137" i="9"/>
  <c r="L137" i="9"/>
  <c r="M137" i="9"/>
  <c r="H138" i="9"/>
  <c r="I138" i="9"/>
  <c r="J138" i="9"/>
  <c r="K138" i="9"/>
  <c r="L138" i="9"/>
  <c r="M138" i="9"/>
  <c r="H139" i="9"/>
  <c r="I139" i="9"/>
  <c r="J139" i="9"/>
  <c r="K139" i="9"/>
  <c r="L139" i="9"/>
  <c r="M139" i="9"/>
  <c r="H140" i="9"/>
  <c r="I140" i="9"/>
  <c r="J140" i="9"/>
  <c r="K140" i="9"/>
  <c r="L140" i="9"/>
  <c r="M140" i="9"/>
  <c r="H141" i="9"/>
  <c r="I141" i="9"/>
  <c r="J141" i="9"/>
  <c r="K141" i="9"/>
  <c r="L141" i="9"/>
  <c r="M141" i="9"/>
  <c r="H142" i="9"/>
  <c r="I142" i="9"/>
  <c r="J142" i="9"/>
  <c r="K142" i="9"/>
  <c r="L142" i="9"/>
  <c r="M142" i="9"/>
  <c r="H143" i="9"/>
  <c r="I143" i="9"/>
  <c r="J143" i="9"/>
  <c r="K143" i="9"/>
  <c r="L143" i="9"/>
  <c r="M143" i="9"/>
  <c r="H144" i="9"/>
  <c r="I144" i="9"/>
  <c r="J144" i="9"/>
  <c r="K144" i="9"/>
  <c r="L144" i="9"/>
  <c r="M144" i="9"/>
  <c r="H145" i="9"/>
  <c r="I145" i="9"/>
  <c r="J145" i="9"/>
  <c r="K145" i="9"/>
  <c r="L145" i="9"/>
  <c r="M145" i="9"/>
  <c r="H146" i="9"/>
  <c r="I146" i="9"/>
  <c r="J146" i="9"/>
  <c r="K146" i="9"/>
  <c r="L146" i="9"/>
  <c r="M146" i="9"/>
  <c r="H147" i="9"/>
  <c r="I147" i="9"/>
  <c r="J147" i="9"/>
  <c r="K147" i="9"/>
  <c r="L147" i="9"/>
  <c r="M147" i="9"/>
  <c r="H148" i="9"/>
  <c r="I148" i="9"/>
  <c r="J148" i="9"/>
  <c r="K148" i="9"/>
  <c r="L148" i="9"/>
  <c r="M148" i="9"/>
  <c r="H149" i="9"/>
  <c r="I149" i="9"/>
  <c r="J149" i="9"/>
  <c r="K149" i="9"/>
  <c r="L149" i="9"/>
  <c r="M149" i="9"/>
  <c r="H150" i="9"/>
  <c r="I150" i="9"/>
  <c r="J150" i="9"/>
  <c r="K150" i="9"/>
  <c r="L150" i="9"/>
  <c r="M150" i="9"/>
  <c r="H151" i="9"/>
  <c r="I151" i="9"/>
  <c r="J151" i="9"/>
  <c r="K151" i="9"/>
  <c r="L151" i="9"/>
  <c r="M151" i="9"/>
  <c r="H152" i="9"/>
  <c r="I152" i="9"/>
  <c r="J152" i="9"/>
  <c r="K152" i="9"/>
  <c r="L152" i="9"/>
  <c r="M152" i="9"/>
  <c r="H153" i="9"/>
  <c r="I153" i="9"/>
  <c r="J153" i="9"/>
  <c r="K153" i="9"/>
  <c r="L153" i="9"/>
  <c r="M153" i="9"/>
  <c r="H154" i="9"/>
  <c r="I154" i="9"/>
  <c r="J154" i="9"/>
  <c r="K154" i="9"/>
  <c r="L154" i="9"/>
  <c r="M154" i="9"/>
  <c r="H155" i="9"/>
  <c r="I155" i="9"/>
  <c r="J155" i="9"/>
  <c r="K155" i="9"/>
  <c r="L155" i="9"/>
  <c r="M155" i="9"/>
  <c r="H156" i="9"/>
  <c r="I156" i="9"/>
  <c r="J156" i="9"/>
  <c r="K156" i="9"/>
  <c r="L156" i="9"/>
  <c r="M156" i="9"/>
  <c r="H157" i="9"/>
  <c r="I157" i="9"/>
  <c r="J157" i="9"/>
  <c r="K157" i="9"/>
  <c r="L157" i="9"/>
  <c r="M157" i="9"/>
  <c r="H158" i="9"/>
  <c r="I158" i="9"/>
  <c r="J158" i="9"/>
  <c r="K158" i="9"/>
  <c r="L158" i="9"/>
  <c r="M158" i="9"/>
  <c r="H159" i="9"/>
  <c r="I159" i="9"/>
  <c r="J159" i="9"/>
  <c r="K159" i="9"/>
  <c r="L159" i="9"/>
  <c r="M159" i="9"/>
  <c r="H160" i="9"/>
  <c r="I160" i="9"/>
  <c r="J160" i="9"/>
  <c r="K160" i="9"/>
  <c r="L160" i="9"/>
  <c r="M160" i="9"/>
  <c r="H161" i="9"/>
  <c r="I161" i="9"/>
  <c r="J161" i="9"/>
  <c r="K161" i="9"/>
  <c r="L161" i="9"/>
  <c r="M161" i="9"/>
  <c r="H162" i="9"/>
  <c r="I162" i="9"/>
  <c r="J162" i="9"/>
  <c r="K162" i="9"/>
  <c r="L162" i="9"/>
  <c r="M162" i="9"/>
  <c r="H163" i="9"/>
  <c r="I163" i="9"/>
  <c r="J163" i="9"/>
  <c r="K163" i="9"/>
  <c r="L163" i="9"/>
  <c r="M163" i="9"/>
  <c r="H164" i="9"/>
  <c r="I164" i="9"/>
  <c r="J164" i="9"/>
  <c r="K164" i="9"/>
  <c r="L164" i="9"/>
  <c r="M164" i="9"/>
  <c r="H165" i="9"/>
  <c r="I165" i="9"/>
  <c r="J165" i="9"/>
  <c r="K165" i="9"/>
  <c r="L165" i="9"/>
  <c r="M165" i="9"/>
  <c r="H166" i="9"/>
  <c r="I166" i="9"/>
  <c r="J166" i="9"/>
  <c r="K166" i="9"/>
  <c r="L166" i="9"/>
  <c r="M166" i="9"/>
  <c r="H167" i="9"/>
  <c r="I167" i="9"/>
  <c r="J167" i="9"/>
  <c r="K167" i="9"/>
  <c r="L167" i="9"/>
  <c r="M167" i="9"/>
  <c r="H168" i="9"/>
  <c r="I168" i="9"/>
  <c r="J168" i="9"/>
  <c r="K168" i="9"/>
  <c r="L168" i="9"/>
  <c r="M168" i="9"/>
  <c r="H169" i="9"/>
  <c r="I169" i="9"/>
  <c r="J169" i="9"/>
  <c r="K169" i="9"/>
  <c r="L169" i="9"/>
  <c r="M169" i="9"/>
  <c r="H170" i="9"/>
  <c r="I170" i="9"/>
  <c r="J170" i="9"/>
  <c r="K170" i="9"/>
  <c r="L170" i="9"/>
  <c r="M170" i="9"/>
  <c r="H171" i="9"/>
  <c r="I171" i="9"/>
  <c r="J171" i="9"/>
  <c r="K171" i="9"/>
  <c r="L171" i="9"/>
  <c r="M171" i="9"/>
  <c r="H172" i="9"/>
  <c r="I172" i="9"/>
  <c r="J172" i="9"/>
  <c r="K172" i="9"/>
  <c r="L172" i="9"/>
  <c r="M172" i="9"/>
  <c r="H173" i="9"/>
  <c r="I173" i="9"/>
  <c r="J173" i="9"/>
  <c r="K173" i="9"/>
  <c r="L173" i="9"/>
  <c r="M173" i="9"/>
  <c r="H174" i="9"/>
  <c r="I174" i="9"/>
  <c r="J174" i="9"/>
  <c r="K174" i="9"/>
  <c r="L174" i="9"/>
  <c r="M174" i="9"/>
  <c r="H175" i="9"/>
  <c r="I175" i="9"/>
  <c r="J175" i="9"/>
  <c r="K175" i="9"/>
  <c r="L175" i="9"/>
  <c r="M175" i="9"/>
  <c r="H176" i="9"/>
  <c r="I176" i="9"/>
  <c r="J176" i="9"/>
  <c r="K176" i="9"/>
  <c r="L176" i="9"/>
  <c r="M176" i="9"/>
  <c r="H177" i="9"/>
  <c r="I177" i="9"/>
  <c r="J177" i="9"/>
  <c r="K177" i="9"/>
  <c r="L177" i="9"/>
  <c r="M177" i="9"/>
  <c r="H178" i="9"/>
  <c r="I178" i="9"/>
  <c r="J178" i="9"/>
  <c r="K178" i="9"/>
  <c r="L178" i="9"/>
  <c r="M178" i="9"/>
  <c r="H179" i="9"/>
  <c r="I179" i="9"/>
  <c r="J179" i="9"/>
  <c r="K179" i="9"/>
  <c r="L179" i="9"/>
  <c r="M179" i="9"/>
  <c r="H180" i="9"/>
  <c r="I180" i="9"/>
  <c r="J180" i="9"/>
  <c r="K180" i="9"/>
  <c r="L180" i="9"/>
  <c r="M180" i="9"/>
  <c r="H181" i="9"/>
  <c r="I181" i="9"/>
  <c r="J181" i="9"/>
  <c r="K181" i="9"/>
  <c r="L181" i="9"/>
  <c r="M181" i="9"/>
  <c r="H182" i="9"/>
  <c r="I182" i="9"/>
  <c r="J182" i="9"/>
  <c r="K182" i="9"/>
  <c r="L182" i="9"/>
  <c r="M182" i="9"/>
  <c r="H183" i="9"/>
  <c r="I183" i="9"/>
  <c r="J183" i="9"/>
  <c r="K183" i="9"/>
  <c r="L183" i="9"/>
  <c r="M183" i="9"/>
  <c r="H184" i="9"/>
  <c r="I184" i="9"/>
  <c r="J184" i="9"/>
  <c r="K184" i="9"/>
  <c r="L184" i="9"/>
  <c r="M184" i="9"/>
  <c r="H185" i="9"/>
  <c r="I185" i="9"/>
  <c r="J185" i="9"/>
  <c r="K185" i="9"/>
  <c r="L185" i="9"/>
  <c r="M185" i="9"/>
  <c r="H186" i="9"/>
  <c r="I186" i="9"/>
  <c r="J186" i="9"/>
  <c r="K186" i="9"/>
  <c r="L186" i="9"/>
  <c r="M186" i="9"/>
  <c r="H187" i="9"/>
  <c r="I187" i="9"/>
  <c r="J187" i="9"/>
  <c r="K187" i="9"/>
  <c r="L187" i="9"/>
  <c r="M187" i="9"/>
  <c r="H188" i="9"/>
  <c r="I188" i="9"/>
  <c r="J188" i="9"/>
  <c r="K188" i="9"/>
  <c r="L188" i="9"/>
  <c r="M188" i="9"/>
  <c r="H189" i="9"/>
  <c r="I189" i="9"/>
  <c r="J189" i="9"/>
  <c r="K189" i="9"/>
  <c r="L189" i="9"/>
  <c r="M189" i="9"/>
  <c r="H190" i="9"/>
  <c r="I190" i="9"/>
  <c r="J190" i="9"/>
  <c r="K190" i="9"/>
  <c r="L190" i="9"/>
  <c r="M190" i="9"/>
  <c r="H191" i="9"/>
  <c r="I191" i="9"/>
  <c r="J191" i="9"/>
  <c r="K191" i="9"/>
  <c r="L191" i="9"/>
  <c r="M191" i="9"/>
  <c r="H192" i="9"/>
  <c r="I192" i="9"/>
  <c r="J192" i="9"/>
  <c r="K192" i="9"/>
  <c r="L192" i="9"/>
  <c r="M192" i="9"/>
  <c r="H193" i="9"/>
  <c r="I193" i="9"/>
  <c r="J193" i="9"/>
  <c r="K193" i="9"/>
  <c r="L193" i="9"/>
  <c r="M193" i="9"/>
  <c r="H194" i="9"/>
  <c r="I194" i="9"/>
  <c r="J194" i="9"/>
  <c r="K194" i="9"/>
  <c r="L194" i="9"/>
  <c r="M194" i="9"/>
  <c r="H195" i="9"/>
  <c r="I195" i="9"/>
  <c r="J195" i="9"/>
  <c r="K195" i="9"/>
  <c r="L195" i="9"/>
  <c r="M195" i="9"/>
  <c r="H196" i="9"/>
  <c r="I196" i="9"/>
  <c r="J196" i="9"/>
  <c r="K196" i="9"/>
  <c r="L196" i="9"/>
  <c r="M196" i="9"/>
  <c r="H197" i="9"/>
  <c r="I197" i="9"/>
  <c r="J197" i="9"/>
  <c r="K197" i="9"/>
  <c r="L197" i="9"/>
  <c r="M197" i="9"/>
  <c r="H198" i="9"/>
  <c r="I198" i="9"/>
  <c r="J198" i="9"/>
  <c r="K198" i="9"/>
  <c r="L198" i="9"/>
  <c r="M198" i="9"/>
  <c r="H199" i="9"/>
  <c r="I199" i="9"/>
  <c r="J199" i="9"/>
  <c r="K199" i="9"/>
  <c r="L199" i="9"/>
  <c r="M199" i="9"/>
  <c r="H200" i="9"/>
  <c r="I200" i="9"/>
  <c r="J200" i="9"/>
  <c r="K200" i="9"/>
  <c r="L200" i="9"/>
  <c r="M200" i="9"/>
  <c r="H201" i="9"/>
  <c r="I201" i="9"/>
  <c r="J201" i="9"/>
  <c r="K201" i="9"/>
  <c r="L201" i="9"/>
  <c r="M201" i="9"/>
  <c r="H202" i="9"/>
  <c r="I202" i="9"/>
  <c r="J202" i="9"/>
  <c r="K202" i="9"/>
  <c r="L202" i="9"/>
  <c r="M202" i="9"/>
  <c r="H203" i="9"/>
  <c r="I203" i="9"/>
  <c r="J203" i="9"/>
  <c r="K203" i="9"/>
  <c r="L203" i="9"/>
  <c r="M203" i="9"/>
  <c r="H204" i="9"/>
  <c r="I204" i="9"/>
  <c r="J204" i="9"/>
  <c r="K204" i="9"/>
  <c r="L204" i="9"/>
  <c r="M204" i="9"/>
  <c r="H205" i="9"/>
  <c r="I205" i="9"/>
  <c r="J205" i="9"/>
  <c r="K205" i="9"/>
  <c r="L205" i="9"/>
  <c r="M205" i="9"/>
  <c r="H206" i="9"/>
  <c r="I206" i="9"/>
  <c r="J206" i="9"/>
  <c r="K206" i="9"/>
  <c r="L206" i="9"/>
  <c r="M206" i="9"/>
  <c r="H207" i="9"/>
  <c r="I207" i="9"/>
  <c r="J207" i="9"/>
  <c r="K207" i="9"/>
  <c r="L207" i="9"/>
  <c r="M207" i="9"/>
  <c r="H208" i="9"/>
  <c r="I208" i="9"/>
  <c r="J208" i="9"/>
  <c r="K208" i="9"/>
  <c r="L208" i="9"/>
  <c r="M208" i="9"/>
  <c r="H209" i="9"/>
  <c r="I209" i="9"/>
  <c r="J209" i="9"/>
  <c r="K209" i="9"/>
  <c r="L209" i="9"/>
  <c r="M209" i="9"/>
  <c r="H210" i="9"/>
  <c r="I210" i="9"/>
  <c r="J210" i="9"/>
  <c r="K210" i="9"/>
  <c r="L210" i="9"/>
  <c r="M210" i="9"/>
  <c r="H211" i="9"/>
  <c r="I211" i="9"/>
  <c r="J211" i="9"/>
  <c r="K211" i="9"/>
  <c r="L211" i="9"/>
  <c r="M211" i="9"/>
  <c r="H212" i="9"/>
  <c r="I212" i="9"/>
  <c r="J212" i="9"/>
  <c r="K212" i="9"/>
  <c r="L212" i="9"/>
  <c r="M212" i="9"/>
  <c r="H213" i="9"/>
  <c r="I213" i="9"/>
  <c r="J213" i="9"/>
  <c r="K213" i="9"/>
  <c r="L213" i="9"/>
  <c r="M213" i="9"/>
  <c r="H214" i="9"/>
  <c r="I214" i="9"/>
  <c r="J214" i="9"/>
  <c r="K214" i="9"/>
  <c r="L214" i="9"/>
  <c r="M214" i="9"/>
  <c r="H215" i="9"/>
  <c r="I215" i="9"/>
  <c r="J215" i="9"/>
  <c r="K215" i="9"/>
  <c r="L215" i="9"/>
  <c r="M215" i="9"/>
  <c r="H216" i="9"/>
  <c r="I216" i="9"/>
  <c r="J216" i="9"/>
  <c r="K216" i="9"/>
  <c r="L216" i="9"/>
  <c r="M216" i="9"/>
  <c r="H217" i="9"/>
  <c r="I217" i="9"/>
  <c r="J217" i="9"/>
  <c r="K217" i="9"/>
  <c r="L217" i="9"/>
  <c r="M217" i="9"/>
  <c r="H218" i="9"/>
  <c r="I218" i="9"/>
  <c r="J218" i="9"/>
  <c r="K218" i="9"/>
  <c r="L218" i="9"/>
  <c r="M218" i="9"/>
  <c r="H219" i="9"/>
  <c r="I219" i="9"/>
  <c r="J219" i="9"/>
  <c r="K219" i="9"/>
  <c r="L219" i="9"/>
  <c r="M219" i="9"/>
  <c r="H220" i="9"/>
  <c r="I220" i="9"/>
  <c r="J220" i="9"/>
  <c r="K220" i="9"/>
  <c r="L220" i="9"/>
  <c r="M220" i="9"/>
  <c r="H221" i="9"/>
  <c r="I221" i="9"/>
  <c r="J221" i="9"/>
  <c r="K221" i="9"/>
  <c r="L221" i="9"/>
  <c r="M221" i="9"/>
  <c r="H222" i="9"/>
  <c r="I222" i="9"/>
  <c r="J222" i="9"/>
  <c r="K222" i="9"/>
  <c r="L222" i="9"/>
  <c r="M222" i="9"/>
  <c r="H223" i="9"/>
  <c r="I223" i="9"/>
  <c r="J223" i="9"/>
  <c r="K223" i="9"/>
  <c r="L223" i="9"/>
  <c r="M223" i="9"/>
  <c r="H224" i="9"/>
  <c r="I224" i="9"/>
  <c r="J224" i="9"/>
  <c r="K224" i="9"/>
  <c r="L224" i="9"/>
  <c r="M224" i="9"/>
  <c r="H225" i="9"/>
  <c r="I225" i="9"/>
  <c r="J225" i="9"/>
  <c r="K225" i="9"/>
  <c r="L225" i="9"/>
  <c r="M225" i="9"/>
  <c r="H226" i="9"/>
  <c r="I226" i="9"/>
  <c r="J226" i="9"/>
  <c r="K226" i="9"/>
  <c r="L226" i="9"/>
  <c r="M226" i="9"/>
  <c r="H227" i="9"/>
  <c r="I227" i="9"/>
  <c r="J227" i="9"/>
  <c r="K227" i="9"/>
  <c r="L227" i="9"/>
  <c r="M227" i="9"/>
  <c r="H228" i="9"/>
  <c r="I228" i="9"/>
  <c r="J228" i="9"/>
  <c r="K228" i="9"/>
  <c r="L228" i="9"/>
  <c r="M228" i="9"/>
  <c r="H229" i="9"/>
  <c r="I229" i="9"/>
  <c r="J229" i="9"/>
  <c r="K229" i="9"/>
  <c r="L229" i="9"/>
  <c r="M229" i="9"/>
  <c r="H230" i="9"/>
  <c r="I230" i="9"/>
  <c r="J230" i="9"/>
  <c r="K230" i="9"/>
  <c r="L230" i="9"/>
  <c r="M230" i="9"/>
  <c r="H231" i="9"/>
  <c r="I231" i="9"/>
  <c r="J231" i="9"/>
  <c r="K231" i="9"/>
  <c r="L231" i="9"/>
  <c r="M231" i="9"/>
  <c r="H232" i="9"/>
  <c r="I232" i="9"/>
  <c r="J232" i="9"/>
  <c r="K232" i="9"/>
  <c r="L232" i="9"/>
  <c r="M232" i="9"/>
  <c r="H233" i="9"/>
  <c r="I233" i="9"/>
  <c r="J233" i="9"/>
  <c r="K233" i="9"/>
  <c r="L233" i="9"/>
  <c r="M233" i="9"/>
  <c r="H234" i="9"/>
  <c r="I234" i="9"/>
  <c r="J234" i="9"/>
  <c r="K234" i="9"/>
  <c r="L234" i="9"/>
  <c r="M234" i="9"/>
  <c r="H235" i="9"/>
  <c r="I235" i="9"/>
  <c r="J235" i="9"/>
  <c r="K235" i="9"/>
  <c r="L235" i="9"/>
  <c r="M235" i="9"/>
  <c r="H236" i="9"/>
  <c r="I236" i="9"/>
  <c r="J236" i="9"/>
  <c r="K236" i="9"/>
  <c r="L236" i="9"/>
  <c r="M236" i="9"/>
  <c r="H237" i="9"/>
  <c r="I237" i="9"/>
  <c r="J237" i="9"/>
  <c r="K237" i="9"/>
  <c r="L237" i="9"/>
  <c r="M237" i="9"/>
  <c r="H238" i="9"/>
  <c r="I238" i="9"/>
  <c r="J238" i="9"/>
  <c r="K238" i="9"/>
  <c r="L238" i="9"/>
  <c r="M238" i="9"/>
  <c r="H239" i="9"/>
  <c r="I239" i="9"/>
  <c r="J239" i="9"/>
  <c r="K239" i="9"/>
  <c r="L239" i="9"/>
  <c r="M239" i="9"/>
  <c r="H240" i="9"/>
  <c r="I240" i="9"/>
  <c r="J240" i="9"/>
  <c r="K240" i="9"/>
  <c r="L240" i="9"/>
  <c r="M240" i="9"/>
  <c r="H241" i="9"/>
  <c r="I241" i="9"/>
  <c r="J241" i="9"/>
  <c r="K241" i="9"/>
  <c r="L241" i="9"/>
  <c r="M241" i="9"/>
  <c r="H242" i="9"/>
  <c r="I242" i="9"/>
  <c r="J242" i="9"/>
  <c r="K242" i="9"/>
  <c r="L242" i="9"/>
  <c r="M242" i="9"/>
  <c r="H243" i="9"/>
  <c r="I243" i="9"/>
  <c r="J243" i="9"/>
  <c r="K243" i="9"/>
  <c r="L243" i="9"/>
  <c r="M243" i="9"/>
  <c r="H244" i="9"/>
  <c r="I244" i="9"/>
  <c r="J244" i="9"/>
  <c r="K244" i="9"/>
  <c r="L244" i="9"/>
  <c r="M244" i="9"/>
  <c r="H245" i="9"/>
  <c r="I245" i="9"/>
  <c r="J245" i="9"/>
  <c r="K245" i="9"/>
  <c r="L245" i="9"/>
  <c r="M245" i="9"/>
  <c r="H246" i="9"/>
  <c r="I246" i="9"/>
  <c r="J246" i="9"/>
  <c r="K246" i="9"/>
  <c r="L246" i="9"/>
  <c r="M246" i="9"/>
  <c r="H247" i="9"/>
  <c r="I247" i="9"/>
  <c r="J247" i="9"/>
  <c r="K247" i="9"/>
  <c r="L247" i="9"/>
  <c r="M247" i="9"/>
  <c r="H248" i="9"/>
  <c r="I248" i="9"/>
  <c r="J248" i="9"/>
  <c r="K248" i="9"/>
  <c r="L248" i="9"/>
  <c r="M248" i="9"/>
  <c r="H249" i="9"/>
  <c r="I249" i="9"/>
  <c r="J249" i="9"/>
  <c r="K249" i="9"/>
  <c r="L249" i="9"/>
  <c r="M249" i="9"/>
  <c r="H250" i="9"/>
  <c r="I250" i="9"/>
  <c r="J250" i="9"/>
  <c r="K250" i="9"/>
  <c r="L250" i="9"/>
  <c r="M250" i="9"/>
  <c r="J73" i="2"/>
  <c r="Z3" i="2" a="1"/>
  <c r="Z3" i="2" s="1"/>
  <c r="F8" i="2" s="1"/>
  <c r="D9" i="2"/>
  <c r="H8" i="31"/>
  <c r="H9" i="31"/>
  <c r="H10" i="31"/>
  <c r="H11" i="31"/>
  <c r="H12" i="31"/>
  <c r="H13" i="31"/>
  <c r="H14" i="31"/>
  <c r="H15" i="31"/>
  <c r="H16" i="31"/>
  <c r="H17" i="31"/>
  <c r="H18" i="31"/>
  <c r="H19" i="31"/>
  <c r="H20" i="31"/>
  <c r="H21" i="31"/>
  <c r="H22" i="31"/>
  <c r="H23" i="31"/>
  <c r="H24" i="31"/>
  <c r="H25" i="31"/>
  <c r="H26" i="31"/>
  <c r="H27" i="31"/>
  <c r="H28" i="31"/>
  <c r="H29" i="31"/>
  <c r="H30" i="31"/>
  <c r="H31" i="31"/>
  <c r="H32" i="31"/>
  <c r="H33" i="31"/>
  <c r="H34" i="31"/>
  <c r="H35" i="31"/>
  <c r="H36" i="31"/>
  <c r="H37" i="31"/>
  <c r="H38" i="31"/>
  <c r="H39" i="31"/>
  <c r="H40" i="31"/>
  <c r="H41" i="31"/>
  <c r="H42" i="31"/>
  <c r="H43" i="31"/>
  <c r="H44" i="31"/>
  <c r="H45" i="31"/>
  <c r="H46" i="31"/>
  <c r="H47" i="31"/>
  <c r="H48" i="31"/>
  <c r="H49" i="31"/>
  <c r="H50" i="31"/>
  <c r="H51" i="31"/>
  <c r="H52" i="31"/>
  <c r="H53" i="31"/>
  <c r="H54" i="31"/>
  <c r="H55" i="31"/>
  <c r="H56" i="31"/>
  <c r="H57" i="31"/>
  <c r="H58" i="31"/>
  <c r="H59" i="31"/>
  <c r="H60" i="31"/>
  <c r="H61" i="31"/>
  <c r="H62" i="31"/>
  <c r="H63" i="31"/>
  <c r="H64" i="31"/>
  <c r="H65" i="31"/>
  <c r="H66" i="31"/>
  <c r="H67" i="31"/>
  <c r="H68" i="31"/>
  <c r="H69" i="31"/>
  <c r="H70" i="31"/>
  <c r="H71" i="31"/>
  <c r="H72" i="31"/>
  <c r="H73" i="31"/>
  <c r="H74" i="31"/>
  <c r="H75" i="31"/>
  <c r="H76" i="31"/>
  <c r="H77" i="31"/>
  <c r="H78" i="31"/>
  <c r="H79" i="31"/>
  <c r="H80" i="31"/>
  <c r="H81" i="31"/>
  <c r="H82" i="31"/>
  <c r="H83" i="31"/>
  <c r="H84" i="31"/>
  <c r="H85" i="31"/>
  <c r="H86" i="31"/>
  <c r="H87" i="31"/>
  <c r="H88" i="31"/>
  <c r="H89" i="31"/>
  <c r="H90" i="31"/>
  <c r="H91" i="31"/>
  <c r="H92" i="31"/>
  <c r="H93" i="31"/>
  <c r="H94" i="31"/>
  <c r="H95" i="31"/>
  <c r="H96" i="31"/>
  <c r="H97" i="31"/>
  <c r="H98" i="31"/>
  <c r="H99" i="31"/>
  <c r="H100" i="31"/>
  <c r="H101" i="31"/>
  <c r="H102" i="31"/>
  <c r="H103" i="31"/>
  <c r="H104" i="31"/>
  <c r="H105" i="31"/>
  <c r="H106" i="31"/>
  <c r="H107" i="31"/>
  <c r="H108" i="31"/>
  <c r="H109" i="31"/>
  <c r="H110" i="31"/>
  <c r="H111" i="31"/>
  <c r="H112" i="31"/>
  <c r="H113" i="31"/>
  <c r="H114" i="31"/>
  <c r="H115" i="31"/>
  <c r="H116" i="31"/>
  <c r="H117" i="31"/>
  <c r="H118" i="31"/>
  <c r="H119" i="31"/>
  <c r="H120" i="31"/>
  <c r="H121" i="31"/>
  <c r="H122" i="31"/>
  <c r="H123" i="31"/>
  <c r="H124" i="31"/>
  <c r="H125" i="31"/>
  <c r="H126" i="31"/>
  <c r="H127" i="31"/>
  <c r="H128" i="31"/>
  <c r="H129" i="31"/>
  <c r="H130" i="31"/>
  <c r="H131" i="31"/>
  <c r="H132" i="31"/>
  <c r="H133" i="31"/>
  <c r="H134" i="31"/>
  <c r="H135" i="31"/>
  <c r="H136" i="31"/>
  <c r="H137" i="31"/>
  <c r="H138" i="31"/>
  <c r="H139" i="31"/>
  <c r="H140" i="31"/>
  <c r="H141" i="31"/>
  <c r="H142" i="31"/>
  <c r="H143" i="31"/>
  <c r="H144" i="31"/>
  <c r="H145" i="31"/>
  <c r="H146" i="31"/>
  <c r="H147" i="31"/>
  <c r="H148" i="31"/>
  <c r="H149" i="31"/>
  <c r="H150" i="31"/>
  <c r="H151" i="31"/>
  <c r="H152" i="31"/>
  <c r="H153" i="31"/>
  <c r="H154" i="31"/>
  <c r="H155" i="31"/>
  <c r="H156" i="31"/>
  <c r="H157" i="31"/>
  <c r="H158" i="31"/>
  <c r="H159" i="31"/>
  <c r="H160" i="31"/>
  <c r="H161" i="31"/>
  <c r="H162" i="31"/>
  <c r="H163" i="31"/>
  <c r="H164" i="31"/>
  <c r="H165" i="31"/>
  <c r="H166" i="31"/>
  <c r="H167" i="31"/>
  <c r="H168" i="31"/>
  <c r="H169" i="31"/>
  <c r="H170" i="31"/>
  <c r="H171" i="31"/>
  <c r="H172" i="31"/>
  <c r="H173" i="31"/>
  <c r="H174" i="31"/>
  <c r="H175" i="31"/>
  <c r="H176" i="31"/>
  <c r="H177" i="31"/>
  <c r="H178" i="31"/>
  <c r="H179" i="31"/>
  <c r="H180" i="31"/>
  <c r="H181" i="31"/>
  <c r="H182" i="31"/>
  <c r="H183" i="31"/>
  <c r="H184" i="31"/>
  <c r="H185" i="31"/>
  <c r="H186" i="31"/>
  <c r="H187" i="31"/>
  <c r="H188" i="31"/>
  <c r="H189" i="31"/>
  <c r="H190" i="31"/>
  <c r="H191" i="31"/>
  <c r="H192" i="31"/>
  <c r="H193" i="31"/>
  <c r="H194" i="31"/>
  <c r="H195" i="31"/>
  <c r="H196" i="31"/>
  <c r="H197" i="31"/>
  <c r="H198" i="31"/>
  <c r="H199" i="31"/>
  <c r="H200" i="31"/>
  <c r="H201" i="31"/>
  <c r="H202" i="31"/>
  <c r="H203" i="31"/>
  <c r="H204" i="31"/>
  <c r="H205" i="31"/>
  <c r="H206" i="31"/>
  <c r="H207" i="31"/>
  <c r="H208" i="31"/>
  <c r="H209" i="31"/>
  <c r="H210" i="31"/>
  <c r="H211" i="31"/>
  <c r="H212" i="31"/>
  <c r="H213" i="31"/>
  <c r="H214" i="31"/>
  <c r="H215" i="31"/>
  <c r="H216" i="31"/>
  <c r="H217" i="31"/>
  <c r="H218" i="31"/>
  <c r="H219" i="31"/>
  <c r="H220" i="31"/>
  <c r="H221" i="31"/>
  <c r="H222" i="31"/>
  <c r="H223" i="31"/>
  <c r="H224" i="31"/>
  <c r="H225" i="31"/>
  <c r="H226" i="31"/>
  <c r="H227" i="31"/>
  <c r="H228" i="31"/>
  <c r="H229" i="31"/>
  <c r="H230" i="31"/>
  <c r="H231" i="31"/>
  <c r="H232" i="31"/>
  <c r="H233" i="31"/>
  <c r="H234" i="31"/>
  <c r="H235" i="31"/>
  <c r="H236" i="31"/>
  <c r="H237" i="31"/>
  <c r="H238" i="31"/>
  <c r="H239" i="31"/>
  <c r="H240" i="31"/>
  <c r="H241" i="31"/>
  <c r="H242" i="31"/>
  <c r="H243" i="31"/>
  <c r="H244" i="31"/>
  <c r="H245" i="31"/>
  <c r="H246" i="31"/>
  <c r="H247" i="31"/>
  <c r="H248" i="31"/>
  <c r="H249" i="31"/>
  <c r="H250" i="31"/>
  <c r="H251" i="31"/>
  <c r="H252" i="31"/>
  <c r="H253" i="31"/>
  <c r="H254" i="31"/>
  <c r="H255" i="31"/>
  <c r="H256" i="31"/>
  <c r="H257" i="31"/>
  <c r="H258" i="31"/>
  <c r="H259" i="31"/>
  <c r="H260" i="31"/>
  <c r="H261" i="31"/>
  <c r="H262" i="31"/>
  <c r="H263" i="31"/>
  <c r="H264" i="31"/>
  <c r="H265" i="31"/>
  <c r="H266" i="31"/>
  <c r="H267" i="31"/>
  <c r="H268" i="31"/>
  <c r="H269" i="31"/>
  <c r="H270" i="31"/>
  <c r="H271" i="31"/>
  <c r="H272" i="31"/>
  <c r="H273" i="31"/>
  <c r="H274" i="31"/>
  <c r="H275" i="31"/>
  <c r="H276" i="31"/>
  <c r="H277" i="31"/>
  <c r="H278" i="31"/>
  <c r="H279" i="31"/>
  <c r="H280" i="31"/>
  <c r="H281" i="31"/>
  <c r="H282" i="31"/>
  <c r="H283" i="31"/>
  <c r="H284" i="31"/>
  <c r="H285" i="31"/>
  <c r="H286" i="31"/>
  <c r="H287" i="31"/>
  <c r="H288" i="31"/>
  <c r="H289" i="31"/>
  <c r="H290" i="31"/>
  <c r="H291" i="31"/>
  <c r="H292" i="31"/>
  <c r="H293" i="31"/>
  <c r="H294" i="31"/>
  <c r="H295" i="31"/>
  <c r="H296" i="31"/>
  <c r="H297" i="31"/>
  <c r="H298" i="31"/>
  <c r="H299" i="31"/>
  <c r="H300" i="31"/>
  <c r="H301" i="31"/>
  <c r="H302" i="31"/>
  <c r="H303" i="31"/>
  <c r="H304" i="31"/>
  <c r="H305" i="31"/>
  <c r="H306" i="31"/>
  <c r="H307" i="31"/>
  <c r="H308" i="31"/>
  <c r="H309" i="31"/>
  <c r="H310" i="31"/>
  <c r="H311" i="31"/>
  <c r="H312" i="31"/>
  <c r="H313" i="31"/>
  <c r="H314" i="31"/>
  <c r="H315" i="31"/>
  <c r="H316" i="31"/>
  <c r="H317" i="31"/>
  <c r="H318" i="31"/>
  <c r="H319" i="31"/>
  <c r="H320" i="31"/>
  <c r="H321" i="31"/>
  <c r="H322" i="31"/>
  <c r="H323" i="31"/>
  <c r="H324" i="31"/>
  <c r="H325" i="31"/>
  <c r="H326" i="31"/>
  <c r="H327" i="31"/>
  <c r="H328" i="31"/>
  <c r="H329" i="31"/>
  <c r="H330" i="31"/>
  <c r="H331" i="31"/>
  <c r="H332" i="31"/>
  <c r="H333" i="31"/>
  <c r="H334" i="31"/>
  <c r="H335" i="31"/>
  <c r="H336" i="31"/>
  <c r="H337" i="31"/>
  <c r="H338" i="31"/>
  <c r="H339" i="31"/>
  <c r="H340" i="31"/>
  <c r="H341" i="31"/>
  <c r="H342" i="31"/>
  <c r="H343" i="31"/>
  <c r="H344" i="31"/>
  <c r="H345" i="31"/>
  <c r="H346" i="31"/>
  <c r="H347" i="31"/>
  <c r="H348" i="31"/>
  <c r="H349" i="31"/>
  <c r="H350" i="31"/>
  <c r="H351" i="31"/>
  <c r="H352" i="31"/>
  <c r="H353" i="31"/>
  <c r="H354" i="31"/>
  <c r="H355" i="31"/>
  <c r="H356" i="31"/>
  <c r="H357" i="31"/>
  <c r="H358" i="31"/>
  <c r="H359" i="31"/>
  <c r="H360" i="31"/>
  <c r="H361" i="31"/>
  <c r="H362" i="31"/>
  <c r="H363" i="31"/>
  <c r="H364" i="31"/>
  <c r="H365" i="31"/>
  <c r="H366" i="31"/>
  <c r="H367" i="31"/>
  <c r="H368" i="31"/>
  <c r="H369" i="31"/>
  <c r="H370" i="31"/>
  <c r="H371" i="31"/>
  <c r="H372" i="31"/>
  <c r="H373" i="31"/>
  <c r="H374" i="31"/>
  <c r="H375" i="31"/>
  <c r="H376" i="31"/>
  <c r="H377" i="31"/>
  <c r="H378" i="31"/>
  <c r="H379" i="31"/>
  <c r="H380" i="31"/>
  <c r="H381" i="31"/>
  <c r="H382" i="31"/>
  <c r="H383" i="31"/>
  <c r="H384" i="31"/>
  <c r="H385" i="31"/>
  <c r="H386" i="31"/>
  <c r="H387" i="31"/>
  <c r="H388" i="31"/>
  <c r="H389" i="31"/>
  <c r="H390" i="31"/>
  <c r="H391" i="31"/>
  <c r="H392" i="31"/>
  <c r="H393" i="31"/>
  <c r="H394" i="31"/>
  <c r="H395" i="31"/>
  <c r="H396" i="31"/>
  <c r="H397" i="31"/>
  <c r="H398" i="31"/>
  <c r="H399" i="31"/>
  <c r="H400" i="31"/>
  <c r="H401" i="31"/>
  <c r="H402" i="31"/>
  <c r="H403" i="31"/>
  <c r="H404" i="31"/>
  <c r="H405" i="31"/>
  <c r="H406" i="31"/>
  <c r="H407" i="31"/>
  <c r="H408" i="31"/>
  <c r="H409" i="31"/>
  <c r="H410" i="31"/>
  <c r="H411" i="31"/>
  <c r="H412" i="31"/>
  <c r="H413" i="31"/>
  <c r="H414" i="31"/>
  <c r="H415" i="31"/>
  <c r="H416" i="31"/>
  <c r="H417" i="31"/>
  <c r="H418" i="31"/>
  <c r="H419" i="31"/>
  <c r="H420" i="31"/>
  <c r="H421" i="31"/>
  <c r="H422" i="31"/>
  <c r="H423" i="31"/>
  <c r="H424" i="31"/>
  <c r="H425" i="31"/>
  <c r="H426" i="31"/>
  <c r="H427" i="31"/>
  <c r="H428" i="31"/>
  <c r="H429" i="31"/>
  <c r="H430" i="31"/>
  <c r="H431" i="31"/>
  <c r="H432" i="31"/>
  <c r="H433" i="31"/>
  <c r="H434" i="31"/>
  <c r="H435" i="31"/>
  <c r="H436" i="31"/>
  <c r="H437" i="31"/>
  <c r="H438" i="31"/>
  <c r="H439" i="31"/>
  <c r="H440" i="31"/>
  <c r="H441" i="31"/>
  <c r="H442" i="31"/>
  <c r="H443" i="31"/>
  <c r="H444" i="31"/>
  <c r="H445" i="31"/>
  <c r="H446" i="31"/>
  <c r="H447" i="31"/>
  <c r="H448" i="31"/>
  <c r="H449" i="31"/>
  <c r="H450" i="31"/>
  <c r="H451" i="31"/>
  <c r="H452" i="31"/>
  <c r="H453" i="31"/>
  <c r="H454" i="31"/>
  <c r="H455" i="31"/>
  <c r="H456" i="31"/>
  <c r="H457" i="31"/>
  <c r="H458" i="31"/>
  <c r="H459" i="31"/>
  <c r="H460" i="31"/>
  <c r="H461" i="31"/>
  <c r="H462" i="31"/>
  <c r="H463" i="31"/>
  <c r="H464" i="31"/>
  <c r="H465" i="31"/>
  <c r="H466" i="31"/>
  <c r="H467" i="31"/>
  <c r="H468" i="31"/>
  <c r="H469" i="31"/>
  <c r="H470" i="31"/>
  <c r="H471" i="31"/>
  <c r="H472" i="31"/>
  <c r="H473" i="31"/>
  <c r="H474" i="31"/>
  <c r="H475" i="31"/>
  <c r="H476" i="31"/>
  <c r="H477" i="31"/>
  <c r="H478" i="31"/>
  <c r="H479" i="31"/>
  <c r="H480" i="31"/>
  <c r="H481" i="31"/>
  <c r="H482" i="31"/>
  <c r="H483" i="31"/>
  <c r="H484" i="31"/>
  <c r="H485" i="31"/>
  <c r="H486" i="31"/>
  <c r="H487" i="31"/>
  <c r="H488" i="31"/>
  <c r="H489" i="31"/>
  <c r="H490" i="31"/>
  <c r="H491" i="31"/>
  <c r="H492" i="31"/>
  <c r="H493" i="31"/>
  <c r="H494" i="31"/>
  <c r="H495" i="31"/>
  <c r="H496" i="31"/>
  <c r="H497" i="31"/>
  <c r="H498" i="31"/>
  <c r="H499" i="31"/>
  <c r="H500" i="31"/>
  <c r="H501" i="31"/>
  <c r="H502" i="31"/>
  <c r="H503" i="31"/>
  <c r="H504" i="31"/>
  <c r="H505" i="31"/>
  <c r="H506" i="31"/>
  <c r="H507" i="31"/>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35" i="20"/>
  <c r="E36" i="20"/>
  <c r="E37" i="20"/>
  <c r="E38" i="20"/>
  <c r="E39" i="20"/>
  <c r="E40"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87" i="20"/>
  <c r="E88" i="20"/>
  <c r="E89" i="20"/>
  <c r="E90" i="20"/>
  <c r="E91" i="20"/>
  <c r="E92" i="20"/>
  <c r="E93" i="20"/>
  <c r="E94" i="20"/>
  <c r="E95" i="20"/>
  <c r="E96" i="20"/>
  <c r="E97" i="20"/>
  <c r="E98" i="20"/>
  <c r="E99" i="20"/>
  <c r="E100" i="20"/>
  <c r="E101" i="20"/>
  <c r="E102" i="20"/>
  <c r="E103" i="20"/>
  <c r="E104" i="20"/>
  <c r="E105" i="20"/>
  <c r="E106" i="20"/>
  <c r="E107" i="20"/>
  <c r="G9" i="26"/>
  <c r="G10" i="26"/>
  <c r="G11" i="26"/>
  <c r="G12" i="26"/>
  <c r="G13" i="26"/>
  <c r="G14" i="26"/>
  <c r="G15" i="26"/>
  <c r="G16" i="26"/>
  <c r="G17" i="26"/>
  <c r="G18" i="26"/>
  <c r="G19" i="26"/>
  <c r="G20" i="26"/>
  <c r="G21" i="26"/>
  <c r="G22" i="26"/>
  <c r="G23" i="26"/>
  <c r="G24" i="26"/>
  <c r="G25" i="26"/>
  <c r="G26" i="26"/>
  <c r="G27" i="26"/>
  <c r="G28" i="26"/>
  <c r="G29" i="26"/>
  <c r="G30" i="26"/>
  <c r="G31" i="26"/>
  <c r="G32" i="26"/>
  <c r="G33" i="26"/>
  <c r="G34" i="26"/>
  <c r="G35" i="26"/>
  <c r="G36" i="26"/>
  <c r="G37" i="26"/>
  <c r="G38" i="26"/>
  <c r="G39" i="26"/>
  <c r="G40" i="26"/>
  <c r="G41" i="26"/>
  <c r="G42" i="26"/>
  <c r="G43" i="26"/>
  <c r="G44" i="26"/>
  <c r="G45" i="26"/>
  <c r="G46" i="26"/>
  <c r="G47" i="26"/>
  <c r="G48" i="26"/>
  <c r="G49" i="26"/>
  <c r="G50" i="26"/>
  <c r="G51" i="26"/>
  <c r="G52" i="26"/>
  <c r="G53" i="26"/>
  <c r="G54" i="26"/>
  <c r="G55" i="26"/>
  <c r="G56" i="26"/>
  <c r="G57" i="26"/>
  <c r="G58" i="26"/>
  <c r="G59" i="26"/>
  <c r="G60" i="26"/>
  <c r="G61" i="26"/>
  <c r="G62" i="26"/>
  <c r="G63" i="26"/>
  <c r="G64" i="26"/>
  <c r="G65" i="26"/>
  <c r="G66" i="26"/>
  <c r="G67" i="26"/>
  <c r="G68" i="26"/>
  <c r="G69" i="26"/>
  <c r="G70" i="26"/>
  <c r="G71" i="26"/>
  <c r="G72" i="26"/>
  <c r="G73" i="26"/>
  <c r="G74" i="26"/>
  <c r="G75" i="26"/>
  <c r="G76" i="26"/>
  <c r="G77" i="26"/>
  <c r="G78" i="26"/>
  <c r="G79" i="26"/>
  <c r="G80" i="26"/>
  <c r="G81" i="26"/>
  <c r="G82" i="26"/>
  <c r="G83" i="26"/>
  <c r="G84" i="26"/>
  <c r="G85" i="26"/>
  <c r="G86" i="26"/>
  <c r="G87" i="26"/>
  <c r="G88" i="26"/>
  <c r="G89" i="26"/>
  <c r="G90" i="26"/>
  <c r="G91" i="26"/>
  <c r="G92" i="26"/>
  <c r="G93" i="26"/>
  <c r="G94" i="26"/>
  <c r="G95" i="26"/>
  <c r="G96" i="26"/>
  <c r="G97" i="26"/>
  <c r="G98" i="26"/>
  <c r="G99" i="26"/>
  <c r="G100" i="26"/>
  <c r="G101" i="26"/>
  <c r="G102" i="26"/>
  <c r="G103" i="26"/>
  <c r="G104" i="26"/>
  <c r="G105" i="26"/>
  <c r="G106" i="26"/>
  <c r="G107" i="26"/>
  <c r="G108" i="26"/>
  <c r="H7" i="12"/>
  <c r="H8" i="12"/>
  <c r="H9" i="12"/>
  <c r="H10" i="12"/>
  <c r="H11" i="12"/>
  <c r="H12" i="12"/>
  <c r="H13" i="12"/>
  <c r="H14" i="12"/>
  <c r="H15" i="12"/>
  <c r="H16" i="12"/>
  <c r="H17" i="12"/>
  <c r="H18" i="12"/>
  <c r="H19" i="12"/>
  <c r="H20" i="12"/>
  <c r="H21" i="12"/>
  <c r="H22" i="12"/>
  <c r="H23" i="12"/>
  <c r="H24" i="12"/>
  <c r="H25" i="12"/>
  <c r="H26" i="12"/>
  <c r="H27" i="12"/>
  <c r="H28" i="12"/>
  <c r="H29" i="12"/>
  <c r="H30" i="12"/>
  <c r="H31" i="12"/>
  <c r="H32" i="12"/>
  <c r="H33" i="12"/>
  <c r="H34" i="12"/>
  <c r="H35" i="12"/>
  <c r="H36" i="12"/>
  <c r="H37" i="12"/>
  <c r="H38" i="12"/>
  <c r="H39" i="12"/>
  <c r="H40" i="12"/>
  <c r="H41" i="12"/>
  <c r="H42" i="12"/>
  <c r="H43" i="12"/>
  <c r="H44" i="12"/>
  <c r="H45" i="12"/>
  <c r="H46" i="12"/>
  <c r="H47" i="12"/>
  <c r="H48" i="12"/>
  <c r="H49" i="12"/>
  <c r="H50" i="12"/>
  <c r="H51" i="12"/>
  <c r="H52" i="12"/>
  <c r="H53" i="12"/>
  <c r="H54" i="12"/>
  <c r="H55" i="12"/>
  <c r="H56" i="12"/>
  <c r="H57" i="12"/>
  <c r="H58" i="12"/>
  <c r="H59" i="12"/>
  <c r="H60" i="12"/>
  <c r="H61" i="12"/>
  <c r="H62" i="12"/>
  <c r="H63" i="12"/>
  <c r="H64" i="12"/>
  <c r="H65" i="12"/>
  <c r="H66" i="12"/>
  <c r="H67" i="12"/>
  <c r="H68" i="12"/>
  <c r="H69" i="12"/>
  <c r="H70" i="12"/>
  <c r="H71" i="12"/>
  <c r="H72" i="12"/>
  <c r="H73" i="12"/>
  <c r="H74" i="12"/>
  <c r="H75" i="12"/>
  <c r="H76" i="12"/>
  <c r="H77" i="12"/>
  <c r="H78" i="12"/>
  <c r="H79" i="12"/>
  <c r="H80" i="12"/>
  <c r="H81" i="12"/>
  <c r="H82" i="12"/>
  <c r="H83" i="12"/>
  <c r="H84" i="12"/>
  <c r="H85" i="12"/>
  <c r="H86" i="12"/>
  <c r="H87" i="12"/>
  <c r="H88" i="12"/>
  <c r="H89" i="12"/>
  <c r="H90" i="12"/>
  <c r="H91" i="12"/>
  <c r="H92" i="12"/>
  <c r="H93" i="12"/>
  <c r="H94" i="12"/>
  <c r="H95" i="12"/>
  <c r="H96" i="12"/>
  <c r="H97" i="12"/>
  <c r="H98" i="12"/>
  <c r="H99" i="12"/>
  <c r="H100" i="12"/>
  <c r="H101" i="12"/>
  <c r="H102" i="12"/>
  <c r="H103" i="12"/>
  <c r="H104" i="12"/>
  <c r="H105" i="12"/>
  <c r="H106" i="12"/>
  <c r="E10" i="29"/>
  <c r="E11" i="29"/>
  <c r="E12" i="29"/>
  <c r="E13" i="29"/>
  <c r="E14" i="29"/>
  <c r="E15" i="29"/>
  <c r="E16" i="29"/>
  <c r="E17" i="29"/>
  <c r="E18" i="29"/>
  <c r="E19" i="29"/>
  <c r="E20" i="29"/>
  <c r="E21" i="29"/>
  <c r="E22" i="29"/>
  <c r="E23" i="29"/>
  <c r="E24" i="29"/>
  <c r="E25" i="29"/>
  <c r="E26" i="29"/>
  <c r="E27" i="29"/>
  <c r="E28" i="29"/>
  <c r="E29" i="29"/>
  <c r="E30" i="29"/>
  <c r="E31" i="29"/>
  <c r="E32" i="29"/>
  <c r="E33" i="29"/>
  <c r="E34" i="29"/>
  <c r="E35" i="29"/>
  <c r="E36" i="29"/>
  <c r="E37" i="29"/>
  <c r="E38" i="29"/>
  <c r="E39" i="29"/>
  <c r="E40" i="29"/>
  <c r="E41" i="29"/>
  <c r="E42" i="29"/>
  <c r="E43" i="29"/>
  <c r="E44" i="29"/>
  <c r="E45" i="29"/>
  <c r="E46" i="29"/>
  <c r="E47" i="29"/>
  <c r="E48" i="29"/>
  <c r="E49" i="29"/>
  <c r="E50" i="29"/>
  <c r="E51" i="29"/>
  <c r="E52" i="29"/>
  <c r="E53" i="29"/>
  <c r="E54" i="29"/>
  <c r="E55" i="29"/>
  <c r="E56" i="29"/>
  <c r="E57" i="29"/>
  <c r="E58" i="29"/>
  <c r="E59" i="29"/>
  <c r="J8" i="23"/>
  <c r="J9" i="23"/>
  <c r="J10" i="23"/>
  <c r="J11" i="23"/>
  <c r="J12" i="23"/>
  <c r="J13" i="23"/>
  <c r="J14" i="23"/>
  <c r="J15" i="23"/>
  <c r="J16" i="23"/>
  <c r="J17" i="23"/>
  <c r="J18" i="23"/>
  <c r="J19" i="23"/>
  <c r="J20" i="23"/>
  <c r="J21" i="23"/>
  <c r="J22" i="23"/>
  <c r="J23" i="23"/>
  <c r="J24" i="23"/>
  <c r="J25" i="23"/>
  <c r="J26" i="23"/>
  <c r="J27" i="23"/>
  <c r="J28" i="23"/>
  <c r="J29" i="23"/>
  <c r="J30" i="23"/>
  <c r="J31" i="23"/>
  <c r="J32" i="23"/>
  <c r="J33" i="23"/>
  <c r="J34" i="23"/>
  <c r="J35" i="23"/>
  <c r="J36" i="23"/>
  <c r="J37" i="23"/>
  <c r="J38" i="23"/>
  <c r="J39" i="23"/>
  <c r="J40" i="23"/>
  <c r="J41" i="23"/>
  <c r="J42" i="23"/>
  <c r="J43" i="23"/>
  <c r="J44" i="23"/>
  <c r="J45" i="23"/>
  <c r="J46" i="23"/>
  <c r="J47" i="23"/>
  <c r="J48" i="23"/>
  <c r="J49" i="23"/>
  <c r="J50" i="23"/>
  <c r="J51" i="23"/>
  <c r="J52" i="23"/>
  <c r="J53" i="23"/>
  <c r="J54" i="23"/>
  <c r="J55" i="23"/>
  <c r="J56" i="23"/>
  <c r="J57" i="23"/>
  <c r="J58" i="23"/>
  <c r="J59" i="23"/>
  <c r="J60" i="23"/>
  <c r="J61" i="23"/>
  <c r="J62" i="23"/>
  <c r="J63" i="23"/>
  <c r="J64" i="23"/>
  <c r="J65" i="23"/>
  <c r="J66" i="23"/>
  <c r="J67" i="23"/>
  <c r="J68" i="23"/>
  <c r="J69" i="23"/>
  <c r="J70" i="23"/>
  <c r="J71" i="23"/>
  <c r="J72" i="23"/>
  <c r="J73" i="23"/>
  <c r="J74" i="23"/>
  <c r="J75" i="23"/>
  <c r="J76" i="23"/>
  <c r="J77" i="23"/>
  <c r="J78" i="23"/>
  <c r="J79" i="23"/>
  <c r="J80" i="23"/>
  <c r="J81" i="23"/>
  <c r="J82" i="23"/>
  <c r="J83" i="23"/>
  <c r="J84" i="23"/>
  <c r="J85" i="23"/>
  <c r="J86" i="23"/>
  <c r="J87" i="23"/>
  <c r="J88" i="23"/>
  <c r="J89" i="23"/>
  <c r="J90" i="23"/>
  <c r="J91" i="23"/>
  <c r="J92" i="23"/>
  <c r="J93" i="23"/>
  <c r="J94" i="23"/>
  <c r="J95" i="23"/>
  <c r="J96" i="23"/>
  <c r="J97" i="23"/>
  <c r="J98" i="23"/>
  <c r="J99" i="23"/>
  <c r="J100" i="23"/>
  <c r="J101" i="23"/>
  <c r="J102" i="23"/>
  <c r="J103" i="23"/>
  <c r="J104" i="23"/>
  <c r="J105" i="23"/>
  <c r="J106" i="23"/>
  <c r="J107" i="23"/>
  <c r="L8" i="11"/>
  <c r="L9" i="11"/>
  <c r="L10" i="11"/>
  <c r="L11" i="11"/>
  <c r="L12" i="11"/>
  <c r="L13" i="11"/>
  <c r="L14" i="11"/>
  <c r="L15" i="11"/>
  <c r="L16" i="11"/>
  <c r="L17" i="11"/>
  <c r="L18" i="11"/>
  <c r="L19" i="11"/>
  <c r="L20" i="11"/>
  <c r="L21" i="11"/>
  <c r="L22" i="11"/>
  <c r="L23" i="11"/>
  <c r="L24" i="11"/>
  <c r="L25" i="11"/>
  <c r="L26" i="11"/>
  <c r="L27" i="11"/>
  <c r="L28" i="11"/>
  <c r="L29" i="11"/>
  <c r="L30" i="11"/>
  <c r="L31" i="11"/>
  <c r="L32" i="11"/>
  <c r="L33" i="11"/>
  <c r="L34" i="11"/>
  <c r="L35" i="11"/>
  <c r="L36" i="11"/>
  <c r="L37" i="11"/>
  <c r="L38" i="11"/>
  <c r="L39" i="11"/>
  <c r="L40" i="11"/>
  <c r="L41" i="11"/>
  <c r="L42" i="11"/>
  <c r="L43" i="11"/>
  <c r="L44" i="11"/>
  <c r="L45" i="11"/>
  <c r="L46" i="11"/>
  <c r="L47" i="11"/>
  <c r="L48" i="11"/>
  <c r="L49" i="11"/>
  <c r="L50" i="11"/>
  <c r="L51" i="11"/>
  <c r="L52" i="11"/>
  <c r="L53" i="11"/>
  <c r="L54" i="11"/>
  <c r="L55" i="11"/>
  <c r="L56" i="11"/>
  <c r="L57" i="11"/>
  <c r="L58" i="11"/>
  <c r="L59" i="11"/>
  <c r="L60" i="11"/>
  <c r="L61" i="11"/>
  <c r="L62" i="11"/>
  <c r="L63" i="11"/>
  <c r="L64" i="11"/>
  <c r="L65" i="11"/>
  <c r="L66" i="11"/>
  <c r="L67" i="11"/>
  <c r="L68" i="11"/>
  <c r="L69" i="11"/>
  <c r="L70" i="11"/>
  <c r="L71" i="11"/>
  <c r="L72" i="11"/>
  <c r="L73" i="11"/>
  <c r="L74" i="11"/>
  <c r="L75" i="11"/>
  <c r="L76" i="11"/>
  <c r="L77" i="11"/>
  <c r="L78" i="11"/>
  <c r="L79" i="11"/>
  <c r="L80" i="11"/>
  <c r="L81" i="11"/>
  <c r="L82" i="11"/>
  <c r="L83" i="11"/>
  <c r="L84" i="11"/>
  <c r="L85" i="11"/>
  <c r="L86" i="11"/>
  <c r="L87" i="11"/>
  <c r="L88" i="11"/>
  <c r="L89" i="11"/>
  <c r="L90" i="11"/>
  <c r="L91" i="11"/>
  <c r="L92" i="11"/>
  <c r="L93" i="11"/>
  <c r="L94" i="11"/>
  <c r="L95" i="11"/>
  <c r="L96" i="11"/>
  <c r="L97" i="11"/>
  <c r="L98" i="11"/>
  <c r="L99" i="11"/>
  <c r="L100" i="11"/>
  <c r="L101" i="11"/>
  <c r="L102" i="11"/>
  <c r="L103" i="11"/>
  <c r="L104" i="11"/>
  <c r="L105" i="11"/>
  <c r="L106" i="11"/>
  <c r="L107" i="11"/>
  <c r="E7" i="14"/>
  <c r="E8" i="14"/>
  <c r="E9" i="14"/>
  <c r="E10" i="14"/>
  <c r="E11" i="14"/>
  <c r="E12" i="14"/>
  <c r="E13" i="14"/>
  <c r="E14" i="14"/>
  <c r="E15" i="14"/>
  <c r="E16" i="14"/>
  <c r="E17" i="14"/>
  <c r="E18" i="14"/>
  <c r="E19" i="14"/>
  <c r="E20" i="14"/>
  <c r="E21" i="14"/>
  <c r="E22" i="14"/>
  <c r="E23" i="14"/>
  <c r="E24" i="14"/>
  <c r="E25" i="14"/>
  <c r="E26" i="14"/>
  <c r="E27" i="14"/>
  <c r="E28" i="14"/>
  <c r="E29" i="14"/>
  <c r="E30" i="14"/>
  <c r="E31" i="14"/>
  <c r="E32" i="14"/>
  <c r="E33" i="14"/>
  <c r="E34" i="14"/>
  <c r="E35" i="14"/>
  <c r="E36" i="14"/>
  <c r="E37" i="14"/>
  <c r="E38" i="14"/>
  <c r="E39" i="14"/>
  <c r="E40" i="14"/>
  <c r="E41" i="14"/>
  <c r="E42" i="14"/>
  <c r="E43" i="14"/>
  <c r="E44" i="14"/>
  <c r="E45" i="14"/>
  <c r="E46" i="14"/>
  <c r="E47" i="14"/>
  <c r="E48" i="14"/>
  <c r="E49" i="14"/>
  <c r="E50" i="14"/>
  <c r="E51" i="14"/>
  <c r="E52" i="14"/>
  <c r="E53" i="14"/>
  <c r="E54" i="14"/>
  <c r="E55" i="14"/>
  <c r="E56" i="14"/>
  <c r="E57" i="14"/>
  <c r="E58" i="14"/>
  <c r="E59" i="14"/>
  <c r="E60" i="14"/>
  <c r="E61" i="14"/>
  <c r="E62" i="14"/>
  <c r="E63" i="14"/>
  <c r="E64" i="14"/>
  <c r="E65" i="14"/>
  <c r="E66" i="14"/>
  <c r="E67" i="14"/>
  <c r="E68" i="14"/>
  <c r="E69" i="14"/>
  <c r="E70" i="14"/>
  <c r="E71" i="14"/>
  <c r="E72" i="14"/>
  <c r="E73" i="14"/>
  <c r="E74" i="14"/>
  <c r="E75" i="14"/>
  <c r="E76" i="14"/>
  <c r="E77" i="14"/>
  <c r="E78" i="14"/>
  <c r="E79" i="14"/>
  <c r="E80" i="14"/>
  <c r="E81" i="14"/>
  <c r="E82" i="14"/>
  <c r="E83" i="14"/>
  <c r="E84" i="14"/>
  <c r="E85" i="14"/>
  <c r="E86" i="14"/>
  <c r="E87" i="14"/>
  <c r="E88" i="14"/>
  <c r="E89" i="14"/>
  <c r="E90" i="14"/>
  <c r="E91" i="14"/>
  <c r="E92" i="14"/>
  <c r="E93" i="14"/>
  <c r="E94" i="14"/>
  <c r="E95" i="14"/>
  <c r="E96" i="14"/>
  <c r="E97" i="14"/>
  <c r="E98" i="14"/>
  <c r="E99" i="14"/>
  <c r="E100" i="14"/>
  <c r="E101" i="14"/>
  <c r="E102" i="14"/>
  <c r="E103" i="14"/>
  <c r="E104" i="14"/>
  <c r="E105" i="14"/>
  <c r="E6" i="14"/>
  <c r="E8" i="18"/>
  <c r="E9" i="18"/>
  <c r="E10" i="18"/>
  <c r="E11" i="18"/>
  <c r="E12" i="18"/>
  <c r="E13" i="18"/>
  <c r="E14" i="18"/>
  <c r="E15" i="18"/>
  <c r="E16" i="18"/>
  <c r="E17" i="18"/>
  <c r="E18" i="18"/>
  <c r="E19" i="18"/>
  <c r="E20" i="18"/>
  <c r="E21" i="18"/>
  <c r="E22" i="18"/>
  <c r="E23" i="18"/>
  <c r="E24" i="18"/>
  <c r="E25" i="18"/>
  <c r="E26" i="18"/>
  <c r="E27" i="18"/>
  <c r="E28" i="18"/>
  <c r="E29" i="18"/>
  <c r="E30" i="18"/>
  <c r="E31" i="18"/>
  <c r="E32" i="18"/>
  <c r="E33" i="18"/>
  <c r="E34" i="18"/>
  <c r="E35" i="18"/>
  <c r="E36" i="18"/>
  <c r="E37" i="18"/>
  <c r="E38" i="18"/>
  <c r="E39" i="18"/>
  <c r="E40" i="18"/>
  <c r="E41" i="18"/>
  <c r="E42" i="18"/>
  <c r="E43" i="18"/>
  <c r="E44" i="18"/>
  <c r="E45" i="18"/>
  <c r="E46" i="18"/>
  <c r="E47" i="18"/>
  <c r="E48" i="18"/>
  <c r="E49" i="18"/>
  <c r="E50" i="18"/>
  <c r="E51" i="18"/>
  <c r="E52" i="18"/>
  <c r="E53" i="18"/>
  <c r="E54" i="18"/>
  <c r="E55" i="18"/>
  <c r="E56" i="18"/>
  <c r="E57" i="18"/>
  <c r="E58" i="18"/>
  <c r="E59" i="18"/>
  <c r="E60" i="18"/>
  <c r="E61" i="18"/>
  <c r="E62" i="18"/>
  <c r="E63" i="18"/>
  <c r="E64" i="18"/>
  <c r="E65" i="18"/>
  <c r="E66" i="18"/>
  <c r="E67" i="18"/>
  <c r="E68" i="18"/>
  <c r="E69" i="18"/>
  <c r="E70" i="18"/>
  <c r="E71" i="18"/>
  <c r="E72" i="18"/>
  <c r="E73" i="18"/>
  <c r="E74" i="18"/>
  <c r="E75" i="18"/>
  <c r="E76" i="18"/>
  <c r="E77" i="18"/>
  <c r="E78" i="18"/>
  <c r="E79" i="18"/>
  <c r="E80" i="18"/>
  <c r="E81" i="18"/>
  <c r="E82" i="18"/>
  <c r="E83" i="18"/>
  <c r="E84" i="18"/>
  <c r="E85" i="18"/>
  <c r="E86" i="18"/>
  <c r="E87" i="18"/>
  <c r="E88" i="18"/>
  <c r="E89" i="18"/>
  <c r="E90" i="18"/>
  <c r="E91" i="18"/>
  <c r="E92" i="18"/>
  <c r="E93" i="18"/>
  <c r="E94" i="18"/>
  <c r="E95" i="18"/>
  <c r="E96" i="18"/>
  <c r="E97" i="18"/>
  <c r="E98" i="18"/>
  <c r="E99" i="18"/>
  <c r="E100" i="18"/>
  <c r="E101" i="18"/>
  <c r="E102" i="18"/>
  <c r="E103" i="18"/>
  <c r="E104" i="18"/>
  <c r="E105" i="18"/>
  <c r="E106" i="18"/>
  <c r="E107" i="18"/>
  <c r="M84" i="9"/>
  <c r="M8" i="9"/>
  <c r="M9" i="9"/>
  <c r="M10" i="9"/>
  <c r="M11" i="9"/>
  <c r="M12" i="9"/>
  <c r="M13" i="9"/>
  <c r="M14" i="9"/>
  <c r="M15" i="9"/>
  <c r="M16" i="9"/>
  <c r="M17" i="9"/>
  <c r="M18" i="9"/>
  <c r="M19" i="9"/>
  <c r="M20" i="9"/>
  <c r="M21" i="9"/>
  <c r="M22" i="9"/>
  <c r="M23" i="9"/>
  <c r="M24" i="9"/>
  <c r="M25" i="9"/>
  <c r="M26" i="9"/>
  <c r="M27" i="9"/>
  <c r="M28" i="9"/>
  <c r="M29" i="9"/>
  <c r="M30" i="9"/>
  <c r="M31" i="9"/>
  <c r="M32" i="9"/>
  <c r="M33" i="9"/>
  <c r="M34" i="9"/>
  <c r="M35" i="9"/>
  <c r="M36" i="9"/>
  <c r="M37" i="9"/>
  <c r="M38" i="9"/>
  <c r="M39" i="9"/>
  <c r="M40" i="9"/>
  <c r="M41" i="9"/>
  <c r="M42" i="9"/>
  <c r="M43" i="9"/>
  <c r="M44" i="9"/>
  <c r="M45" i="9"/>
  <c r="M46" i="9"/>
  <c r="M47" i="9"/>
  <c r="M48" i="9"/>
  <c r="M49" i="9"/>
  <c r="M50" i="9"/>
  <c r="M51" i="9"/>
  <c r="M52" i="9"/>
  <c r="M53" i="9"/>
  <c r="M54" i="9"/>
  <c r="M55" i="9"/>
  <c r="M56" i="9"/>
  <c r="M57" i="9"/>
  <c r="M58" i="9"/>
  <c r="M59" i="9"/>
  <c r="M60" i="9"/>
  <c r="M61" i="9"/>
  <c r="M62" i="9"/>
  <c r="M63" i="9"/>
  <c r="M64" i="9"/>
  <c r="M65" i="9"/>
  <c r="M66" i="9"/>
  <c r="M67" i="9"/>
  <c r="M68" i="9"/>
  <c r="M69" i="9"/>
  <c r="M70" i="9"/>
  <c r="M71" i="9"/>
  <c r="M72" i="9"/>
  <c r="M73" i="9"/>
  <c r="M74" i="9"/>
  <c r="M75" i="9"/>
  <c r="M76" i="9"/>
  <c r="M77" i="9"/>
  <c r="M78" i="9"/>
  <c r="M79" i="9"/>
  <c r="M80" i="9"/>
  <c r="M81" i="9"/>
  <c r="M82" i="9"/>
  <c r="M83" i="9"/>
  <c r="M85" i="9"/>
  <c r="M86" i="9"/>
  <c r="M87" i="9"/>
  <c r="M88" i="9"/>
  <c r="M89" i="9"/>
  <c r="M90" i="9"/>
  <c r="M91" i="9"/>
  <c r="M92" i="9"/>
  <c r="M93" i="9"/>
  <c r="M94" i="9"/>
  <c r="M95" i="9"/>
  <c r="M96" i="9"/>
  <c r="M97" i="9"/>
  <c r="M98" i="9"/>
  <c r="M99" i="9"/>
  <c r="M100" i="9"/>
  <c r="M101" i="9"/>
  <c r="M102" i="9"/>
  <c r="M103" i="9"/>
  <c r="M104" i="9"/>
  <c r="M105" i="9"/>
  <c r="M106" i="9"/>
  <c r="M107" i="9"/>
  <c r="P8" i="7"/>
  <c r="P9" i="7"/>
  <c r="P10" i="7"/>
  <c r="P11" i="7"/>
  <c r="P12" i="7"/>
  <c r="P13" i="7"/>
  <c r="P14" i="7"/>
  <c r="P15" i="7"/>
  <c r="P16" i="7"/>
  <c r="P17" i="7"/>
  <c r="P18" i="7"/>
  <c r="P19" i="7"/>
  <c r="P20" i="7"/>
  <c r="P21" i="7"/>
  <c r="P22" i="7"/>
  <c r="P23" i="7"/>
  <c r="P24" i="7"/>
  <c r="P25" i="7"/>
  <c r="P26" i="7"/>
  <c r="P27" i="7"/>
  <c r="P28" i="7"/>
  <c r="P29" i="7"/>
  <c r="P30" i="7"/>
  <c r="P31" i="7"/>
  <c r="P32" i="7"/>
  <c r="P33" i="7"/>
  <c r="P34" i="7"/>
  <c r="P35" i="7"/>
  <c r="P36" i="7"/>
  <c r="P37" i="7"/>
  <c r="P38" i="7"/>
  <c r="P39" i="7"/>
  <c r="P40" i="7"/>
  <c r="P41" i="7"/>
  <c r="P42" i="7"/>
  <c r="P43" i="7"/>
  <c r="P44" i="7"/>
  <c r="P45" i="7"/>
  <c r="P46" i="7"/>
  <c r="P47" i="7"/>
  <c r="P48" i="7"/>
  <c r="P49" i="7"/>
  <c r="P50" i="7"/>
  <c r="P51" i="7"/>
  <c r="P52" i="7"/>
  <c r="P53" i="7"/>
  <c r="P54" i="7"/>
  <c r="P55" i="7"/>
  <c r="P56" i="7"/>
  <c r="P57" i="7"/>
  <c r="P58" i="7"/>
  <c r="P59" i="7"/>
  <c r="P60" i="7"/>
  <c r="P61" i="7"/>
  <c r="P62" i="7"/>
  <c r="P63" i="7"/>
  <c r="P64" i="7"/>
  <c r="P65" i="7"/>
  <c r="P66" i="7"/>
  <c r="P67" i="7"/>
  <c r="P68" i="7"/>
  <c r="P69" i="7"/>
  <c r="P70" i="7"/>
  <c r="P71" i="7"/>
  <c r="P72" i="7"/>
  <c r="P73" i="7"/>
  <c r="P74" i="7"/>
  <c r="P75" i="7"/>
  <c r="P76" i="7"/>
  <c r="P77" i="7"/>
  <c r="P78" i="7"/>
  <c r="P79" i="7"/>
  <c r="P80" i="7"/>
  <c r="P81" i="7"/>
  <c r="P82" i="7"/>
  <c r="P83" i="7"/>
  <c r="P84" i="7"/>
  <c r="P85" i="7"/>
  <c r="P86" i="7"/>
  <c r="P87" i="7"/>
  <c r="P88" i="7"/>
  <c r="P89" i="7"/>
  <c r="P90" i="7"/>
  <c r="P91" i="7"/>
  <c r="P92" i="7"/>
  <c r="P93" i="7"/>
  <c r="P94" i="7"/>
  <c r="P95" i="7"/>
  <c r="P96" i="7"/>
  <c r="P97" i="7"/>
  <c r="P98" i="7"/>
  <c r="P99" i="7"/>
  <c r="P100" i="7"/>
  <c r="P101" i="7"/>
  <c r="P102" i="7"/>
  <c r="P103" i="7"/>
  <c r="P104" i="7"/>
  <c r="P105" i="7"/>
  <c r="P106" i="7"/>
  <c r="P107" i="7"/>
  <c r="R8" i="4"/>
  <c r="R9" i="4"/>
  <c r="R10" i="4"/>
  <c r="R11" i="4"/>
  <c r="R12" i="4"/>
  <c r="R13" i="4"/>
  <c r="R14" i="4"/>
  <c r="R15" i="4"/>
  <c r="R16" i="4"/>
  <c r="R17" i="4"/>
  <c r="R18" i="4"/>
  <c r="R19" i="4"/>
  <c r="R20" i="4"/>
  <c r="R21" i="4"/>
  <c r="R22" i="4"/>
  <c r="R23" i="4"/>
  <c r="R24" i="4"/>
  <c r="R25" i="4"/>
  <c r="R26" i="4"/>
  <c r="R27" i="4"/>
  <c r="R28" i="4"/>
  <c r="R29" i="4"/>
  <c r="R30" i="4"/>
  <c r="R31" i="4"/>
  <c r="R32" i="4"/>
  <c r="R33" i="4"/>
  <c r="R34" i="4"/>
  <c r="R35" i="4"/>
  <c r="R36" i="4"/>
  <c r="R37" i="4"/>
  <c r="R38" i="4"/>
  <c r="R39" i="4"/>
  <c r="R40" i="4"/>
  <c r="R41" i="4"/>
  <c r="R42" i="4"/>
  <c r="R43" i="4"/>
  <c r="R44" i="4"/>
  <c r="R45" i="4"/>
  <c r="R46" i="4"/>
  <c r="R47" i="4"/>
  <c r="R48" i="4"/>
  <c r="R49" i="4"/>
  <c r="R50" i="4"/>
  <c r="R51" i="4"/>
  <c r="R52" i="4"/>
  <c r="R53" i="4"/>
  <c r="R54" i="4"/>
  <c r="R55" i="4"/>
  <c r="R56" i="4"/>
  <c r="R57" i="4"/>
  <c r="R58" i="4"/>
  <c r="R59" i="4"/>
  <c r="R60" i="4"/>
  <c r="R61" i="4"/>
  <c r="R62" i="4"/>
  <c r="R63" i="4"/>
  <c r="R64" i="4"/>
  <c r="R65" i="4"/>
  <c r="R66" i="4"/>
  <c r="R67" i="4"/>
  <c r="R68" i="4"/>
  <c r="R69" i="4"/>
  <c r="R70" i="4"/>
  <c r="R71" i="4"/>
  <c r="R72" i="4"/>
  <c r="R73" i="4"/>
  <c r="R74" i="4"/>
  <c r="R75" i="4"/>
  <c r="R76" i="4"/>
  <c r="R77" i="4"/>
  <c r="R78" i="4"/>
  <c r="R79" i="4"/>
  <c r="R80" i="4"/>
  <c r="R81" i="4"/>
  <c r="R82" i="4"/>
  <c r="R83" i="4"/>
  <c r="R84" i="4"/>
  <c r="R85" i="4"/>
  <c r="R86" i="4"/>
  <c r="R87" i="4"/>
  <c r="R88" i="4"/>
  <c r="R89" i="4"/>
  <c r="R90" i="4"/>
  <c r="R91" i="4"/>
  <c r="R92" i="4"/>
  <c r="R93" i="4"/>
  <c r="R94" i="4"/>
  <c r="R95" i="4"/>
  <c r="R96" i="4"/>
  <c r="R97" i="4"/>
  <c r="R98" i="4"/>
  <c r="R99" i="4"/>
  <c r="R100" i="4"/>
  <c r="R101" i="4"/>
  <c r="R102" i="4"/>
  <c r="R103" i="4"/>
  <c r="R104" i="4"/>
  <c r="R105" i="4"/>
  <c r="R106" i="4"/>
  <c r="R107" i="4"/>
  <c r="H60" i="2"/>
  <c r="J52" i="2" s="1"/>
  <c r="G60" i="2"/>
  <c r="K2" i="25"/>
  <c r="K3" i="25"/>
  <c r="K4" i="25"/>
  <c r="K5" i="25"/>
  <c r="K6" i="25"/>
  <c r="E13" i="2"/>
  <c r="H13" i="10"/>
  <c r="H14" i="10"/>
  <c r="H15" i="10"/>
  <c r="H16" i="10"/>
  <c r="H17" i="10"/>
  <c r="H18" i="10"/>
  <c r="H19" i="10"/>
  <c r="H20" i="10"/>
  <c r="H21" i="10"/>
  <c r="H22" i="10"/>
  <c r="H23" i="10"/>
  <c r="H24" i="10"/>
  <c r="H25" i="10"/>
  <c r="H26" i="10"/>
  <c r="H27" i="10"/>
  <c r="H28" i="10"/>
  <c r="H29" i="10"/>
  <c r="H30" i="10"/>
  <c r="H31" i="10"/>
  <c r="H32" i="10"/>
  <c r="H33" i="10"/>
  <c r="H34" i="10"/>
  <c r="H35" i="10"/>
  <c r="H36" i="10"/>
  <c r="H37" i="10"/>
  <c r="H38" i="10"/>
  <c r="H39" i="10"/>
  <c r="H40" i="10"/>
  <c r="H41" i="10"/>
  <c r="H42" i="10"/>
  <c r="H43" i="10"/>
  <c r="H44" i="10"/>
  <c r="H45" i="10"/>
  <c r="H46" i="10"/>
  <c r="H47" i="10"/>
  <c r="H48" i="10"/>
  <c r="H49" i="10"/>
  <c r="H50" i="10"/>
  <c r="H51" i="10"/>
  <c r="H52" i="10"/>
  <c r="H53" i="10"/>
  <c r="H54" i="10"/>
  <c r="H55" i="10"/>
  <c r="H56" i="10"/>
  <c r="H57" i="10"/>
  <c r="H58" i="10"/>
  <c r="H59" i="10"/>
  <c r="H60" i="10"/>
  <c r="H61" i="10"/>
  <c r="H62" i="10"/>
  <c r="H63" i="10"/>
  <c r="H64" i="10"/>
  <c r="H65" i="10"/>
  <c r="H66" i="10"/>
  <c r="H67" i="10"/>
  <c r="H68" i="10"/>
  <c r="H69" i="10"/>
  <c r="H70" i="10"/>
  <c r="H71" i="10"/>
  <c r="H72" i="10"/>
  <c r="H73" i="10"/>
  <c r="H74" i="10"/>
  <c r="H75" i="10"/>
  <c r="H76" i="10"/>
  <c r="H77" i="10"/>
  <c r="H78" i="10"/>
  <c r="H79" i="10"/>
  <c r="H80" i="10"/>
  <c r="H81" i="10"/>
  <c r="H82" i="10"/>
  <c r="H83" i="10"/>
  <c r="H84" i="10"/>
  <c r="H85" i="10"/>
  <c r="H86" i="10"/>
  <c r="H87" i="10"/>
  <c r="H88" i="10"/>
  <c r="H89" i="10"/>
  <c r="H90" i="10"/>
  <c r="H91" i="10"/>
  <c r="H92" i="10"/>
  <c r="H93" i="10"/>
  <c r="H94" i="10"/>
  <c r="H95" i="10"/>
  <c r="H96" i="10"/>
  <c r="H97" i="10"/>
  <c r="H98" i="10"/>
  <c r="H99" i="10"/>
  <c r="H100" i="10"/>
  <c r="H101" i="10"/>
  <c r="H102" i="10"/>
  <c r="H103" i="10"/>
  <c r="H104" i="10"/>
  <c r="H105" i="10"/>
  <c r="H106" i="10"/>
  <c r="H107" i="10"/>
  <c r="H108" i="10"/>
  <c r="H109" i="10"/>
  <c r="H110" i="10"/>
  <c r="H111" i="10"/>
  <c r="H112" i="10"/>
  <c r="H113" i="10"/>
  <c r="H114" i="10"/>
  <c r="H115" i="10"/>
  <c r="H116" i="10"/>
  <c r="H117" i="10"/>
  <c r="H118" i="10"/>
  <c r="H119" i="10"/>
  <c r="H120" i="10"/>
  <c r="H121" i="10"/>
  <c r="H122" i="10"/>
  <c r="H123" i="10"/>
  <c r="H124" i="10"/>
  <c r="H125" i="10"/>
  <c r="H126" i="10"/>
  <c r="H127" i="10"/>
  <c r="H128" i="10"/>
  <c r="H129" i="10"/>
  <c r="H130" i="10"/>
  <c r="H131" i="10"/>
  <c r="H132" i="10"/>
  <c r="H133" i="10"/>
  <c r="H134" i="10"/>
  <c r="H135" i="10"/>
  <c r="H136" i="10"/>
  <c r="H137" i="10"/>
  <c r="H138" i="10"/>
  <c r="H139" i="10"/>
  <c r="H140" i="10"/>
  <c r="H141" i="10"/>
  <c r="H142" i="10"/>
  <c r="H143" i="10"/>
  <c r="H144" i="10"/>
  <c r="H145" i="10"/>
  <c r="H146" i="10"/>
  <c r="H147" i="10"/>
  <c r="H148" i="10"/>
  <c r="H149" i="10"/>
  <c r="H150" i="10"/>
  <c r="H151" i="10"/>
  <c r="H152" i="10"/>
  <c r="H153" i="10"/>
  <c r="H154" i="10"/>
  <c r="H155" i="10"/>
  <c r="H156" i="10"/>
  <c r="H157" i="10"/>
  <c r="H158" i="10"/>
  <c r="H159" i="10"/>
  <c r="H160" i="10"/>
  <c r="H161" i="10"/>
  <c r="H162" i="10"/>
  <c r="H163" i="10"/>
  <c r="H164" i="10"/>
  <c r="H165" i="10"/>
  <c r="H166" i="10"/>
  <c r="H167" i="10"/>
  <c r="H168" i="10"/>
  <c r="H169" i="10"/>
  <c r="H170" i="10"/>
  <c r="H171" i="10"/>
  <c r="H172" i="10"/>
  <c r="H173" i="10"/>
  <c r="H174" i="10"/>
  <c r="H175" i="10"/>
  <c r="H176" i="10"/>
  <c r="H177" i="10"/>
  <c r="H178" i="10"/>
  <c r="H179" i="10"/>
  <c r="H180" i="10"/>
  <c r="H181" i="10"/>
  <c r="H182" i="10"/>
  <c r="H183" i="10"/>
  <c r="H184" i="10"/>
  <c r="H185" i="10"/>
  <c r="H186" i="10"/>
  <c r="H187" i="10"/>
  <c r="H188" i="10"/>
  <c r="H189" i="10"/>
  <c r="H190" i="10"/>
  <c r="H191" i="10"/>
  <c r="H192" i="10"/>
  <c r="H193" i="10"/>
  <c r="H194" i="10"/>
  <c r="H195" i="10"/>
  <c r="H196" i="10"/>
  <c r="H197" i="10"/>
  <c r="H198" i="10"/>
  <c r="H199" i="10"/>
  <c r="H200" i="10"/>
  <c r="H201" i="10"/>
  <c r="H202" i="10"/>
  <c r="H203" i="10"/>
  <c r="H204" i="10"/>
  <c r="H205" i="10"/>
  <c r="H206" i="10"/>
  <c r="H207" i="10"/>
  <c r="H208" i="10"/>
  <c r="H209" i="10"/>
  <c r="H210" i="10"/>
  <c r="H211" i="10"/>
  <c r="H212" i="10"/>
  <c r="I13" i="10"/>
  <c r="G507" i="31" a="1"/>
  <c r="G507" i="31" s="1"/>
  <c r="G506" i="31" a="1"/>
  <c r="G506" i="31" s="1"/>
  <c r="G505" i="31" a="1"/>
  <c r="G505" i="31" s="1"/>
  <c r="G504" i="31" a="1"/>
  <c r="G504" i="31" s="1"/>
  <c r="G503" i="31" a="1"/>
  <c r="G503" i="31" s="1"/>
  <c r="G502" i="31" a="1"/>
  <c r="G502" i="31" s="1"/>
  <c r="G501" i="31" a="1"/>
  <c r="G501" i="31" s="1"/>
  <c r="G500" i="31" a="1"/>
  <c r="G500" i="31" s="1"/>
  <c r="G499" i="31" a="1"/>
  <c r="G499" i="31" s="1"/>
  <c r="G498" i="31" a="1"/>
  <c r="G498" i="31" s="1"/>
  <c r="G497" i="31" a="1"/>
  <c r="G497" i="31" s="1"/>
  <c r="G496" i="31" a="1"/>
  <c r="G496" i="31" s="1"/>
  <c r="G495" i="31" a="1"/>
  <c r="G495" i="31" s="1"/>
  <c r="G494" i="31" a="1"/>
  <c r="G494" i="31" s="1"/>
  <c r="G493" i="31" a="1"/>
  <c r="G493" i="31" s="1"/>
  <c r="G492" i="31" a="1"/>
  <c r="G492" i="31" s="1"/>
  <c r="G491" i="31" a="1"/>
  <c r="G491" i="31" s="1"/>
  <c r="G490" i="31" a="1"/>
  <c r="G490" i="31" s="1"/>
  <c r="G489" i="31" a="1"/>
  <c r="G489" i="31" s="1"/>
  <c r="G488" i="31" a="1"/>
  <c r="G488" i="31" s="1"/>
  <c r="G487" i="31" a="1"/>
  <c r="G487" i="31" s="1"/>
  <c r="G486" i="31" a="1"/>
  <c r="G486" i="31" s="1"/>
  <c r="G485" i="31" a="1"/>
  <c r="G485" i="31" s="1"/>
  <c r="G484" i="31" a="1"/>
  <c r="G484" i="31" s="1"/>
  <c r="G483" i="31" a="1"/>
  <c r="G483" i="31" s="1"/>
  <c r="G482" i="31" a="1"/>
  <c r="G482" i="31" s="1"/>
  <c r="G481" i="31" a="1"/>
  <c r="G481" i="31" s="1"/>
  <c r="G480" i="31" a="1"/>
  <c r="G480" i="31" s="1"/>
  <c r="G479" i="31" a="1"/>
  <c r="G479" i="31" s="1"/>
  <c r="G478" i="31" a="1"/>
  <c r="G478" i="31" s="1"/>
  <c r="G477" i="31" a="1"/>
  <c r="G477" i="31" s="1"/>
  <c r="G476" i="31" a="1"/>
  <c r="G476" i="31" s="1"/>
  <c r="G475" i="31" a="1"/>
  <c r="G475" i="31" s="1"/>
  <c r="G474" i="31" a="1"/>
  <c r="G474" i="31" s="1"/>
  <c r="G473" i="31" a="1"/>
  <c r="G473" i="31" s="1"/>
  <c r="G472" i="31" a="1"/>
  <c r="G472" i="31" s="1"/>
  <c r="G471" i="31" a="1"/>
  <c r="G471" i="31" s="1"/>
  <c r="G470" i="31" a="1"/>
  <c r="G470" i="31" s="1"/>
  <c r="G469" i="31" a="1"/>
  <c r="G469" i="31" s="1"/>
  <c r="G468" i="31"/>
  <c r="G468" i="31" a="1"/>
  <c r="G467" i="31" a="1"/>
  <c r="G467" i="31" s="1"/>
  <c r="G466" i="31" a="1"/>
  <c r="G466" i="31" s="1"/>
  <c r="G465" i="31" a="1"/>
  <c r="G465" i="31" s="1"/>
  <c r="G464" i="31" a="1"/>
  <c r="G464" i="31" s="1"/>
  <c r="G463" i="31" a="1"/>
  <c r="G463" i="31" s="1"/>
  <c r="G462" i="31" a="1"/>
  <c r="G462" i="31" s="1"/>
  <c r="G461" i="31" a="1"/>
  <c r="G461" i="31" s="1"/>
  <c r="G460" i="31" a="1"/>
  <c r="G460" i="31" s="1"/>
  <c r="G459" i="31" a="1"/>
  <c r="G459" i="31" s="1"/>
  <c r="G458" i="31" a="1"/>
  <c r="G458" i="31" s="1"/>
  <c r="G457" i="31" a="1"/>
  <c r="G457" i="31" s="1"/>
  <c r="G456" i="31" a="1"/>
  <c r="G456" i="31" s="1"/>
  <c r="G455" i="31" a="1"/>
  <c r="G455" i="31" s="1"/>
  <c r="G454" i="31" a="1"/>
  <c r="G454" i="31" s="1"/>
  <c r="G453" i="31" a="1"/>
  <c r="G453" i="31" s="1"/>
  <c r="G452" i="31" a="1"/>
  <c r="G452" i="31" s="1"/>
  <c r="G451" i="31" a="1"/>
  <c r="G451" i="31" s="1"/>
  <c r="G450" i="31" a="1"/>
  <c r="G450" i="31" s="1"/>
  <c r="G449" i="31" a="1"/>
  <c r="G449" i="31" s="1"/>
  <c r="G448" i="31" a="1"/>
  <c r="G448" i="31" s="1"/>
  <c r="G447" i="31" a="1"/>
  <c r="G447" i="31" s="1"/>
  <c r="G446" i="31" a="1"/>
  <c r="G446" i="31" s="1"/>
  <c r="G445" i="31" a="1"/>
  <c r="G445" i="31" s="1"/>
  <c r="G444" i="31" a="1"/>
  <c r="G444" i="31" s="1"/>
  <c r="G443" i="31" a="1"/>
  <c r="G443" i="31" s="1"/>
  <c r="G442" i="31" a="1"/>
  <c r="G442" i="31" s="1"/>
  <c r="G441" i="31" a="1"/>
  <c r="G441" i="31" s="1"/>
  <c r="G440" i="31" a="1"/>
  <c r="G440" i="31" s="1"/>
  <c r="G439" i="31" a="1"/>
  <c r="G439" i="31" s="1"/>
  <c r="G438" i="31" a="1"/>
  <c r="G438" i="31" s="1"/>
  <c r="G437" i="31" a="1"/>
  <c r="G437" i="31" s="1"/>
  <c r="G436" i="31" a="1"/>
  <c r="G436" i="31" s="1"/>
  <c r="G435" i="31" a="1"/>
  <c r="G435" i="31" s="1"/>
  <c r="G434" i="31" a="1"/>
  <c r="G434" i="31" s="1"/>
  <c r="G433" i="31" a="1"/>
  <c r="G433" i="31" s="1"/>
  <c r="G432" i="31" a="1"/>
  <c r="G432" i="31" s="1"/>
  <c r="G431" i="31" a="1"/>
  <c r="G431" i="31" s="1"/>
  <c r="G430" i="31" a="1"/>
  <c r="G430" i="31" s="1"/>
  <c r="G429" i="31" a="1"/>
  <c r="G429" i="31" s="1"/>
  <c r="G428" i="31" a="1"/>
  <c r="G428" i="31" s="1"/>
  <c r="G427" i="31" a="1"/>
  <c r="G427" i="31" s="1"/>
  <c r="G426" i="31" a="1"/>
  <c r="G426" i="31" s="1"/>
  <c r="G425" i="31" a="1"/>
  <c r="G425" i="31" s="1"/>
  <c r="G424" i="31" a="1"/>
  <c r="G424" i="31" s="1"/>
  <c r="G423" i="31" a="1"/>
  <c r="G423" i="31" s="1"/>
  <c r="G422" i="31" a="1"/>
  <c r="G422" i="31" s="1"/>
  <c r="G421" i="31" a="1"/>
  <c r="G421" i="31" s="1"/>
  <c r="G420" i="31" a="1"/>
  <c r="G420" i="31" s="1"/>
  <c r="G419" i="31" a="1"/>
  <c r="G419" i="31" s="1"/>
  <c r="G418" i="31" a="1"/>
  <c r="G418" i="31" s="1"/>
  <c r="G417" i="31" a="1"/>
  <c r="G417" i="31" s="1"/>
  <c r="G416" i="31" a="1"/>
  <c r="G416" i="31" s="1"/>
  <c r="G415" i="31" a="1"/>
  <c r="G415" i="31" s="1"/>
  <c r="G414" i="31" a="1"/>
  <c r="G414" i="31" s="1"/>
  <c r="G413" i="31" a="1"/>
  <c r="G413" i="31" s="1"/>
  <c r="G412" i="31" a="1"/>
  <c r="G412" i="31" s="1"/>
  <c r="G411" i="31" a="1"/>
  <c r="G411" i="31" s="1"/>
  <c r="G410" i="31" a="1"/>
  <c r="G410" i="31" s="1"/>
  <c r="G409" i="31" a="1"/>
  <c r="G409" i="31" s="1"/>
  <c r="G408" i="31" a="1"/>
  <c r="G408" i="31" s="1"/>
  <c r="G407" i="31" a="1"/>
  <c r="G407" i="31" s="1"/>
  <c r="G406" i="31" a="1"/>
  <c r="G406" i="31" s="1"/>
  <c r="G405" i="31" a="1"/>
  <c r="G405" i="31" s="1"/>
  <c r="G404" i="31" a="1"/>
  <c r="G404" i="31" s="1"/>
  <c r="G403" i="31" a="1"/>
  <c r="G403" i="31" s="1"/>
  <c r="G402" i="31" a="1"/>
  <c r="G402" i="31" s="1"/>
  <c r="G401" i="31" a="1"/>
  <c r="G401" i="31" s="1"/>
  <c r="G400" i="31" a="1"/>
  <c r="G400" i="31" s="1"/>
  <c r="G399" i="31" a="1"/>
  <c r="G399" i="31" s="1"/>
  <c r="G398" i="31" a="1"/>
  <c r="G398" i="31" s="1"/>
  <c r="G397" i="31" a="1"/>
  <c r="G397" i="31" s="1"/>
  <c r="G396" i="31" a="1"/>
  <c r="G396" i="31" s="1"/>
  <c r="G395" i="31" a="1"/>
  <c r="G395" i="31" s="1"/>
  <c r="G394" i="31" a="1"/>
  <c r="G394" i="31" s="1"/>
  <c r="G393" i="31" a="1"/>
  <c r="G393" i="31" s="1"/>
  <c r="G392" i="31" a="1"/>
  <c r="G392" i="31" s="1"/>
  <c r="G391" i="31" a="1"/>
  <c r="G391" i="31" s="1"/>
  <c r="G390" i="31" a="1"/>
  <c r="G390" i="31" s="1"/>
  <c r="G389" i="31" a="1"/>
  <c r="G389" i="31" s="1"/>
  <c r="G388" i="31"/>
  <c r="G388" i="31" a="1"/>
  <c r="G387" i="31" a="1"/>
  <c r="G387" i="31" s="1"/>
  <c r="G386" i="31" a="1"/>
  <c r="G386" i="31" s="1"/>
  <c r="G385" i="31" a="1"/>
  <c r="G385" i="31" s="1"/>
  <c r="G384" i="31" a="1"/>
  <c r="G384" i="31" s="1"/>
  <c r="G383" i="31" a="1"/>
  <c r="G383" i="31" s="1"/>
  <c r="G382" i="31" a="1"/>
  <c r="G382" i="31" s="1"/>
  <c r="G381" i="31" a="1"/>
  <c r="G381" i="31" s="1"/>
  <c r="G380" i="31" a="1"/>
  <c r="G380" i="31" s="1"/>
  <c r="G379" i="31" a="1"/>
  <c r="G379" i="31" s="1"/>
  <c r="G378" i="31" a="1"/>
  <c r="G378" i="31" s="1"/>
  <c r="G377" i="31" a="1"/>
  <c r="G377" i="31" s="1"/>
  <c r="G376" i="31" a="1"/>
  <c r="G376" i="31" s="1"/>
  <c r="G375" i="31" a="1"/>
  <c r="G375" i="31" s="1"/>
  <c r="G374" i="31" a="1"/>
  <c r="G374" i="31" s="1"/>
  <c r="G373" i="31" a="1"/>
  <c r="G373" i="31" s="1"/>
  <c r="G372" i="31" a="1"/>
  <c r="G372" i="31" s="1"/>
  <c r="G371" i="31" a="1"/>
  <c r="G371" i="31" s="1"/>
  <c r="G370" i="31" a="1"/>
  <c r="G370" i="31" s="1"/>
  <c r="G369" i="31" a="1"/>
  <c r="G369" i="31" s="1"/>
  <c r="G368" i="31" a="1"/>
  <c r="G368" i="31" s="1"/>
  <c r="G367" i="31" a="1"/>
  <c r="G367" i="31" s="1"/>
  <c r="G366" i="31" a="1"/>
  <c r="G366" i="31" s="1"/>
  <c r="G365" i="31" a="1"/>
  <c r="G365" i="31" s="1"/>
  <c r="G364" i="31" a="1"/>
  <c r="G364" i="31" s="1"/>
  <c r="G363" i="31" a="1"/>
  <c r="G363" i="31" s="1"/>
  <c r="G362" i="31" a="1"/>
  <c r="G362" i="31" s="1"/>
  <c r="G361" i="31" a="1"/>
  <c r="G361" i="31" s="1"/>
  <c r="G360" i="31" a="1"/>
  <c r="G360" i="31" s="1"/>
  <c r="G359" i="31" a="1"/>
  <c r="G359" i="31" s="1"/>
  <c r="G358" i="31" a="1"/>
  <c r="G358" i="31" s="1"/>
  <c r="G357" i="31" a="1"/>
  <c r="G357" i="31" s="1"/>
  <c r="G356" i="31" a="1"/>
  <c r="G356" i="31" s="1"/>
  <c r="G355" i="31" a="1"/>
  <c r="G355" i="31" s="1"/>
  <c r="G354" i="31" a="1"/>
  <c r="G354" i="31" s="1"/>
  <c r="G353" i="31" a="1"/>
  <c r="G353" i="31" s="1"/>
  <c r="G352" i="31" a="1"/>
  <c r="G352" i="31" s="1"/>
  <c r="G351" i="31" a="1"/>
  <c r="G351" i="31" s="1"/>
  <c r="G350" i="31" a="1"/>
  <c r="G350" i="31" s="1"/>
  <c r="G349" i="31" a="1"/>
  <c r="G349" i="31" s="1"/>
  <c r="G348" i="31" a="1"/>
  <c r="G348" i="31" s="1"/>
  <c r="G347" i="31" a="1"/>
  <c r="G347" i="31" s="1"/>
  <c r="G346" i="31" a="1"/>
  <c r="G346" i="31" s="1"/>
  <c r="G345" i="31" a="1"/>
  <c r="G345" i="31" s="1"/>
  <c r="G344" i="31" a="1"/>
  <c r="G344" i="31" s="1"/>
  <c r="G343" i="31" a="1"/>
  <c r="G343" i="31" s="1"/>
  <c r="G342" i="31" a="1"/>
  <c r="G342" i="31" s="1"/>
  <c r="G341" i="31" a="1"/>
  <c r="G341" i="31" s="1"/>
  <c r="G340" i="31" a="1"/>
  <c r="G340" i="31" s="1"/>
  <c r="G339" i="31" a="1"/>
  <c r="G339" i="31" s="1"/>
  <c r="G338" i="31" a="1"/>
  <c r="G338" i="31" s="1"/>
  <c r="G337" i="31" a="1"/>
  <c r="G337" i="31" s="1"/>
  <c r="G336" i="31" a="1"/>
  <c r="G336" i="31" s="1"/>
  <c r="G335" i="31" a="1"/>
  <c r="G335" i="31" s="1"/>
  <c r="G334" i="31" a="1"/>
  <c r="G334" i="31" s="1"/>
  <c r="G333" i="31" a="1"/>
  <c r="G333" i="31" s="1"/>
  <c r="G332" i="31" a="1"/>
  <c r="G332" i="31" s="1"/>
  <c r="G331" i="31" a="1"/>
  <c r="G331" i="31" s="1"/>
  <c r="G330" i="31" a="1"/>
  <c r="G330" i="31" s="1"/>
  <c r="G329" i="31" a="1"/>
  <c r="G329" i="31" s="1"/>
  <c r="G328" i="31" a="1"/>
  <c r="G328" i="31" s="1"/>
  <c r="G327" i="31" a="1"/>
  <c r="G327" i="31" s="1"/>
  <c r="G326" i="31" a="1"/>
  <c r="G326" i="31" s="1"/>
  <c r="G325" i="31" a="1"/>
  <c r="G325" i="31" s="1"/>
  <c r="G324" i="31" a="1"/>
  <c r="G324" i="31" s="1"/>
  <c r="G323" i="31" a="1"/>
  <c r="G323" i="31" s="1"/>
  <c r="G322" i="31" a="1"/>
  <c r="G322" i="31" s="1"/>
  <c r="G321" i="31" a="1"/>
  <c r="G321" i="31" s="1"/>
  <c r="G320" i="31" a="1"/>
  <c r="G320" i="31" s="1"/>
  <c r="G319" i="31" a="1"/>
  <c r="G319" i="31" s="1"/>
  <c r="G318" i="31" a="1"/>
  <c r="G318" i="31" s="1"/>
  <c r="G317" i="31" a="1"/>
  <c r="G317" i="31" s="1"/>
  <c r="G316" i="31" a="1"/>
  <c r="G316" i="31" s="1"/>
  <c r="G315" i="31" a="1"/>
  <c r="G315" i="31" s="1"/>
  <c r="G314" i="31" a="1"/>
  <c r="G314" i="31" s="1"/>
  <c r="G313" i="31" a="1"/>
  <c r="G313" i="31" s="1"/>
  <c r="G312" i="31" a="1"/>
  <c r="G312" i="31" s="1"/>
  <c r="G311" i="31" a="1"/>
  <c r="G311" i="31" s="1"/>
  <c r="G310" i="31" a="1"/>
  <c r="G310" i="31" s="1"/>
  <c r="G309" i="31" a="1"/>
  <c r="G309" i="31" s="1"/>
  <c r="G308" i="31"/>
  <c r="G308" i="31" a="1"/>
  <c r="G307" i="31" a="1"/>
  <c r="G307" i="31" s="1"/>
  <c r="G306" i="31" a="1"/>
  <c r="G306" i="31" s="1"/>
  <c r="G305" i="31" a="1"/>
  <c r="G305" i="31" s="1"/>
  <c r="G304" i="31" a="1"/>
  <c r="G304" i="31" s="1"/>
  <c r="G303" i="31" a="1"/>
  <c r="G303" i="31" s="1"/>
  <c r="G302" i="31" a="1"/>
  <c r="G302" i="31" s="1"/>
  <c r="G301" i="31" a="1"/>
  <c r="G301" i="31" s="1"/>
  <c r="G300" i="31" a="1"/>
  <c r="G300" i="31" s="1"/>
  <c r="G299" i="31" a="1"/>
  <c r="G299" i="31" s="1"/>
  <c r="G298" i="31" a="1"/>
  <c r="G298" i="31" s="1"/>
  <c r="G297" i="31" a="1"/>
  <c r="G297" i="31" s="1"/>
  <c r="G296" i="31" a="1"/>
  <c r="G296" i="31" s="1"/>
  <c r="G295" i="31" a="1"/>
  <c r="G295" i="31" s="1"/>
  <c r="G294" i="31" a="1"/>
  <c r="G294" i="31" s="1"/>
  <c r="G293" i="31" a="1"/>
  <c r="G293" i="31" s="1"/>
  <c r="G292" i="31" a="1"/>
  <c r="G292" i="31" s="1"/>
  <c r="G291" i="31" a="1"/>
  <c r="G291" i="31" s="1"/>
  <c r="G290" i="31" a="1"/>
  <c r="G290" i="31" s="1"/>
  <c r="G289" i="31" a="1"/>
  <c r="G289" i="31" s="1"/>
  <c r="G288" i="31" a="1"/>
  <c r="G288" i="31" s="1"/>
  <c r="G287" i="31" a="1"/>
  <c r="G287" i="31" s="1"/>
  <c r="G286" i="31" a="1"/>
  <c r="G286" i="31" s="1"/>
  <c r="G285" i="31" a="1"/>
  <c r="G285" i="31" s="1"/>
  <c r="G284" i="31" a="1"/>
  <c r="G284" i="31" s="1"/>
  <c r="G283" i="31" a="1"/>
  <c r="G283" i="31" s="1"/>
  <c r="G282" i="31" a="1"/>
  <c r="G282" i="31" s="1"/>
  <c r="G281" i="31" a="1"/>
  <c r="G281" i="31" s="1"/>
  <c r="G280" i="31" a="1"/>
  <c r="G280" i="31" s="1"/>
  <c r="G279" i="31" a="1"/>
  <c r="G279" i="31" s="1"/>
  <c r="G278" i="31" a="1"/>
  <c r="G278" i="31" s="1"/>
  <c r="G277" i="31" a="1"/>
  <c r="G277" i="31" s="1"/>
  <c r="G276" i="31" a="1"/>
  <c r="G276" i="31" s="1"/>
  <c r="G275" i="31" a="1"/>
  <c r="G275" i="31" s="1"/>
  <c r="G274" i="31" a="1"/>
  <c r="G274" i="31" s="1"/>
  <c r="G273" i="31" a="1"/>
  <c r="G273" i="31" s="1"/>
  <c r="G272" i="31" a="1"/>
  <c r="G272" i="31" s="1"/>
  <c r="G271" i="31" a="1"/>
  <c r="G271" i="31" s="1"/>
  <c r="G270" i="31" a="1"/>
  <c r="G270" i="31" s="1"/>
  <c r="G269" i="31" a="1"/>
  <c r="G269" i="31" s="1"/>
  <c r="G268" i="31" a="1"/>
  <c r="G268" i="31" s="1"/>
  <c r="G267" i="31" a="1"/>
  <c r="G267" i="31" s="1"/>
  <c r="G266" i="31" a="1"/>
  <c r="G266" i="31" s="1"/>
  <c r="G265" i="31" a="1"/>
  <c r="G265" i="31" s="1"/>
  <c r="G264" i="31" a="1"/>
  <c r="G264" i="31" s="1"/>
  <c r="G263" i="31" a="1"/>
  <c r="G263" i="31" s="1"/>
  <c r="G262" i="31" a="1"/>
  <c r="G262" i="31" s="1"/>
  <c r="G261" i="31" a="1"/>
  <c r="G261" i="31" s="1"/>
  <c r="G260" i="31" a="1"/>
  <c r="G260" i="31" s="1"/>
  <c r="G259" i="31" a="1"/>
  <c r="G259" i="31" s="1"/>
  <c r="G258" i="31" a="1"/>
  <c r="G258" i="31" s="1"/>
  <c r="G257" i="31" a="1"/>
  <c r="G257" i="31" s="1"/>
  <c r="G256" i="31" a="1"/>
  <c r="G256" i="31" s="1"/>
  <c r="G255" i="31" a="1"/>
  <c r="G255" i="31" s="1"/>
  <c r="G254" i="31" a="1"/>
  <c r="G254" i="31" s="1"/>
  <c r="G253" i="31" a="1"/>
  <c r="G253" i="31" s="1"/>
  <c r="G252" i="31" a="1"/>
  <c r="G252" i="31" s="1"/>
  <c r="G251" i="31" a="1"/>
  <c r="G251" i="31" s="1"/>
  <c r="G250" i="31" a="1"/>
  <c r="G250" i="31" s="1"/>
  <c r="G249" i="31" a="1"/>
  <c r="G249" i="31" s="1"/>
  <c r="G248" i="31" a="1"/>
  <c r="G248" i="31" s="1"/>
  <c r="G247" i="31" a="1"/>
  <c r="G247" i="31" s="1"/>
  <c r="G246" i="31" a="1"/>
  <c r="G246" i="31" s="1"/>
  <c r="G245" i="31" a="1"/>
  <c r="G245" i="31" s="1"/>
  <c r="G244" i="31" a="1"/>
  <c r="G244" i="31" s="1"/>
  <c r="G243" i="31" a="1"/>
  <c r="G243" i="31" s="1"/>
  <c r="G242" i="31" a="1"/>
  <c r="G242" i="31" s="1"/>
  <c r="G241" i="31" a="1"/>
  <c r="G241" i="31" s="1"/>
  <c r="G240" i="31" a="1"/>
  <c r="G240" i="31" s="1"/>
  <c r="G239" i="31" a="1"/>
  <c r="G239" i="31" s="1"/>
  <c r="G238" i="31" a="1"/>
  <c r="G238" i="31" s="1"/>
  <c r="G237" i="31" a="1"/>
  <c r="G237" i="31" s="1"/>
  <c r="G236" i="31" a="1"/>
  <c r="G236" i="31" s="1"/>
  <c r="G235" i="31" a="1"/>
  <c r="G235" i="31" s="1"/>
  <c r="G234" i="31" a="1"/>
  <c r="G234" i="31" s="1"/>
  <c r="G233" i="31" a="1"/>
  <c r="G233" i="31" s="1"/>
  <c r="G232" i="31" a="1"/>
  <c r="G232" i="31" s="1"/>
  <c r="G231" i="31" a="1"/>
  <c r="G231" i="31" s="1"/>
  <c r="G230" i="31" a="1"/>
  <c r="G230" i="31" s="1"/>
  <c r="G229" i="31" a="1"/>
  <c r="G229" i="31" s="1"/>
  <c r="G228" i="31" a="1"/>
  <c r="G228" i="31" s="1"/>
  <c r="G227" i="31" a="1"/>
  <c r="G227" i="31" s="1"/>
  <c r="G226" i="31" a="1"/>
  <c r="G226" i="31" s="1"/>
  <c r="G225" i="31" a="1"/>
  <c r="G225" i="31" s="1"/>
  <c r="G224" i="31" a="1"/>
  <c r="G224" i="31" s="1"/>
  <c r="G223" i="31" a="1"/>
  <c r="G223" i="31" s="1"/>
  <c r="G222" i="31" a="1"/>
  <c r="G222" i="31" s="1"/>
  <c r="G221" i="31" a="1"/>
  <c r="G221" i="31" s="1"/>
  <c r="G220" i="31" a="1"/>
  <c r="G220" i="31" s="1"/>
  <c r="G219" i="31" a="1"/>
  <c r="G219" i="31" s="1"/>
  <c r="G218" i="31" a="1"/>
  <c r="G218" i="31" s="1"/>
  <c r="G217" i="31" a="1"/>
  <c r="G217" i="31" s="1"/>
  <c r="G216" i="31" a="1"/>
  <c r="G216" i="31" s="1"/>
  <c r="G215" i="31" a="1"/>
  <c r="G215" i="31" s="1"/>
  <c r="G214" i="31" a="1"/>
  <c r="G214" i="31" s="1"/>
  <c r="G213" i="31" a="1"/>
  <c r="G213" i="31" s="1"/>
  <c r="G212" i="31" a="1"/>
  <c r="G212" i="31" s="1"/>
  <c r="G211" i="31" a="1"/>
  <c r="G211" i="31" s="1"/>
  <c r="G210" i="31" a="1"/>
  <c r="G210" i="31" s="1"/>
  <c r="G209" i="31" a="1"/>
  <c r="G209" i="31" s="1"/>
  <c r="G208" i="31" a="1"/>
  <c r="G208" i="31" s="1"/>
  <c r="G207" i="31" a="1"/>
  <c r="G207" i="31" s="1"/>
  <c r="G206" i="31" a="1"/>
  <c r="G206" i="31" s="1"/>
  <c r="G205" i="31" a="1"/>
  <c r="G205" i="31" s="1"/>
  <c r="G204" i="31" a="1"/>
  <c r="G204" i="31" s="1"/>
  <c r="G203" i="31" a="1"/>
  <c r="G203" i="31" s="1"/>
  <c r="G202" i="31" a="1"/>
  <c r="G202" i="31" s="1"/>
  <c r="G201" i="31" a="1"/>
  <c r="G201" i="31" s="1"/>
  <c r="G200" i="31" a="1"/>
  <c r="G200" i="31" s="1"/>
  <c r="G199" i="31" a="1"/>
  <c r="G199" i="31" s="1"/>
  <c r="G198" i="31" a="1"/>
  <c r="G198" i="31" s="1"/>
  <c r="G197" i="31" a="1"/>
  <c r="G197" i="31" s="1"/>
  <c r="G196" i="31" a="1"/>
  <c r="G196" i="31" s="1"/>
  <c r="G195" i="31" a="1"/>
  <c r="G195" i="31" s="1"/>
  <c r="G194" i="31" a="1"/>
  <c r="G194" i="31" s="1"/>
  <c r="G193" i="31" a="1"/>
  <c r="G193" i="31" s="1"/>
  <c r="G192" i="31" a="1"/>
  <c r="G192" i="31" s="1"/>
  <c r="G191" i="31" a="1"/>
  <c r="G191" i="31" s="1"/>
  <c r="G190" i="31" a="1"/>
  <c r="G190" i="31" s="1"/>
  <c r="G189" i="31" a="1"/>
  <c r="G189" i="31" s="1"/>
  <c r="G188" i="31" a="1"/>
  <c r="G188" i="31" s="1"/>
  <c r="G187" i="31" a="1"/>
  <c r="G187" i="31" s="1"/>
  <c r="G186" i="31" a="1"/>
  <c r="G186" i="31" s="1"/>
  <c r="G185" i="31" a="1"/>
  <c r="G185" i="31" s="1"/>
  <c r="G184" i="31" a="1"/>
  <c r="G184" i="31" s="1"/>
  <c r="G183" i="31" a="1"/>
  <c r="G183" i="31" s="1"/>
  <c r="G182" i="31" a="1"/>
  <c r="G182" i="31" s="1"/>
  <c r="G181" i="31" a="1"/>
  <c r="G181" i="31" s="1"/>
  <c r="G180" i="31" a="1"/>
  <c r="G180" i="31" s="1"/>
  <c r="G179" i="31" a="1"/>
  <c r="G179" i="31" s="1"/>
  <c r="G178" i="31" a="1"/>
  <c r="G178" i="31" s="1"/>
  <c r="G177" i="31" a="1"/>
  <c r="G177" i="31" s="1"/>
  <c r="G176" i="31" a="1"/>
  <c r="G176" i="31" s="1"/>
  <c r="G175" i="31" a="1"/>
  <c r="G175" i="31" s="1"/>
  <c r="G174" i="31" a="1"/>
  <c r="G174" i="31" s="1"/>
  <c r="G173" i="31"/>
  <c r="G173" i="31" a="1"/>
  <c r="G172" i="31" a="1"/>
  <c r="G172" i="31" s="1"/>
  <c r="G171" i="31" a="1"/>
  <c r="G171" i="31" s="1"/>
  <c r="G170" i="31" a="1"/>
  <c r="G170" i="31" s="1"/>
  <c r="G169" i="31" a="1"/>
  <c r="G169" i="31" s="1"/>
  <c r="G168" i="31" a="1"/>
  <c r="G168" i="31" s="1"/>
  <c r="G167" i="31" a="1"/>
  <c r="G167" i="31" s="1"/>
  <c r="G166" i="31" a="1"/>
  <c r="G166" i="31" s="1"/>
  <c r="G165" i="31" a="1"/>
  <c r="G165" i="31" s="1"/>
  <c r="G164" i="31" a="1"/>
  <c r="G164" i="31" s="1"/>
  <c r="G163" i="31" a="1"/>
  <c r="G163" i="31" s="1"/>
  <c r="G162" i="31" a="1"/>
  <c r="G162" i="31" s="1"/>
  <c r="G161" i="31" a="1"/>
  <c r="G161" i="31" s="1"/>
  <c r="G160" i="31" a="1"/>
  <c r="G160" i="31" s="1"/>
  <c r="G159" i="31" a="1"/>
  <c r="G159" i="31" s="1"/>
  <c r="G158" i="31" a="1"/>
  <c r="G158" i="31" s="1"/>
  <c r="G157" i="31" a="1"/>
  <c r="G157" i="31" s="1"/>
  <c r="G156" i="31" a="1"/>
  <c r="G156" i="31" s="1"/>
  <c r="G155" i="31" a="1"/>
  <c r="G155" i="31" s="1"/>
  <c r="G154" i="31" a="1"/>
  <c r="G154" i="31" s="1"/>
  <c r="G153" i="31" a="1"/>
  <c r="G153" i="31" s="1"/>
  <c r="G152" i="31" a="1"/>
  <c r="G152" i="31" s="1"/>
  <c r="G151" i="31" a="1"/>
  <c r="G151" i="31" s="1"/>
  <c r="G150" i="31" a="1"/>
  <c r="G150" i="31" s="1"/>
  <c r="G149" i="31" a="1"/>
  <c r="G149" i="31" s="1"/>
  <c r="G148" i="31" a="1"/>
  <c r="G148" i="31" s="1"/>
  <c r="G147" i="31" a="1"/>
  <c r="G147" i="31" s="1"/>
  <c r="G146" i="31" a="1"/>
  <c r="G146" i="31" s="1"/>
  <c r="G145" i="31" a="1"/>
  <c r="G145" i="31" s="1"/>
  <c r="G144" i="31" a="1"/>
  <c r="G144" i="31" s="1"/>
  <c r="G143" i="31" a="1"/>
  <c r="G143" i="31" s="1"/>
  <c r="G142" i="31" a="1"/>
  <c r="G142" i="31" s="1"/>
  <c r="G141" i="31" a="1"/>
  <c r="G141" i="31" s="1"/>
  <c r="G140" i="31" a="1"/>
  <c r="G140" i="31" s="1"/>
  <c r="G139" i="31" a="1"/>
  <c r="G139" i="31" s="1"/>
  <c r="G138" i="31" a="1"/>
  <c r="G138" i="31" s="1"/>
  <c r="G137" i="31" a="1"/>
  <c r="G137" i="31" s="1"/>
  <c r="G136" i="31" a="1"/>
  <c r="G136" i="31" s="1"/>
  <c r="G135" i="31" a="1"/>
  <c r="G135" i="31" s="1"/>
  <c r="G134" i="31" a="1"/>
  <c r="G134" i="31" s="1"/>
  <c r="G133" i="31" a="1"/>
  <c r="G133" i="31" s="1"/>
  <c r="G132" i="31" a="1"/>
  <c r="G132" i="31" s="1"/>
  <c r="G131" i="31" a="1"/>
  <c r="G131" i="31" s="1"/>
  <c r="G130" i="31" a="1"/>
  <c r="G130" i="31" s="1"/>
  <c r="G129" i="31" a="1"/>
  <c r="G129" i="31" s="1"/>
  <c r="G128" i="31" a="1"/>
  <c r="G128" i="31" s="1"/>
  <c r="G127" i="31" a="1"/>
  <c r="G127" i="31" s="1"/>
  <c r="G126" i="31" a="1"/>
  <c r="G126" i="31" s="1"/>
  <c r="G125" i="31" a="1"/>
  <c r="G125" i="31" s="1"/>
  <c r="G124" i="31" a="1"/>
  <c r="G124" i="31" s="1"/>
  <c r="G123" i="31" a="1"/>
  <c r="G123" i="31" s="1"/>
  <c r="G122" i="31" a="1"/>
  <c r="G122" i="31" s="1"/>
  <c r="G121" i="31" a="1"/>
  <c r="G121" i="31" s="1"/>
  <c r="G120" i="31" a="1"/>
  <c r="G120" i="31" s="1"/>
  <c r="G119" i="31" a="1"/>
  <c r="G119" i="31" s="1"/>
  <c r="G118" i="31" a="1"/>
  <c r="G118" i="31" s="1"/>
  <c r="G117" i="31"/>
  <c r="G117" i="31" a="1"/>
  <c r="G116" i="31" a="1"/>
  <c r="G116" i="31" s="1"/>
  <c r="G115" i="31" a="1"/>
  <c r="G115" i="31" s="1"/>
  <c r="G114" i="31" a="1"/>
  <c r="G114" i="31" s="1"/>
  <c r="G113" i="31" a="1"/>
  <c r="G113" i="31" s="1"/>
  <c r="G112" i="31" a="1"/>
  <c r="G112" i="31" s="1"/>
  <c r="G111" i="31" a="1"/>
  <c r="G111" i="31" s="1"/>
  <c r="G110" i="31" a="1"/>
  <c r="G110" i="31" s="1"/>
  <c r="G109" i="31" a="1"/>
  <c r="G109" i="31" s="1"/>
  <c r="G108" i="31" a="1"/>
  <c r="G108" i="31" s="1"/>
  <c r="G107" i="31" a="1"/>
  <c r="G107" i="31" s="1"/>
  <c r="G106" i="31" a="1"/>
  <c r="G106" i="31" s="1"/>
  <c r="G105" i="31" a="1"/>
  <c r="G105" i="31" s="1"/>
  <c r="G104" i="31" a="1"/>
  <c r="G104" i="31" s="1"/>
  <c r="G103" i="31" a="1"/>
  <c r="G103" i="31" s="1"/>
  <c r="G102" i="31" a="1"/>
  <c r="G102" i="31" s="1"/>
  <c r="G101" i="31" a="1"/>
  <c r="G101" i="31" s="1"/>
  <c r="G100" i="31" a="1"/>
  <c r="G100" i="31" s="1"/>
  <c r="G99" i="31" a="1"/>
  <c r="G99" i="31" s="1"/>
  <c r="G98" i="31" a="1"/>
  <c r="G98" i="31" s="1"/>
  <c r="G97" i="31" a="1"/>
  <c r="G97" i="31" s="1"/>
  <c r="G96" i="31" a="1"/>
  <c r="G96" i="31" s="1"/>
  <c r="G95" i="31" a="1"/>
  <c r="G95" i="31" s="1"/>
  <c r="G94" i="31" a="1"/>
  <c r="G94" i="31" s="1"/>
  <c r="G93" i="31" a="1"/>
  <c r="G93" i="31" s="1"/>
  <c r="G92" i="31" a="1"/>
  <c r="G92" i="31" s="1"/>
  <c r="G91" i="31" a="1"/>
  <c r="G91" i="31" s="1"/>
  <c r="G90" i="31" a="1"/>
  <c r="G90" i="31" s="1"/>
  <c r="G89" i="31" a="1"/>
  <c r="G89" i="31" s="1"/>
  <c r="G88" i="31" a="1"/>
  <c r="G88" i="31" s="1"/>
  <c r="G87" i="31" a="1"/>
  <c r="G87" i="31" s="1"/>
  <c r="G86" i="31" a="1"/>
  <c r="G86" i="31" s="1"/>
  <c r="G85" i="31" a="1"/>
  <c r="G85" i="31" s="1"/>
  <c r="G84" i="31" a="1"/>
  <c r="G84" i="31" s="1"/>
  <c r="G83" i="31" a="1"/>
  <c r="G83" i="31" s="1"/>
  <c r="G82" i="31" a="1"/>
  <c r="G82" i="31" s="1"/>
  <c r="G81" i="31" a="1"/>
  <c r="G81" i="31" s="1"/>
  <c r="G80" i="31" a="1"/>
  <c r="G80" i="31" s="1"/>
  <c r="G79" i="31" a="1"/>
  <c r="G79" i="31" s="1"/>
  <c r="G78" i="31" a="1"/>
  <c r="G78" i="31" s="1"/>
  <c r="G77" i="31" a="1"/>
  <c r="G77" i="31" s="1"/>
  <c r="G76" i="31" a="1"/>
  <c r="G76" i="31" s="1"/>
  <c r="G75" i="31" a="1"/>
  <c r="G75" i="31" s="1"/>
  <c r="G74" i="31" a="1"/>
  <c r="G74" i="31" s="1"/>
  <c r="G73" i="31" a="1"/>
  <c r="G73" i="31" s="1"/>
  <c r="G72" i="31" a="1"/>
  <c r="G72" i="31" s="1"/>
  <c r="G71" i="31" a="1"/>
  <c r="G71" i="31" s="1"/>
  <c r="G70" i="31" a="1"/>
  <c r="G70" i="31" s="1"/>
  <c r="G69" i="31" a="1"/>
  <c r="G69" i="31" s="1"/>
  <c r="G68" i="31" a="1"/>
  <c r="G68" i="31" s="1"/>
  <c r="G67" i="31" a="1"/>
  <c r="G67" i="31" s="1"/>
  <c r="G66" i="31" a="1"/>
  <c r="G66" i="31" s="1"/>
  <c r="G65" i="31" a="1"/>
  <c r="G65" i="31" s="1"/>
  <c r="G64" i="31" a="1"/>
  <c r="G64" i="31" s="1"/>
  <c r="G63" i="31" a="1"/>
  <c r="G63" i="31" s="1"/>
  <c r="G62" i="31" a="1"/>
  <c r="G62" i="31" s="1"/>
  <c r="G61" i="31" a="1"/>
  <c r="G61" i="31" s="1"/>
  <c r="G60" i="31" a="1"/>
  <c r="G60" i="31" s="1"/>
  <c r="G59" i="31" a="1"/>
  <c r="G59" i="31" s="1"/>
  <c r="G58" i="31" a="1"/>
  <c r="G58" i="31" s="1"/>
  <c r="G57" i="31" a="1"/>
  <c r="G57" i="31" s="1"/>
  <c r="G56" i="31" a="1"/>
  <c r="G56" i="31" s="1"/>
  <c r="G55" i="31" a="1"/>
  <c r="G55" i="31" s="1"/>
  <c r="G54" i="31" a="1"/>
  <c r="G54" i="31" s="1"/>
  <c r="G53" i="31" a="1"/>
  <c r="G53" i="31" s="1"/>
  <c r="G52" i="31" a="1"/>
  <c r="G52" i="31" s="1"/>
  <c r="G51" i="31" a="1"/>
  <c r="G51" i="31" s="1"/>
  <c r="G50" i="31" a="1"/>
  <c r="G50" i="31" s="1"/>
  <c r="G49" i="31" a="1"/>
  <c r="G49" i="31" s="1"/>
  <c r="G48" i="31" a="1"/>
  <c r="G48" i="31" s="1"/>
  <c r="G47" i="31" a="1"/>
  <c r="G47" i="31" s="1"/>
  <c r="G46" i="31" a="1"/>
  <c r="G46" i="31" s="1"/>
  <c r="G45" i="31" a="1"/>
  <c r="G45" i="31" s="1"/>
  <c r="G44" i="31" a="1"/>
  <c r="G44" i="31" s="1"/>
  <c r="G43" i="31" a="1"/>
  <c r="G43" i="31" s="1"/>
  <c r="G42" i="31" a="1"/>
  <c r="G42" i="31" s="1"/>
  <c r="G41" i="31" a="1"/>
  <c r="G41" i="31" s="1"/>
  <c r="G40" i="31" a="1"/>
  <c r="G40" i="31" s="1"/>
  <c r="G39" i="31" a="1"/>
  <c r="G39" i="31" s="1"/>
  <c r="G38" i="31" a="1"/>
  <c r="G38" i="31" s="1"/>
  <c r="G37" i="31" a="1"/>
  <c r="G37" i="31" s="1"/>
  <c r="G36" i="31" a="1"/>
  <c r="G36" i="31" s="1"/>
  <c r="G35" i="31" a="1"/>
  <c r="G35" i="31" s="1"/>
  <c r="G34" i="31" a="1"/>
  <c r="G34" i="31" s="1"/>
  <c r="G33" i="31" a="1"/>
  <c r="G33" i="31" s="1"/>
  <c r="G32" i="31" a="1"/>
  <c r="G32" i="31" s="1"/>
  <c r="G31" i="31" a="1"/>
  <c r="G31" i="31" s="1"/>
  <c r="G30" i="31" a="1"/>
  <c r="G30" i="31" s="1"/>
  <c r="G29" i="31" a="1"/>
  <c r="G29" i="31" s="1"/>
  <c r="G28" i="31" a="1"/>
  <c r="G28" i="31" s="1"/>
  <c r="G27" i="31" a="1"/>
  <c r="G27" i="31" s="1"/>
  <c r="G26" i="31" a="1"/>
  <c r="G26" i="31" s="1"/>
  <c r="G25" i="31" a="1"/>
  <c r="G25" i="31" s="1"/>
  <c r="G24" i="31" a="1"/>
  <c r="G24" i="31" s="1"/>
  <c r="G23" i="31" a="1"/>
  <c r="G23" i="31" s="1"/>
  <c r="G22" i="31" a="1"/>
  <c r="G22" i="31" s="1"/>
  <c r="G21" i="31" a="1"/>
  <c r="G21" i="31" s="1"/>
  <c r="G20" i="31" a="1"/>
  <c r="G20" i="31" s="1"/>
  <c r="G19" i="31" a="1"/>
  <c r="G19" i="31" s="1"/>
  <c r="G18" i="31" a="1"/>
  <c r="G18" i="31" s="1"/>
  <c r="G17" i="31" a="1"/>
  <c r="G17" i="31" s="1"/>
  <c r="G16" i="31" a="1"/>
  <c r="G16" i="31" s="1"/>
  <c r="G15" i="31" a="1"/>
  <c r="G15" i="31" s="1"/>
  <c r="G14" i="31" a="1"/>
  <c r="G14" i="31" s="1"/>
  <c r="G13" i="31" a="1"/>
  <c r="G13" i="31" s="1"/>
  <c r="G12" i="31" a="1"/>
  <c r="G12" i="31" s="1"/>
  <c r="G11" i="31" a="1"/>
  <c r="G11" i="31" s="1"/>
  <c r="G10" i="31" a="1"/>
  <c r="G10" i="31" s="1"/>
  <c r="G9" i="31" a="1"/>
  <c r="G9" i="31" s="1"/>
  <c r="G8" i="31" a="1"/>
  <c r="G8" i="31" s="1"/>
  <c r="G106" i="12"/>
  <c r="G105" i="12"/>
  <c r="G104" i="12"/>
  <c r="G103" i="12"/>
  <c r="G102" i="12"/>
  <c r="G101" i="12"/>
  <c r="G100" i="12"/>
  <c r="G99" i="12"/>
  <c r="G98" i="12"/>
  <c r="G97" i="12"/>
  <c r="G96" i="12"/>
  <c r="G95" i="12"/>
  <c r="G94" i="12"/>
  <c r="G93" i="12"/>
  <c r="G92" i="12"/>
  <c r="G91" i="12"/>
  <c r="G90" i="12"/>
  <c r="G89" i="12"/>
  <c r="G88" i="12"/>
  <c r="G87" i="12"/>
  <c r="G86" i="12"/>
  <c r="G85" i="12"/>
  <c r="G84" i="12"/>
  <c r="G83" i="12"/>
  <c r="G82" i="12"/>
  <c r="G81" i="12"/>
  <c r="G80" i="12"/>
  <c r="G79" i="12"/>
  <c r="G78" i="12"/>
  <c r="G77" i="12"/>
  <c r="G76" i="12"/>
  <c r="G75" i="12"/>
  <c r="G74" i="12"/>
  <c r="G73" i="12"/>
  <c r="G72" i="12"/>
  <c r="G71" i="12"/>
  <c r="G70" i="12"/>
  <c r="G69" i="12"/>
  <c r="G68" i="12"/>
  <c r="G67" i="12"/>
  <c r="G66" i="12"/>
  <c r="G65" i="12"/>
  <c r="G64" i="12"/>
  <c r="G63" i="12"/>
  <c r="G62" i="12"/>
  <c r="G61" i="12"/>
  <c r="G60" i="12"/>
  <c r="G59" i="12"/>
  <c r="G58" i="12"/>
  <c r="G57" i="12"/>
  <c r="G56" i="12"/>
  <c r="G55" i="12"/>
  <c r="G54" i="12"/>
  <c r="G53" i="12"/>
  <c r="G52" i="12"/>
  <c r="G51" i="12"/>
  <c r="G50" i="12"/>
  <c r="G49" i="12"/>
  <c r="G48" i="12"/>
  <c r="G47" i="12"/>
  <c r="G46" i="12"/>
  <c r="G45" i="12"/>
  <c r="G44" i="12"/>
  <c r="G43" i="12"/>
  <c r="G42" i="12"/>
  <c r="G41" i="12"/>
  <c r="G40" i="12"/>
  <c r="G39" i="12"/>
  <c r="G38" i="12"/>
  <c r="G37" i="12"/>
  <c r="G36" i="12"/>
  <c r="G35" i="12"/>
  <c r="G34" i="12"/>
  <c r="G33" i="12"/>
  <c r="G32" i="12"/>
  <c r="G31" i="12"/>
  <c r="G30" i="12"/>
  <c r="G29" i="12"/>
  <c r="G28" i="12"/>
  <c r="G27" i="12"/>
  <c r="G26" i="12"/>
  <c r="G25" i="12"/>
  <c r="G24" i="12"/>
  <c r="G23" i="12"/>
  <c r="G22" i="12"/>
  <c r="G21" i="12"/>
  <c r="G20" i="12"/>
  <c r="G19" i="12"/>
  <c r="G18" i="12"/>
  <c r="G17" i="12"/>
  <c r="G16" i="12"/>
  <c r="G15" i="12"/>
  <c r="G14" i="12"/>
  <c r="G13" i="12"/>
  <c r="G12" i="12"/>
  <c r="G11" i="12"/>
  <c r="G10" i="12"/>
  <c r="G9" i="12"/>
  <c r="G8" i="12"/>
  <c r="G7" i="12"/>
  <c r="F59" i="2"/>
  <c r="J9" i="11"/>
  <c r="J10" i="11"/>
  <c r="J11" i="11"/>
  <c r="J12" i="11"/>
  <c r="J13" i="11"/>
  <c r="J14" i="11"/>
  <c r="J15" i="11"/>
  <c r="J16" i="11"/>
  <c r="J17" i="11"/>
  <c r="J18" i="11"/>
  <c r="J19" i="11"/>
  <c r="J20" i="11"/>
  <c r="J21" i="11"/>
  <c r="J22" i="11"/>
  <c r="J23" i="11"/>
  <c r="J24" i="11"/>
  <c r="J25" i="11"/>
  <c r="J26" i="11"/>
  <c r="J27" i="11"/>
  <c r="J28" i="11"/>
  <c r="J29" i="11"/>
  <c r="J30" i="11"/>
  <c r="J31" i="11"/>
  <c r="J32" i="11"/>
  <c r="J33" i="11"/>
  <c r="J34" i="11"/>
  <c r="J35" i="11"/>
  <c r="J36" i="11"/>
  <c r="J37" i="11"/>
  <c r="J38" i="11"/>
  <c r="J39" i="11"/>
  <c r="J40" i="11"/>
  <c r="J41" i="11"/>
  <c r="J42" i="11"/>
  <c r="J43" i="11"/>
  <c r="J44" i="11"/>
  <c r="J45" i="11"/>
  <c r="J46" i="11"/>
  <c r="J47" i="11"/>
  <c r="J48" i="11"/>
  <c r="J49" i="11"/>
  <c r="J50" i="11"/>
  <c r="J51" i="11"/>
  <c r="J52" i="11"/>
  <c r="J53" i="11"/>
  <c r="J54" i="11"/>
  <c r="J55" i="11"/>
  <c r="J56" i="11"/>
  <c r="J57" i="11"/>
  <c r="J58" i="11"/>
  <c r="J59" i="11"/>
  <c r="J60" i="11"/>
  <c r="J61" i="11"/>
  <c r="J62" i="11"/>
  <c r="J63" i="11"/>
  <c r="J64" i="11"/>
  <c r="J65" i="11"/>
  <c r="J66" i="11"/>
  <c r="J67" i="11"/>
  <c r="J68" i="11"/>
  <c r="J69" i="11"/>
  <c r="J70" i="11"/>
  <c r="J71" i="11"/>
  <c r="J72" i="11"/>
  <c r="J73" i="11"/>
  <c r="J74" i="11"/>
  <c r="J75" i="11"/>
  <c r="J76" i="11"/>
  <c r="J77" i="11"/>
  <c r="J78" i="11"/>
  <c r="J79" i="11"/>
  <c r="J80" i="11"/>
  <c r="J81" i="11"/>
  <c r="J82" i="11"/>
  <c r="J83" i="11"/>
  <c r="J84" i="11"/>
  <c r="J85" i="11"/>
  <c r="J86" i="11"/>
  <c r="J87" i="11"/>
  <c r="J88" i="11"/>
  <c r="J89" i="11"/>
  <c r="J90" i="11"/>
  <c r="J91" i="11"/>
  <c r="J92" i="11"/>
  <c r="J93" i="11"/>
  <c r="J94" i="11"/>
  <c r="J95" i="11"/>
  <c r="J96" i="11"/>
  <c r="J97" i="11"/>
  <c r="J98" i="11"/>
  <c r="J99" i="11"/>
  <c r="J100" i="11"/>
  <c r="J101" i="11"/>
  <c r="J102" i="11"/>
  <c r="J103" i="11"/>
  <c r="J104" i="11"/>
  <c r="J105" i="11"/>
  <c r="J106" i="11"/>
  <c r="J107" i="11"/>
  <c r="J8" i="11"/>
  <c r="E106" i="24"/>
  <c r="E105" i="24"/>
  <c r="E104" i="24"/>
  <c r="E103" i="24"/>
  <c r="E102" i="24"/>
  <c r="E101" i="24"/>
  <c r="E100" i="24"/>
  <c r="E99" i="24"/>
  <c r="E98" i="24"/>
  <c r="E97" i="24"/>
  <c r="E96" i="24"/>
  <c r="E95" i="24"/>
  <c r="E94" i="24"/>
  <c r="E93" i="24"/>
  <c r="E92" i="24"/>
  <c r="E91" i="24"/>
  <c r="E90" i="24"/>
  <c r="E89" i="24"/>
  <c r="E88" i="24"/>
  <c r="E87" i="24"/>
  <c r="E86" i="24"/>
  <c r="E85" i="24"/>
  <c r="E84" i="24"/>
  <c r="E83" i="24"/>
  <c r="E82" i="24"/>
  <c r="E81" i="24"/>
  <c r="E80" i="24"/>
  <c r="E79" i="24"/>
  <c r="E78" i="24"/>
  <c r="E77" i="24"/>
  <c r="E76" i="24"/>
  <c r="E75" i="24"/>
  <c r="E74" i="24"/>
  <c r="E73" i="24"/>
  <c r="E72" i="24"/>
  <c r="E71" i="24"/>
  <c r="E70" i="24"/>
  <c r="E69" i="24"/>
  <c r="E68" i="24"/>
  <c r="E67" i="24"/>
  <c r="E66" i="24"/>
  <c r="E65" i="24"/>
  <c r="E64" i="24"/>
  <c r="E63" i="24"/>
  <c r="E62" i="24"/>
  <c r="E61" i="24"/>
  <c r="E60" i="24"/>
  <c r="E59" i="24"/>
  <c r="E58" i="24"/>
  <c r="E57" i="24"/>
  <c r="E56" i="24"/>
  <c r="E55" i="24"/>
  <c r="E54" i="24"/>
  <c r="E53" i="24"/>
  <c r="E52" i="24"/>
  <c r="E51" i="24"/>
  <c r="E50" i="24"/>
  <c r="E49" i="24"/>
  <c r="E48" i="24"/>
  <c r="E47" i="24"/>
  <c r="E46" i="24"/>
  <c r="E45" i="24"/>
  <c r="E44" i="24"/>
  <c r="E43" i="24"/>
  <c r="E42" i="24"/>
  <c r="E41" i="24"/>
  <c r="E40" i="24"/>
  <c r="E39" i="24"/>
  <c r="E38" i="24"/>
  <c r="E37" i="24"/>
  <c r="E36" i="24"/>
  <c r="E35" i="24"/>
  <c r="E34" i="24"/>
  <c r="E33" i="24"/>
  <c r="E32" i="24"/>
  <c r="E31" i="24"/>
  <c r="E30" i="24"/>
  <c r="E29" i="24"/>
  <c r="E28" i="24"/>
  <c r="E27" i="24"/>
  <c r="E26" i="24"/>
  <c r="E25" i="24"/>
  <c r="E24" i="24"/>
  <c r="E23" i="24"/>
  <c r="E22" i="24"/>
  <c r="E21" i="24"/>
  <c r="E20" i="24"/>
  <c r="E19" i="24"/>
  <c r="E18" i="24"/>
  <c r="E17" i="24"/>
  <c r="E16" i="24"/>
  <c r="E15" i="24"/>
  <c r="E14" i="24"/>
  <c r="E13" i="24"/>
  <c r="E12" i="24"/>
  <c r="E11" i="24"/>
  <c r="E10" i="24"/>
  <c r="E9" i="24"/>
  <c r="E8" i="24"/>
  <c r="D2" i="12" l="1"/>
  <c r="D4" i="31"/>
  <c r="G66" i="2" s="1"/>
  <c r="D106" i="16" l="1"/>
  <c r="D105" i="16"/>
  <c r="D104" i="16"/>
  <c r="D103" i="16"/>
  <c r="D102" i="16"/>
  <c r="D101" i="16"/>
  <c r="D100" i="16"/>
  <c r="D99" i="16"/>
  <c r="D98" i="16"/>
  <c r="D97" i="16"/>
  <c r="D96" i="16"/>
  <c r="D95" i="16"/>
  <c r="D94" i="16"/>
  <c r="D93" i="16"/>
  <c r="D92" i="16"/>
  <c r="D91" i="16"/>
  <c r="D90" i="16"/>
  <c r="D89" i="16"/>
  <c r="D88" i="16"/>
  <c r="D87" i="16"/>
  <c r="D86" i="16"/>
  <c r="D85" i="16"/>
  <c r="D84" i="16"/>
  <c r="D83" i="16"/>
  <c r="D82" i="16"/>
  <c r="D81" i="16"/>
  <c r="D80" i="16"/>
  <c r="D79" i="16"/>
  <c r="D78" i="16"/>
  <c r="D77" i="16"/>
  <c r="D76" i="16"/>
  <c r="D75" i="16"/>
  <c r="D74" i="16"/>
  <c r="D73" i="16"/>
  <c r="D72" i="16"/>
  <c r="D71" i="16"/>
  <c r="D70" i="16"/>
  <c r="D69" i="16"/>
  <c r="D68" i="16"/>
  <c r="D67" i="16"/>
  <c r="D66" i="16"/>
  <c r="D65" i="16"/>
  <c r="D64" i="16"/>
  <c r="D63" i="16"/>
  <c r="D62" i="16"/>
  <c r="D61" i="16"/>
  <c r="D60" i="16"/>
  <c r="D59" i="16"/>
  <c r="D58" i="16"/>
  <c r="D57" i="16"/>
  <c r="D56" i="16"/>
  <c r="D55" i="16"/>
  <c r="D54" i="16"/>
  <c r="D53" i="16"/>
  <c r="D52" i="16"/>
  <c r="D51" i="16"/>
  <c r="D50" i="16"/>
  <c r="D49" i="16"/>
  <c r="D48" i="16"/>
  <c r="D47" i="16"/>
  <c r="D46" i="16"/>
  <c r="D45" i="16"/>
  <c r="D44" i="16"/>
  <c r="D43" i="16"/>
  <c r="D42" i="16"/>
  <c r="D41" i="16"/>
  <c r="D40" i="16"/>
  <c r="D39" i="16"/>
  <c r="D38" i="16"/>
  <c r="D37" i="16"/>
  <c r="D36" i="16"/>
  <c r="D35" i="16"/>
  <c r="D34" i="16"/>
  <c r="D33" i="16"/>
  <c r="D32" i="16"/>
  <c r="D31" i="16"/>
  <c r="D30" i="16"/>
  <c r="D29" i="16"/>
  <c r="D28" i="16"/>
  <c r="D27" i="16"/>
  <c r="D26" i="16"/>
  <c r="D25" i="16"/>
  <c r="D24" i="16"/>
  <c r="D23" i="16"/>
  <c r="D22" i="16"/>
  <c r="D21" i="16"/>
  <c r="D20" i="16"/>
  <c r="D19" i="16"/>
  <c r="D18" i="16"/>
  <c r="D17" i="16"/>
  <c r="D16" i="16"/>
  <c r="D15" i="16"/>
  <c r="D14" i="16"/>
  <c r="D13" i="16"/>
  <c r="D12" i="16"/>
  <c r="D11" i="16"/>
  <c r="D10" i="16"/>
  <c r="D9" i="16"/>
  <c r="D8" i="16"/>
  <c r="D7" i="16"/>
  <c r="M9" i="7"/>
  <c r="N9" i="7" s="1"/>
  <c r="M10" i="7"/>
  <c r="M11" i="7"/>
  <c r="M12" i="7"/>
  <c r="M13" i="7"/>
  <c r="M14" i="7"/>
  <c r="M15" i="7"/>
  <c r="M16" i="7"/>
  <c r="M17" i="7"/>
  <c r="M18" i="7"/>
  <c r="M19" i="7"/>
  <c r="M20" i="7"/>
  <c r="M21" i="7"/>
  <c r="M22" i="7"/>
  <c r="M23" i="7"/>
  <c r="M24" i="7"/>
  <c r="M25" i="7"/>
  <c r="M26" i="7"/>
  <c r="M27" i="7"/>
  <c r="M28" i="7"/>
  <c r="M29" i="7"/>
  <c r="M30" i="7"/>
  <c r="M31" i="7"/>
  <c r="M32" i="7"/>
  <c r="M33" i="7"/>
  <c r="M34" i="7"/>
  <c r="M35" i="7"/>
  <c r="M36" i="7"/>
  <c r="M37" i="7"/>
  <c r="M38" i="7"/>
  <c r="M39" i="7"/>
  <c r="M40" i="7"/>
  <c r="M41" i="7"/>
  <c r="M42" i="7"/>
  <c r="M43" i="7"/>
  <c r="M44" i="7"/>
  <c r="M45" i="7"/>
  <c r="M46" i="7"/>
  <c r="M47" i="7"/>
  <c r="M48" i="7"/>
  <c r="M49" i="7"/>
  <c r="M50" i="7"/>
  <c r="M51" i="7"/>
  <c r="M52" i="7"/>
  <c r="M53" i="7"/>
  <c r="M54" i="7"/>
  <c r="M55" i="7"/>
  <c r="M56" i="7"/>
  <c r="M57" i="7"/>
  <c r="M58" i="7"/>
  <c r="M59" i="7"/>
  <c r="M60" i="7"/>
  <c r="M61" i="7"/>
  <c r="M62" i="7"/>
  <c r="M63" i="7"/>
  <c r="M64" i="7"/>
  <c r="M65" i="7"/>
  <c r="M66" i="7"/>
  <c r="M67" i="7"/>
  <c r="M68" i="7"/>
  <c r="M69" i="7"/>
  <c r="M70" i="7"/>
  <c r="M71" i="7"/>
  <c r="M72" i="7"/>
  <c r="M73" i="7"/>
  <c r="M74" i="7"/>
  <c r="M75" i="7"/>
  <c r="M76" i="7"/>
  <c r="M77" i="7"/>
  <c r="M78" i="7"/>
  <c r="M79" i="7"/>
  <c r="M80" i="7"/>
  <c r="M81" i="7"/>
  <c r="M82" i="7"/>
  <c r="M83" i="7"/>
  <c r="M84" i="7"/>
  <c r="M85" i="7"/>
  <c r="M86" i="7"/>
  <c r="M87" i="7"/>
  <c r="M88" i="7"/>
  <c r="M89" i="7"/>
  <c r="M90" i="7"/>
  <c r="M91" i="7"/>
  <c r="M92" i="7"/>
  <c r="M93" i="7"/>
  <c r="M94" i="7"/>
  <c r="M95" i="7"/>
  <c r="M96" i="7"/>
  <c r="M97" i="7"/>
  <c r="M98" i="7"/>
  <c r="M99" i="7"/>
  <c r="M100" i="7"/>
  <c r="M101" i="7"/>
  <c r="M102" i="7"/>
  <c r="M103" i="7"/>
  <c r="M104" i="7"/>
  <c r="M105" i="7"/>
  <c r="M106" i="7"/>
  <c r="M107" i="7"/>
  <c r="M8" i="7"/>
  <c r="D11" i="10" l="1"/>
  <c r="E7" i="24" l="1"/>
  <c r="G48" i="2"/>
  <c r="F37" i="2"/>
  <c r="G5" i="7"/>
  <c r="F24" i="2" s="1"/>
  <c r="H5" i="7"/>
  <c r="F18" i="2" s="1"/>
  <c r="B7" i="29"/>
  <c r="F26" i="2" s="1"/>
  <c r="F25" i="2"/>
  <c r="F30" i="2"/>
  <c r="F35" i="2"/>
  <c r="B3" i="14"/>
  <c r="G36" i="2" s="1"/>
  <c r="B5" i="18"/>
  <c r="F36" i="2" s="1"/>
  <c r="F32" i="2"/>
  <c r="G5" i="23"/>
  <c r="F5" i="23"/>
  <c r="K5" i="4"/>
  <c r="F29" i="2" s="1"/>
  <c r="J5" i="4"/>
  <c r="F23" i="2" s="1"/>
  <c r="H5" i="4"/>
  <c r="G17" i="2" s="1"/>
  <c r="I5" i="7"/>
  <c r="F34" i="2" s="1"/>
  <c r="D5" i="24"/>
  <c r="F17" i="2" s="1"/>
  <c r="F31" i="2" l="1"/>
  <c r="F28" i="2" s="1"/>
  <c r="F21" i="2"/>
  <c r="F27" i="2"/>
  <c r="C37" i="2"/>
  <c r="F22" i="2"/>
  <c r="F33" i="2"/>
  <c r="F20" i="2"/>
  <c r="F19" i="2" s="1"/>
  <c r="C19" i="2" s="1"/>
  <c r="F46" i="2"/>
  <c r="G46" i="2"/>
  <c r="I14" i="10"/>
  <c r="J14" i="10"/>
  <c r="K14" i="10"/>
  <c r="L14" i="10"/>
  <c r="M14" i="10"/>
  <c r="I15" i="10"/>
  <c r="J15" i="10"/>
  <c r="K15" i="10"/>
  <c r="L15" i="10"/>
  <c r="M15" i="10"/>
  <c r="I16" i="10"/>
  <c r="J16" i="10"/>
  <c r="K16" i="10"/>
  <c r="L16" i="10"/>
  <c r="M16" i="10"/>
  <c r="I17" i="10"/>
  <c r="J17" i="10"/>
  <c r="K17" i="10"/>
  <c r="L17" i="10"/>
  <c r="M17" i="10"/>
  <c r="I18" i="10"/>
  <c r="J18" i="10"/>
  <c r="K18" i="10"/>
  <c r="L18" i="10"/>
  <c r="M18" i="10"/>
  <c r="I19" i="10"/>
  <c r="J19" i="10"/>
  <c r="K19" i="10"/>
  <c r="L19" i="10"/>
  <c r="M19" i="10"/>
  <c r="I20" i="10"/>
  <c r="J20" i="10"/>
  <c r="K20" i="10"/>
  <c r="L20" i="10"/>
  <c r="M20" i="10"/>
  <c r="I21" i="10"/>
  <c r="J21" i="10"/>
  <c r="K21" i="10"/>
  <c r="L21" i="10"/>
  <c r="M21" i="10"/>
  <c r="I22" i="10"/>
  <c r="J22" i="10"/>
  <c r="K22" i="10"/>
  <c r="L22" i="10"/>
  <c r="M22" i="10"/>
  <c r="I23" i="10"/>
  <c r="J23" i="10"/>
  <c r="K23" i="10"/>
  <c r="L23" i="10"/>
  <c r="M23" i="10"/>
  <c r="I24" i="10"/>
  <c r="J24" i="10"/>
  <c r="K24" i="10"/>
  <c r="L24" i="10"/>
  <c r="M24" i="10"/>
  <c r="I25" i="10"/>
  <c r="J25" i="10"/>
  <c r="K25" i="10"/>
  <c r="L25" i="10"/>
  <c r="M25" i="10"/>
  <c r="I26" i="10"/>
  <c r="J26" i="10"/>
  <c r="K26" i="10"/>
  <c r="L26" i="10"/>
  <c r="M26" i="10"/>
  <c r="I27" i="10"/>
  <c r="J27" i="10"/>
  <c r="K27" i="10"/>
  <c r="L27" i="10"/>
  <c r="M27" i="10"/>
  <c r="I28" i="10"/>
  <c r="J28" i="10"/>
  <c r="K28" i="10"/>
  <c r="L28" i="10"/>
  <c r="M28" i="10"/>
  <c r="I29" i="10"/>
  <c r="J29" i="10"/>
  <c r="K29" i="10"/>
  <c r="L29" i="10"/>
  <c r="M29" i="10"/>
  <c r="I30" i="10"/>
  <c r="J30" i="10"/>
  <c r="K30" i="10"/>
  <c r="L30" i="10"/>
  <c r="M30" i="10"/>
  <c r="I31" i="10"/>
  <c r="J31" i="10"/>
  <c r="K31" i="10"/>
  <c r="L31" i="10"/>
  <c r="M31" i="10"/>
  <c r="I32" i="10"/>
  <c r="J32" i="10"/>
  <c r="K32" i="10"/>
  <c r="L32" i="10"/>
  <c r="M32" i="10"/>
  <c r="I33" i="10"/>
  <c r="J33" i="10"/>
  <c r="K33" i="10"/>
  <c r="L33" i="10"/>
  <c r="M33" i="10"/>
  <c r="I34" i="10"/>
  <c r="J34" i="10"/>
  <c r="K34" i="10"/>
  <c r="L34" i="10"/>
  <c r="M34" i="10"/>
  <c r="I35" i="10"/>
  <c r="J35" i="10"/>
  <c r="K35" i="10"/>
  <c r="L35" i="10"/>
  <c r="M35" i="10"/>
  <c r="I36" i="10"/>
  <c r="J36" i="10"/>
  <c r="K36" i="10"/>
  <c r="L36" i="10"/>
  <c r="M36" i="10"/>
  <c r="I37" i="10"/>
  <c r="J37" i="10"/>
  <c r="K37" i="10"/>
  <c r="L37" i="10"/>
  <c r="M37" i="10"/>
  <c r="I38" i="10"/>
  <c r="J38" i="10"/>
  <c r="K38" i="10"/>
  <c r="L38" i="10"/>
  <c r="M38" i="10"/>
  <c r="I39" i="10"/>
  <c r="J39" i="10"/>
  <c r="K39" i="10"/>
  <c r="L39" i="10"/>
  <c r="M39" i="10"/>
  <c r="I40" i="10"/>
  <c r="J40" i="10"/>
  <c r="K40" i="10"/>
  <c r="L40" i="10"/>
  <c r="M40" i="10"/>
  <c r="I41" i="10"/>
  <c r="J41" i="10"/>
  <c r="K41" i="10"/>
  <c r="L41" i="10"/>
  <c r="M41" i="10"/>
  <c r="I42" i="10"/>
  <c r="J42" i="10"/>
  <c r="K42" i="10"/>
  <c r="L42" i="10"/>
  <c r="M42" i="10"/>
  <c r="I43" i="10"/>
  <c r="J43" i="10"/>
  <c r="K43" i="10"/>
  <c r="L43" i="10"/>
  <c r="M43" i="10"/>
  <c r="I44" i="10"/>
  <c r="J44" i="10"/>
  <c r="K44" i="10"/>
  <c r="L44" i="10"/>
  <c r="M44" i="10"/>
  <c r="I45" i="10"/>
  <c r="J45" i="10"/>
  <c r="K45" i="10"/>
  <c r="L45" i="10"/>
  <c r="M45" i="10"/>
  <c r="I46" i="10"/>
  <c r="J46" i="10"/>
  <c r="K46" i="10"/>
  <c r="L46" i="10"/>
  <c r="M46" i="10"/>
  <c r="I47" i="10"/>
  <c r="J47" i="10"/>
  <c r="K47" i="10"/>
  <c r="L47" i="10"/>
  <c r="M47" i="10"/>
  <c r="I48" i="10"/>
  <c r="J48" i="10"/>
  <c r="K48" i="10"/>
  <c r="L48" i="10"/>
  <c r="M48" i="10"/>
  <c r="I49" i="10"/>
  <c r="J49" i="10"/>
  <c r="K49" i="10"/>
  <c r="L49" i="10"/>
  <c r="M49" i="10"/>
  <c r="I50" i="10"/>
  <c r="J50" i="10"/>
  <c r="K50" i="10"/>
  <c r="L50" i="10"/>
  <c r="M50" i="10"/>
  <c r="I51" i="10"/>
  <c r="J51" i="10"/>
  <c r="K51" i="10"/>
  <c r="L51" i="10"/>
  <c r="M51" i="10"/>
  <c r="I52" i="10"/>
  <c r="J52" i="10"/>
  <c r="K52" i="10"/>
  <c r="L52" i="10"/>
  <c r="M52" i="10"/>
  <c r="I53" i="10"/>
  <c r="J53" i="10"/>
  <c r="K53" i="10"/>
  <c r="L53" i="10"/>
  <c r="M53" i="10"/>
  <c r="I54" i="10"/>
  <c r="J54" i="10"/>
  <c r="K54" i="10"/>
  <c r="L54" i="10"/>
  <c r="M54" i="10"/>
  <c r="I55" i="10"/>
  <c r="J55" i="10"/>
  <c r="K55" i="10"/>
  <c r="L55" i="10"/>
  <c r="M55" i="10"/>
  <c r="I56" i="10"/>
  <c r="J56" i="10"/>
  <c r="K56" i="10"/>
  <c r="L56" i="10"/>
  <c r="M56" i="10"/>
  <c r="I57" i="10"/>
  <c r="J57" i="10"/>
  <c r="K57" i="10"/>
  <c r="L57" i="10"/>
  <c r="M57" i="10"/>
  <c r="I58" i="10"/>
  <c r="J58" i="10"/>
  <c r="K58" i="10"/>
  <c r="L58" i="10"/>
  <c r="M58" i="10"/>
  <c r="I59" i="10"/>
  <c r="J59" i="10"/>
  <c r="K59" i="10"/>
  <c r="L59" i="10"/>
  <c r="M59" i="10"/>
  <c r="I60" i="10"/>
  <c r="J60" i="10"/>
  <c r="K60" i="10"/>
  <c r="L60" i="10"/>
  <c r="M60" i="10"/>
  <c r="I61" i="10"/>
  <c r="J61" i="10"/>
  <c r="K61" i="10"/>
  <c r="L61" i="10"/>
  <c r="M61" i="10"/>
  <c r="I62" i="10"/>
  <c r="J62" i="10"/>
  <c r="K62" i="10"/>
  <c r="L62" i="10"/>
  <c r="M62" i="10"/>
  <c r="I63" i="10"/>
  <c r="J63" i="10"/>
  <c r="K63" i="10"/>
  <c r="L63" i="10"/>
  <c r="M63" i="10"/>
  <c r="I64" i="10"/>
  <c r="J64" i="10"/>
  <c r="K64" i="10"/>
  <c r="L64" i="10"/>
  <c r="M64" i="10"/>
  <c r="I65" i="10"/>
  <c r="J65" i="10"/>
  <c r="K65" i="10"/>
  <c r="L65" i="10"/>
  <c r="M65" i="10"/>
  <c r="I66" i="10"/>
  <c r="J66" i="10"/>
  <c r="K66" i="10"/>
  <c r="L66" i="10"/>
  <c r="M66" i="10"/>
  <c r="I67" i="10"/>
  <c r="J67" i="10"/>
  <c r="K67" i="10"/>
  <c r="L67" i="10"/>
  <c r="M67" i="10"/>
  <c r="I68" i="10"/>
  <c r="J68" i="10"/>
  <c r="K68" i="10"/>
  <c r="L68" i="10"/>
  <c r="M68" i="10"/>
  <c r="I69" i="10"/>
  <c r="J69" i="10"/>
  <c r="K69" i="10"/>
  <c r="L69" i="10"/>
  <c r="M69" i="10"/>
  <c r="I70" i="10"/>
  <c r="J70" i="10"/>
  <c r="K70" i="10"/>
  <c r="L70" i="10"/>
  <c r="M70" i="10"/>
  <c r="I71" i="10"/>
  <c r="J71" i="10"/>
  <c r="K71" i="10"/>
  <c r="L71" i="10"/>
  <c r="M71" i="10"/>
  <c r="I72" i="10"/>
  <c r="J72" i="10"/>
  <c r="K72" i="10"/>
  <c r="L72" i="10"/>
  <c r="M72" i="10"/>
  <c r="I73" i="10"/>
  <c r="J73" i="10"/>
  <c r="K73" i="10"/>
  <c r="L73" i="10"/>
  <c r="M73" i="10"/>
  <c r="I74" i="10"/>
  <c r="J74" i="10"/>
  <c r="K74" i="10"/>
  <c r="L74" i="10"/>
  <c r="M74" i="10"/>
  <c r="I75" i="10"/>
  <c r="J75" i="10"/>
  <c r="K75" i="10"/>
  <c r="L75" i="10"/>
  <c r="M75" i="10"/>
  <c r="I76" i="10"/>
  <c r="J76" i="10"/>
  <c r="K76" i="10"/>
  <c r="L76" i="10"/>
  <c r="M76" i="10"/>
  <c r="I77" i="10"/>
  <c r="J77" i="10"/>
  <c r="K77" i="10"/>
  <c r="L77" i="10"/>
  <c r="M77" i="10"/>
  <c r="I78" i="10"/>
  <c r="J78" i="10"/>
  <c r="K78" i="10"/>
  <c r="L78" i="10"/>
  <c r="M78" i="10"/>
  <c r="I79" i="10"/>
  <c r="J79" i="10"/>
  <c r="K79" i="10"/>
  <c r="L79" i="10"/>
  <c r="M79" i="10"/>
  <c r="I80" i="10"/>
  <c r="J80" i="10"/>
  <c r="K80" i="10"/>
  <c r="L80" i="10"/>
  <c r="M80" i="10"/>
  <c r="I81" i="10"/>
  <c r="J81" i="10"/>
  <c r="K81" i="10"/>
  <c r="L81" i="10"/>
  <c r="M81" i="10"/>
  <c r="I82" i="10"/>
  <c r="J82" i="10"/>
  <c r="K82" i="10"/>
  <c r="L82" i="10"/>
  <c r="M82" i="10"/>
  <c r="I83" i="10"/>
  <c r="J83" i="10"/>
  <c r="K83" i="10"/>
  <c r="L83" i="10"/>
  <c r="M83" i="10"/>
  <c r="I84" i="10"/>
  <c r="J84" i="10"/>
  <c r="K84" i="10"/>
  <c r="L84" i="10"/>
  <c r="M84" i="10"/>
  <c r="I85" i="10"/>
  <c r="J85" i="10"/>
  <c r="K85" i="10"/>
  <c r="L85" i="10"/>
  <c r="M85" i="10"/>
  <c r="I86" i="10"/>
  <c r="J86" i="10"/>
  <c r="K86" i="10"/>
  <c r="L86" i="10"/>
  <c r="M86" i="10"/>
  <c r="I87" i="10"/>
  <c r="J87" i="10"/>
  <c r="K87" i="10"/>
  <c r="L87" i="10"/>
  <c r="M87" i="10"/>
  <c r="I88" i="10"/>
  <c r="J88" i="10"/>
  <c r="K88" i="10"/>
  <c r="L88" i="10"/>
  <c r="M88" i="10"/>
  <c r="I89" i="10"/>
  <c r="J89" i="10"/>
  <c r="K89" i="10"/>
  <c r="L89" i="10"/>
  <c r="M89" i="10"/>
  <c r="I90" i="10"/>
  <c r="J90" i="10"/>
  <c r="K90" i="10"/>
  <c r="L90" i="10"/>
  <c r="M90" i="10"/>
  <c r="I91" i="10"/>
  <c r="J91" i="10"/>
  <c r="K91" i="10"/>
  <c r="L91" i="10"/>
  <c r="M91" i="10"/>
  <c r="I92" i="10"/>
  <c r="J92" i="10"/>
  <c r="K92" i="10"/>
  <c r="L92" i="10"/>
  <c r="M92" i="10"/>
  <c r="I93" i="10"/>
  <c r="J93" i="10"/>
  <c r="K93" i="10"/>
  <c r="L93" i="10"/>
  <c r="M93" i="10"/>
  <c r="I94" i="10"/>
  <c r="J94" i="10"/>
  <c r="K94" i="10"/>
  <c r="L94" i="10"/>
  <c r="M94" i="10"/>
  <c r="I95" i="10"/>
  <c r="J95" i="10"/>
  <c r="K95" i="10"/>
  <c r="L95" i="10"/>
  <c r="M95" i="10"/>
  <c r="I96" i="10"/>
  <c r="J96" i="10"/>
  <c r="K96" i="10"/>
  <c r="L96" i="10"/>
  <c r="M96" i="10"/>
  <c r="I97" i="10"/>
  <c r="J97" i="10"/>
  <c r="K97" i="10"/>
  <c r="L97" i="10"/>
  <c r="M97" i="10"/>
  <c r="I98" i="10"/>
  <c r="J98" i="10"/>
  <c r="K98" i="10"/>
  <c r="L98" i="10"/>
  <c r="M98" i="10"/>
  <c r="I99" i="10"/>
  <c r="J99" i="10"/>
  <c r="K99" i="10"/>
  <c r="L99" i="10"/>
  <c r="M99" i="10"/>
  <c r="I100" i="10"/>
  <c r="J100" i="10"/>
  <c r="K100" i="10"/>
  <c r="L100" i="10"/>
  <c r="M100" i="10"/>
  <c r="I101" i="10"/>
  <c r="J101" i="10"/>
  <c r="K101" i="10"/>
  <c r="L101" i="10"/>
  <c r="M101" i="10"/>
  <c r="I102" i="10"/>
  <c r="J102" i="10"/>
  <c r="K102" i="10"/>
  <c r="L102" i="10"/>
  <c r="M102" i="10"/>
  <c r="I103" i="10"/>
  <c r="J103" i="10"/>
  <c r="K103" i="10"/>
  <c r="L103" i="10"/>
  <c r="M103" i="10"/>
  <c r="I104" i="10"/>
  <c r="J104" i="10"/>
  <c r="K104" i="10"/>
  <c r="L104" i="10"/>
  <c r="M104" i="10"/>
  <c r="I105" i="10"/>
  <c r="J105" i="10"/>
  <c r="K105" i="10"/>
  <c r="L105" i="10"/>
  <c r="M105" i="10"/>
  <c r="I106" i="10"/>
  <c r="J106" i="10"/>
  <c r="K106" i="10"/>
  <c r="L106" i="10"/>
  <c r="M106" i="10"/>
  <c r="I107" i="10"/>
  <c r="J107" i="10"/>
  <c r="K107" i="10"/>
  <c r="L107" i="10"/>
  <c r="M107" i="10"/>
  <c r="I108" i="10"/>
  <c r="J108" i="10"/>
  <c r="K108" i="10"/>
  <c r="L108" i="10"/>
  <c r="M108" i="10"/>
  <c r="I109" i="10"/>
  <c r="J109" i="10"/>
  <c r="K109" i="10"/>
  <c r="L109" i="10"/>
  <c r="M109" i="10"/>
  <c r="I110" i="10"/>
  <c r="J110" i="10"/>
  <c r="K110" i="10"/>
  <c r="L110" i="10"/>
  <c r="M110" i="10"/>
  <c r="I111" i="10"/>
  <c r="J111" i="10"/>
  <c r="K111" i="10"/>
  <c r="L111" i="10"/>
  <c r="M111" i="10"/>
  <c r="I112" i="10"/>
  <c r="J112" i="10"/>
  <c r="K112" i="10"/>
  <c r="L112" i="10"/>
  <c r="M112" i="10"/>
  <c r="I113" i="10"/>
  <c r="J113" i="10"/>
  <c r="K113" i="10"/>
  <c r="L113" i="10"/>
  <c r="M113" i="10"/>
  <c r="I114" i="10"/>
  <c r="J114" i="10"/>
  <c r="K114" i="10"/>
  <c r="L114" i="10"/>
  <c r="M114" i="10"/>
  <c r="I115" i="10"/>
  <c r="J115" i="10"/>
  <c r="K115" i="10"/>
  <c r="L115" i="10"/>
  <c r="M115" i="10"/>
  <c r="I116" i="10"/>
  <c r="J116" i="10"/>
  <c r="K116" i="10"/>
  <c r="L116" i="10"/>
  <c r="M116" i="10"/>
  <c r="I117" i="10"/>
  <c r="J117" i="10"/>
  <c r="K117" i="10"/>
  <c r="L117" i="10"/>
  <c r="M117" i="10"/>
  <c r="I118" i="10"/>
  <c r="J118" i="10"/>
  <c r="K118" i="10"/>
  <c r="L118" i="10"/>
  <c r="M118" i="10"/>
  <c r="I119" i="10"/>
  <c r="J119" i="10"/>
  <c r="K119" i="10"/>
  <c r="L119" i="10"/>
  <c r="M119" i="10"/>
  <c r="I120" i="10"/>
  <c r="J120" i="10"/>
  <c r="K120" i="10"/>
  <c r="L120" i="10"/>
  <c r="M120" i="10"/>
  <c r="I121" i="10"/>
  <c r="J121" i="10"/>
  <c r="K121" i="10"/>
  <c r="L121" i="10"/>
  <c r="M121" i="10"/>
  <c r="I122" i="10"/>
  <c r="J122" i="10"/>
  <c r="K122" i="10"/>
  <c r="L122" i="10"/>
  <c r="M122" i="10"/>
  <c r="I123" i="10"/>
  <c r="J123" i="10"/>
  <c r="K123" i="10"/>
  <c r="L123" i="10"/>
  <c r="M123" i="10"/>
  <c r="I124" i="10"/>
  <c r="J124" i="10"/>
  <c r="K124" i="10"/>
  <c r="L124" i="10"/>
  <c r="M124" i="10"/>
  <c r="I125" i="10"/>
  <c r="J125" i="10"/>
  <c r="K125" i="10"/>
  <c r="L125" i="10"/>
  <c r="M125" i="10"/>
  <c r="I126" i="10"/>
  <c r="J126" i="10"/>
  <c r="K126" i="10"/>
  <c r="L126" i="10"/>
  <c r="M126" i="10"/>
  <c r="I127" i="10"/>
  <c r="J127" i="10"/>
  <c r="K127" i="10"/>
  <c r="L127" i="10"/>
  <c r="M127" i="10"/>
  <c r="I128" i="10"/>
  <c r="J128" i="10"/>
  <c r="K128" i="10"/>
  <c r="L128" i="10"/>
  <c r="M128" i="10"/>
  <c r="I129" i="10"/>
  <c r="J129" i="10"/>
  <c r="K129" i="10"/>
  <c r="L129" i="10"/>
  <c r="M129" i="10"/>
  <c r="I130" i="10"/>
  <c r="J130" i="10"/>
  <c r="K130" i="10"/>
  <c r="L130" i="10"/>
  <c r="M130" i="10"/>
  <c r="I131" i="10"/>
  <c r="J131" i="10"/>
  <c r="K131" i="10"/>
  <c r="L131" i="10"/>
  <c r="M131" i="10"/>
  <c r="I132" i="10"/>
  <c r="J132" i="10"/>
  <c r="K132" i="10"/>
  <c r="L132" i="10"/>
  <c r="M132" i="10"/>
  <c r="I133" i="10"/>
  <c r="J133" i="10"/>
  <c r="K133" i="10"/>
  <c r="L133" i="10"/>
  <c r="M133" i="10"/>
  <c r="I134" i="10"/>
  <c r="J134" i="10"/>
  <c r="K134" i="10"/>
  <c r="L134" i="10"/>
  <c r="M134" i="10"/>
  <c r="I135" i="10"/>
  <c r="J135" i="10"/>
  <c r="K135" i="10"/>
  <c r="L135" i="10"/>
  <c r="M135" i="10"/>
  <c r="I136" i="10"/>
  <c r="J136" i="10"/>
  <c r="K136" i="10"/>
  <c r="L136" i="10"/>
  <c r="M136" i="10"/>
  <c r="I137" i="10"/>
  <c r="J137" i="10"/>
  <c r="K137" i="10"/>
  <c r="L137" i="10"/>
  <c r="M137" i="10"/>
  <c r="I138" i="10"/>
  <c r="J138" i="10"/>
  <c r="K138" i="10"/>
  <c r="L138" i="10"/>
  <c r="M138" i="10"/>
  <c r="I139" i="10"/>
  <c r="J139" i="10"/>
  <c r="K139" i="10"/>
  <c r="L139" i="10"/>
  <c r="M139" i="10"/>
  <c r="I140" i="10"/>
  <c r="J140" i="10"/>
  <c r="K140" i="10"/>
  <c r="L140" i="10"/>
  <c r="M140" i="10"/>
  <c r="I141" i="10"/>
  <c r="J141" i="10"/>
  <c r="K141" i="10"/>
  <c r="L141" i="10"/>
  <c r="M141" i="10"/>
  <c r="I142" i="10"/>
  <c r="J142" i="10"/>
  <c r="K142" i="10"/>
  <c r="L142" i="10"/>
  <c r="M142" i="10"/>
  <c r="I143" i="10"/>
  <c r="J143" i="10"/>
  <c r="K143" i="10"/>
  <c r="L143" i="10"/>
  <c r="M143" i="10"/>
  <c r="I144" i="10"/>
  <c r="J144" i="10"/>
  <c r="K144" i="10"/>
  <c r="L144" i="10"/>
  <c r="M144" i="10"/>
  <c r="I145" i="10"/>
  <c r="J145" i="10"/>
  <c r="K145" i="10"/>
  <c r="L145" i="10"/>
  <c r="M145" i="10"/>
  <c r="I146" i="10"/>
  <c r="J146" i="10"/>
  <c r="K146" i="10"/>
  <c r="L146" i="10"/>
  <c r="M146" i="10"/>
  <c r="I147" i="10"/>
  <c r="J147" i="10"/>
  <c r="K147" i="10"/>
  <c r="L147" i="10"/>
  <c r="M147" i="10"/>
  <c r="I148" i="10"/>
  <c r="J148" i="10"/>
  <c r="K148" i="10"/>
  <c r="L148" i="10"/>
  <c r="M148" i="10"/>
  <c r="I149" i="10"/>
  <c r="J149" i="10"/>
  <c r="K149" i="10"/>
  <c r="L149" i="10"/>
  <c r="M149" i="10"/>
  <c r="I150" i="10"/>
  <c r="J150" i="10"/>
  <c r="K150" i="10"/>
  <c r="L150" i="10"/>
  <c r="M150" i="10"/>
  <c r="I151" i="10"/>
  <c r="J151" i="10"/>
  <c r="K151" i="10"/>
  <c r="L151" i="10"/>
  <c r="M151" i="10"/>
  <c r="I152" i="10"/>
  <c r="J152" i="10"/>
  <c r="K152" i="10"/>
  <c r="L152" i="10"/>
  <c r="M152" i="10"/>
  <c r="I153" i="10"/>
  <c r="J153" i="10"/>
  <c r="K153" i="10"/>
  <c r="L153" i="10"/>
  <c r="M153" i="10"/>
  <c r="I154" i="10"/>
  <c r="J154" i="10"/>
  <c r="K154" i="10"/>
  <c r="L154" i="10"/>
  <c r="M154" i="10"/>
  <c r="I155" i="10"/>
  <c r="J155" i="10"/>
  <c r="K155" i="10"/>
  <c r="L155" i="10"/>
  <c r="M155" i="10"/>
  <c r="I156" i="10"/>
  <c r="J156" i="10"/>
  <c r="K156" i="10"/>
  <c r="L156" i="10"/>
  <c r="M156" i="10"/>
  <c r="I157" i="10"/>
  <c r="J157" i="10"/>
  <c r="K157" i="10"/>
  <c r="L157" i="10"/>
  <c r="M157" i="10"/>
  <c r="I158" i="10"/>
  <c r="J158" i="10"/>
  <c r="K158" i="10"/>
  <c r="L158" i="10"/>
  <c r="M158" i="10"/>
  <c r="I159" i="10"/>
  <c r="J159" i="10"/>
  <c r="K159" i="10"/>
  <c r="L159" i="10"/>
  <c r="M159" i="10"/>
  <c r="I160" i="10"/>
  <c r="J160" i="10"/>
  <c r="K160" i="10"/>
  <c r="L160" i="10"/>
  <c r="M160" i="10"/>
  <c r="I161" i="10"/>
  <c r="J161" i="10"/>
  <c r="K161" i="10"/>
  <c r="L161" i="10"/>
  <c r="M161" i="10"/>
  <c r="I162" i="10"/>
  <c r="J162" i="10"/>
  <c r="K162" i="10"/>
  <c r="L162" i="10"/>
  <c r="M162" i="10"/>
  <c r="I163" i="10"/>
  <c r="J163" i="10"/>
  <c r="K163" i="10"/>
  <c r="L163" i="10"/>
  <c r="M163" i="10"/>
  <c r="I164" i="10"/>
  <c r="J164" i="10"/>
  <c r="K164" i="10"/>
  <c r="L164" i="10"/>
  <c r="M164" i="10"/>
  <c r="I165" i="10"/>
  <c r="J165" i="10"/>
  <c r="K165" i="10"/>
  <c r="L165" i="10"/>
  <c r="M165" i="10"/>
  <c r="I166" i="10"/>
  <c r="J166" i="10"/>
  <c r="K166" i="10"/>
  <c r="L166" i="10"/>
  <c r="M166" i="10"/>
  <c r="I167" i="10"/>
  <c r="J167" i="10"/>
  <c r="K167" i="10"/>
  <c r="L167" i="10"/>
  <c r="M167" i="10"/>
  <c r="I168" i="10"/>
  <c r="J168" i="10"/>
  <c r="K168" i="10"/>
  <c r="L168" i="10"/>
  <c r="M168" i="10"/>
  <c r="I169" i="10"/>
  <c r="J169" i="10"/>
  <c r="K169" i="10"/>
  <c r="L169" i="10"/>
  <c r="M169" i="10"/>
  <c r="I170" i="10"/>
  <c r="J170" i="10"/>
  <c r="K170" i="10"/>
  <c r="L170" i="10"/>
  <c r="M170" i="10"/>
  <c r="I171" i="10"/>
  <c r="J171" i="10"/>
  <c r="K171" i="10"/>
  <c r="L171" i="10"/>
  <c r="M171" i="10"/>
  <c r="I172" i="10"/>
  <c r="J172" i="10"/>
  <c r="K172" i="10"/>
  <c r="L172" i="10"/>
  <c r="M172" i="10"/>
  <c r="I173" i="10"/>
  <c r="J173" i="10"/>
  <c r="K173" i="10"/>
  <c r="L173" i="10"/>
  <c r="M173" i="10"/>
  <c r="I174" i="10"/>
  <c r="J174" i="10"/>
  <c r="K174" i="10"/>
  <c r="L174" i="10"/>
  <c r="M174" i="10"/>
  <c r="I175" i="10"/>
  <c r="J175" i="10"/>
  <c r="K175" i="10"/>
  <c r="L175" i="10"/>
  <c r="M175" i="10"/>
  <c r="I176" i="10"/>
  <c r="J176" i="10"/>
  <c r="K176" i="10"/>
  <c r="L176" i="10"/>
  <c r="M176" i="10"/>
  <c r="I177" i="10"/>
  <c r="J177" i="10"/>
  <c r="K177" i="10"/>
  <c r="L177" i="10"/>
  <c r="M177" i="10"/>
  <c r="I178" i="10"/>
  <c r="J178" i="10"/>
  <c r="K178" i="10"/>
  <c r="L178" i="10"/>
  <c r="M178" i="10"/>
  <c r="I179" i="10"/>
  <c r="J179" i="10"/>
  <c r="K179" i="10"/>
  <c r="L179" i="10"/>
  <c r="M179" i="10"/>
  <c r="I180" i="10"/>
  <c r="J180" i="10"/>
  <c r="K180" i="10"/>
  <c r="L180" i="10"/>
  <c r="M180" i="10"/>
  <c r="I181" i="10"/>
  <c r="J181" i="10"/>
  <c r="K181" i="10"/>
  <c r="L181" i="10"/>
  <c r="M181" i="10"/>
  <c r="I182" i="10"/>
  <c r="J182" i="10"/>
  <c r="K182" i="10"/>
  <c r="L182" i="10"/>
  <c r="M182" i="10"/>
  <c r="I183" i="10"/>
  <c r="J183" i="10"/>
  <c r="K183" i="10"/>
  <c r="L183" i="10"/>
  <c r="M183" i="10"/>
  <c r="I184" i="10"/>
  <c r="J184" i="10"/>
  <c r="K184" i="10"/>
  <c r="L184" i="10"/>
  <c r="M184" i="10"/>
  <c r="I185" i="10"/>
  <c r="J185" i="10"/>
  <c r="K185" i="10"/>
  <c r="L185" i="10"/>
  <c r="M185" i="10"/>
  <c r="I186" i="10"/>
  <c r="J186" i="10"/>
  <c r="K186" i="10"/>
  <c r="L186" i="10"/>
  <c r="M186" i="10"/>
  <c r="I187" i="10"/>
  <c r="J187" i="10"/>
  <c r="K187" i="10"/>
  <c r="L187" i="10"/>
  <c r="M187" i="10"/>
  <c r="I188" i="10"/>
  <c r="J188" i="10"/>
  <c r="K188" i="10"/>
  <c r="L188" i="10"/>
  <c r="M188" i="10"/>
  <c r="I189" i="10"/>
  <c r="J189" i="10"/>
  <c r="K189" i="10"/>
  <c r="L189" i="10"/>
  <c r="M189" i="10"/>
  <c r="I190" i="10"/>
  <c r="J190" i="10"/>
  <c r="K190" i="10"/>
  <c r="L190" i="10"/>
  <c r="M190" i="10"/>
  <c r="I191" i="10"/>
  <c r="J191" i="10"/>
  <c r="K191" i="10"/>
  <c r="L191" i="10"/>
  <c r="M191" i="10"/>
  <c r="I192" i="10"/>
  <c r="J192" i="10"/>
  <c r="K192" i="10"/>
  <c r="L192" i="10"/>
  <c r="M192" i="10"/>
  <c r="I193" i="10"/>
  <c r="J193" i="10"/>
  <c r="K193" i="10"/>
  <c r="L193" i="10"/>
  <c r="M193" i="10"/>
  <c r="I194" i="10"/>
  <c r="J194" i="10"/>
  <c r="K194" i="10"/>
  <c r="L194" i="10"/>
  <c r="M194" i="10"/>
  <c r="I195" i="10"/>
  <c r="J195" i="10"/>
  <c r="K195" i="10"/>
  <c r="L195" i="10"/>
  <c r="M195" i="10"/>
  <c r="I196" i="10"/>
  <c r="J196" i="10"/>
  <c r="K196" i="10"/>
  <c r="L196" i="10"/>
  <c r="M196" i="10"/>
  <c r="I197" i="10"/>
  <c r="J197" i="10"/>
  <c r="K197" i="10"/>
  <c r="L197" i="10"/>
  <c r="M197" i="10"/>
  <c r="I198" i="10"/>
  <c r="J198" i="10"/>
  <c r="K198" i="10"/>
  <c r="L198" i="10"/>
  <c r="M198" i="10"/>
  <c r="I199" i="10"/>
  <c r="J199" i="10"/>
  <c r="K199" i="10"/>
  <c r="L199" i="10"/>
  <c r="M199" i="10"/>
  <c r="I200" i="10"/>
  <c r="J200" i="10"/>
  <c r="K200" i="10"/>
  <c r="L200" i="10"/>
  <c r="M200" i="10"/>
  <c r="I201" i="10"/>
  <c r="J201" i="10"/>
  <c r="K201" i="10"/>
  <c r="L201" i="10"/>
  <c r="M201" i="10"/>
  <c r="I202" i="10"/>
  <c r="J202" i="10"/>
  <c r="K202" i="10"/>
  <c r="L202" i="10"/>
  <c r="M202" i="10"/>
  <c r="I203" i="10"/>
  <c r="J203" i="10"/>
  <c r="K203" i="10"/>
  <c r="L203" i="10"/>
  <c r="M203" i="10"/>
  <c r="I204" i="10"/>
  <c r="J204" i="10"/>
  <c r="K204" i="10"/>
  <c r="L204" i="10"/>
  <c r="M204" i="10"/>
  <c r="I205" i="10"/>
  <c r="J205" i="10"/>
  <c r="K205" i="10"/>
  <c r="L205" i="10"/>
  <c r="M205" i="10"/>
  <c r="I206" i="10"/>
  <c r="J206" i="10"/>
  <c r="K206" i="10"/>
  <c r="L206" i="10"/>
  <c r="M206" i="10"/>
  <c r="I207" i="10"/>
  <c r="J207" i="10"/>
  <c r="K207" i="10"/>
  <c r="L207" i="10"/>
  <c r="M207" i="10"/>
  <c r="I208" i="10"/>
  <c r="J208" i="10"/>
  <c r="K208" i="10"/>
  <c r="L208" i="10"/>
  <c r="M208" i="10"/>
  <c r="I209" i="10"/>
  <c r="J209" i="10"/>
  <c r="K209" i="10"/>
  <c r="L209" i="10"/>
  <c r="M209" i="10"/>
  <c r="I210" i="10"/>
  <c r="J210" i="10"/>
  <c r="K210" i="10"/>
  <c r="L210" i="10"/>
  <c r="M210" i="10"/>
  <c r="I211" i="10"/>
  <c r="J211" i="10"/>
  <c r="K211" i="10"/>
  <c r="L211" i="10"/>
  <c r="M211" i="10"/>
  <c r="I212" i="10"/>
  <c r="J212" i="10"/>
  <c r="K212" i="10"/>
  <c r="L212" i="10"/>
  <c r="M212" i="10"/>
  <c r="J13" i="10"/>
  <c r="K13" i="10"/>
  <c r="L13" i="10"/>
  <c r="M13" i="10"/>
  <c r="C28" i="2" l="1"/>
  <c r="C33" i="2"/>
  <c r="C4" i="10"/>
  <c r="C22" i="2"/>
  <c r="I11" i="10"/>
  <c r="G43" i="2"/>
  <c r="J11" i="10"/>
  <c r="G40" i="2" s="1"/>
  <c r="G45" i="2"/>
  <c r="G44" i="2"/>
  <c r="K11" i="10"/>
  <c r="G41" i="2" s="1"/>
  <c r="F7" i="2"/>
  <c r="E16" i="2" l="1"/>
  <c r="G39" i="2"/>
  <c r="G42" i="2"/>
  <c r="H11" i="10"/>
  <c r="H38" i="2" l="1"/>
  <c r="I15" i="2" s="1"/>
  <c r="C5" i="10"/>
  <c r="G49" i="2" s="1"/>
  <c r="G47" i="2"/>
  <c r="G50" i="2"/>
  <c r="D11" i="2"/>
  <c r="D10" i="2"/>
  <c r="A2" i="13"/>
  <c r="C5" i="26" l="1"/>
  <c r="D5" i="26" s="1"/>
  <c r="C4" i="26"/>
  <c r="D4" i="26" s="1"/>
  <c r="E3" i="26" l="1"/>
  <c r="H61" i="2" l="1"/>
  <c r="G62" i="2"/>
  <c r="G63" i="2"/>
  <c r="G64" i="2"/>
  <c r="G71" i="2"/>
  <c r="G70" i="2"/>
  <c r="I69" i="2" l="1"/>
  <c r="J68" i="2" s="1"/>
  <c r="C4" i="20" l="1"/>
  <c r="F65" i="2" s="1"/>
  <c r="G65" i="2" l="1"/>
  <c r="L106" i="9" l="1"/>
  <c r="K106" i="9"/>
  <c r="J106" i="9"/>
  <c r="I106" i="9"/>
  <c r="H106" i="9"/>
  <c r="L105" i="9"/>
  <c r="K105" i="9"/>
  <c r="J105" i="9"/>
  <c r="I105" i="9"/>
  <c r="H105" i="9"/>
  <c r="L104" i="9"/>
  <c r="K104" i="9"/>
  <c r="J104" i="9"/>
  <c r="I104" i="9"/>
  <c r="H104" i="9"/>
  <c r="L103" i="9"/>
  <c r="K103" i="9"/>
  <c r="J103" i="9"/>
  <c r="I103" i="9"/>
  <c r="H103" i="9"/>
  <c r="L102" i="9"/>
  <c r="K102" i="9"/>
  <c r="J102" i="9"/>
  <c r="I102" i="9"/>
  <c r="H102" i="9"/>
  <c r="L101" i="9"/>
  <c r="K101" i="9"/>
  <c r="J101" i="9"/>
  <c r="I101" i="9"/>
  <c r="H101" i="9"/>
  <c r="L100" i="9"/>
  <c r="K100" i="9"/>
  <c r="J100" i="9"/>
  <c r="I100" i="9"/>
  <c r="H100" i="9"/>
  <c r="L99" i="9"/>
  <c r="K99" i="9"/>
  <c r="J99" i="9"/>
  <c r="I99" i="9"/>
  <c r="H99" i="9"/>
  <c r="L98" i="9"/>
  <c r="K98" i="9"/>
  <c r="J98" i="9"/>
  <c r="I98" i="9"/>
  <c r="H98" i="9"/>
  <c r="L97" i="9"/>
  <c r="K97" i="9"/>
  <c r="J97" i="9"/>
  <c r="I97" i="9"/>
  <c r="H97" i="9"/>
  <c r="L96" i="9"/>
  <c r="K96" i="9"/>
  <c r="J96" i="9"/>
  <c r="I96" i="9"/>
  <c r="H96" i="9"/>
  <c r="L95" i="9"/>
  <c r="K95" i="9"/>
  <c r="J95" i="9"/>
  <c r="I95" i="9"/>
  <c r="H95" i="9"/>
  <c r="L94" i="9"/>
  <c r="K94" i="9"/>
  <c r="J94" i="9"/>
  <c r="I94" i="9"/>
  <c r="H94" i="9"/>
  <c r="L93" i="9"/>
  <c r="K93" i="9"/>
  <c r="J93" i="9"/>
  <c r="I93" i="9"/>
  <c r="H93" i="9"/>
  <c r="L92" i="9"/>
  <c r="K92" i="9"/>
  <c r="J92" i="9"/>
  <c r="I92" i="9"/>
  <c r="H92" i="9"/>
  <c r="L91" i="9"/>
  <c r="K91" i="9"/>
  <c r="J91" i="9"/>
  <c r="I91" i="9"/>
  <c r="H91" i="9"/>
  <c r="L90" i="9"/>
  <c r="K90" i="9"/>
  <c r="J90" i="9"/>
  <c r="I90" i="9"/>
  <c r="H90" i="9"/>
  <c r="L89" i="9"/>
  <c r="K89" i="9"/>
  <c r="J89" i="9"/>
  <c r="I89" i="9"/>
  <c r="H89" i="9"/>
  <c r="L88" i="9"/>
  <c r="K88" i="9"/>
  <c r="J88" i="9"/>
  <c r="I88" i="9"/>
  <c r="H88" i="9"/>
  <c r="L87" i="9"/>
  <c r="K87" i="9"/>
  <c r="J87" i="9"/>
  <c r="I87" i="9"/>
  <c r="H87" i="9"/>
  <c r="L86" i="9"/>
  <c r="K86" i="9"/>
  <c r="J86" i="9"/>
  <c r="I86" i="9"/>
  <c r="H86" i="9"/>
  <c r="L85" i="9"/>
  <c r="K85" i="9"/>
  <c r="J85" i="9"/>
  <c r="I85" i="9"/>
  <c r="H85" i="9"/>
  <c r="L84" i="9"/>
  <c r="K84" i="9"/>
  <c r="J84" i="9"/>
  <c r="I84" i="9"/>
  <c r="H84" i="9"/>
  <c r="L83" i="9"/>
  <c r="K83" i="9"/>
  <c r="J83" i="9"/>
  <c r="I83" i="9"/>
  <c r="H83" i="9"/>
  <c r="L82" i="9"/>
  <c r="K82" i="9"/>
  <c r="J82" i="9"/>
  <c r="I82" i="9"/>
  <c r="H82" i="9"/>
  <c r="L81" i="9"/>
  <c r="K81" i="9"/>
  <c r="J81" i="9"/>
  <c r="I81" i="9"/>
  <c r="H81" i="9"/>
  <c r="L80" i="9"/>
  <c r="K80" i="9"/>
  <c r="J80" i="9"/>
  <c r="I80" i="9"/>
  <c r="H80" i="9"/>
  <c r="L79" i="9"/>
  <c r="K79" i="9"/>
  <c r="J79" i="9"/>
  <c r="I79" i="9"/>
  <c r="H79" i="9"/>
  <c r="L78" i="9"/>
  <c r="K78" i="9"/>
  <c r="J78" i="9"/>
  <c r="I78" i="9"/>
  <c r="H78" i="9"/>
  <c r="L77" i="9"/>
  <c r="K77" i="9"/>
  <c r="J77" i="9"/>
  <c r="I77" i="9"/>
  <c r="H77" i="9"/>
  <c r="L76" i="9"/>
  <c r="K76" i="9"/>
  <c r="J76" i="9"/>
  <c r="I76" i="9"/>
  <c r="H76" i="9"/>
  <c r="L75" i="9"/>
  <c r="K75" i="9"/>
  <c r="J75" i="9"/>
  <c r="I75" i="9"/>
  <c r="H75" i="9"/>
  <c r="L74" i="9"/>
  <c r="K74" i="9"/>
  <c r="J74" i="9"/>
  <c r="I74" i="9"/>
  <c r="H74" i="9"/>
  <c r="L73" i="9"/>
  <c r="K73" i="9"/>
  <c r="J73" i="9"/>
  <c r="I73" i="9"/>
  <c r="H73" i="9"/>
  <c r="L72" i="9"/>
  <c r="K72" i="9"/>
  <c r="J72" i="9"/>
  <c r="I72" i="9"/>
  <c r="H72" i="9"/>
  <c r="L71" i="9"/>
  <c r="K71" i="9"/>
  <c r="J71" i="9"/>
  <c r="I71" i="9"/>
  <c r="H71" i="9"/>
  <c r="L70" i="9"/>
  <c r="K70" i="9"/>
  <c r="J70" i="9"/>
  <c r="I70" i="9"/>
  <c r="H70" i="9"/>
  <c r="L69" i="9"/>
  <c r="K69" i="9"/>
  <c r="J69" i="9"/>
  <c r="I69" i="9"/>
  <c r="H69" i="9"/>
  <c r="L68" i="9"/>
  <c r="K68" i="9"/>
  <c r="J68" i="9"/>
  <c r="I68" i="9"/>
  <c r="H68" i="9"/>
  <c r="L67" i="9"/>
  <c r="K67" i="9"/>
  <c r="J67" i="9"/>
  <c r="I67" i="9"/>
  <c r="H67" i="9"/>
  <c r="L66" i="9"/>
  <c r="K66" i="9"/>
  <c r="J66" i="9"/>
  <c r="I66" i="9"/>
  <c r="H66" i="9"/>
  <c r="L65" i="9"/>
  <c r="K65" i="9"/>
  <c r="J65" i="9"/>
  <c r="I65" i="9"/>
  <c r="H65" i="9"/>
  <c r="L64" i="9"/>
  <c r="K64" i="9"/>
  <c r="J64" i="9"/>
  <c r="I64" i="9"/>
  <c r="H64" i="9"/>
  <c r="L63" i="9"/>
  <c r="K63" i="9"/>
  <c r="J63" i="9"/>
  <c r="I63" i="9"/>
  <c r="H63" i="9"/>
  <c r="L62" i="9"/>
  <c r="K62" i="9"/>
  <c r="J62" i="9"/>
  <c r="I62" i="9"/>
  <c r="H62" i="9"/>
  <c r="L61" i="9"/>
  <c r="K61" i="9"/>
  <c r="J61" i="9"/>
  <c r="I61" i="9"/>
  <c r="H61" i="9"/>
  <c r="L60" i="9"/>
  <c r="K60" i="9"/>
  <c r="J60" i="9"/>
  <c r="I60" i="9"/>
  <c r="H60" i="9"/>
  <c r="L59" i="9"/>
  <c r="K59" i="9"/>
  <c r="J59" i="9"/>
  <c r="I59" i="9"/>
  <c r="H59" i="9"/>
  <c r="L58" i="9"/>
  <c r="K58" i="9"/>
  <c r="J58" i="9"/>
  <c r="I58" i="9"/>
  <c r="H58" i="9"/>
  <c r="L57" i="9"/>
  <c r="K57" i="9"/>
  <c r="J57" i="9"/>
  <c r="I57" i="9"/>
  <c r="H57" i="9"/>
  <c r="N106" i="7"/>
  <c r="N105" i="7"/>
  <c r="N104" i="7"/>
  <c r="N103" i="7"/>
  <c r="N102" i="7"/>
  <c r="N101" i="7"/>
  <c r="N100" i="7"/>
  <c r="N99" i="7"/>
  <c r="N98" i="7"/>
  <c r="N97" i="7"/>
  <c r="N96" i="7"/>
  <c r="N95" i="7"/>
  <c r="N94" i="7"/>
  <c r="N93" i="7"/>
  <c r="N92" i="7"/>
  <c r="N91" i="7"/>
  <c r="N90" i="7"/>
  <c r="N89" i="7"/>
  <c r="N88" i="7"/>
  <c r="N87" i="7"/>
  <c r="N86" i="7"/>
  <c r="N85" i="7"/>
  <c r="N84" i="7"/>
  <c r="N83" i="7"/>
  <c r="N82" i="7"/>
  <c r="N81" i="7"/>
  <c r="N80" i="7"/>
  <c r="N79" i="7"/>
  <c r="N78" i="7"/>
  <c r="N77" i="7"/>
  <c r="N76" i="7"/>
  <c r="N75" i="7"/>
  <c r="N74" i="7"/>
  <c r="N73" i="7"/>
  <c r="N72" i="7"/>
  <c r="N71" i="7"/>
  <c r="N70" i="7"/>
  <c r="N69" i="7"/>
  <c r="N68" i="7"/>
  <c r="N67" i="7"/>
  <c r="N66" i="7"/>
  <c r="N65" i="7"/>
  <c r="N64" i="7"/>
  <c r="N63" i="7"/>
  <c r="N62" i="7"/>
  <c r="N61" i="7"/>
  <c r="N60" i="7"/>
  <c r="N59" i="7"/>
  <c r="N58" i="7"/>
  <c r="N57" i="7"/>
  <c r="N56" i="7"/>
  <c r="N55" i="7"/>
  <c r="N54" i="7"/>
  <c r="N53" i="7"/>
  <c r="N52" i="7"/>
  <c r="N51" i="7"/>
  <c r="N50" i="7"/>
  <c r="N49" i="7"/>
  <c r="N48" i="7"/>
  <c r="N47" i="7"/>
  <c r="N46" i="7"/>
  <c r="N45" i="7"/>
  <c r="N44" i="7"/>
  <c r="N43" i="7"/>
  <c r="N42" i="7"/>
  <c r="N41" i="7"/>
  <c r="N40" i="7"/>
  <c r="N39" i="7"/>
  <c r="N38" i="7"/>
  <c r="N37" i="7"/>
  <c r="N36" i="7"/>
  <c r="N35" i="7"/>
  <c r="N34" i="7"/>
  <c r="N33" i="7"/>
  <c r="N32" i="7"/>
  <c r="N31" i="7"/>
  <c r="N30" i="7"/>
  <c r="N29" i="7"/>
  <c r="N28" i="7"/>
  <c r="N27" i="7"/>
  <c r="O106" i="4"/>
  <c r="P106" i="4" s="1"/>
  <c r="O105" i="4"/>
  <c r="P105" i="4" s="1"/>
  <c r="O104" i="4"/>
  <c r="P104" i="4" s="1"/>
  <c r="O103" i="4"/>
  <c r="P103" i="4" s="1"/>
  <c r="O102" i="4"/>
  <c r="P102" i="4" s="1"/>
  <c r="O101" i="4"/>
  <c r="P101" i="4" s="1"/>
  <c r="O100" i="4"/>
  <c r="P100" i="4" s="1"/>
  <c r="O99" i="4"/>
  <c r="P99" i="4" s="1"/>
  <c r="O98" i="4"/>
  <c r="P98" i="4" s="1"/>
  <c r="O97" i="4"/>
  <c r="P97" i="4" s="1"/>
  <c r="O96" i="4"/>
  <c r="P96" i="4" s="1"/>
  <c r="O95" i="4"/>
  <c r="P95" i="4" s="1"/>
  <c r="O94" i="4"/>
  <c r="P94" i="4" s="1"/>
  <c r="O93" i="4"/>
  <c r="P93" i="4" s="1"/>
  <c r="O92" i="4"/>
  <c r="P92" i="4" s="1"/>
  <c r="O91" i="4"/>
  <c r="P91" i="4" s="1"/>
  <c r="O90" i="4"/>
  <c r="P90" i="4" s="1"/>
  <c r="O89" i="4"/>
  <c r="P89" i="4" s="1"/>
  <c r="O88" i="4"/>
  <c r="P88" i="4" s="1"/>
  <c r="O87" i="4"/>
  <c r="P87" i="4" s="1"/>
  <c r="O86" i="4"/>
  <c r="P86" i="4" s="1"/>
  <c r="O85" i="4"/>
  <c r="P85" i="4" s="1"/>
  <c r="O84" i="4"/>
  <c r="P84" i="4" s="1"/>
  <c r="O83" i="4"/>
  <c r="P83" i="4" s="1"/>
  <c r="O82" i="4"/>
  <c r="P82" i="4" s="1"/>
  <c r="O81" i="4"/>
  <c r="P81" i="4" s="1"/>
  <c r="O80" i="4"/>
  <c r="P80" i="4" s="1"/>
  <c r="O79" i="4"/>
  <c r="P79" i="4" s="1"/>
  <c r="O78" i="4"/>
  <c r="P78" i="4" s="1"/>
  <c r="O77" i="4"/>
  <c r="P77" i="4" s="1"/>
  <c r="O76" i="4"/>
  <c r="P76" i="4" s="1"/>
  <c r="O75" i="4"/>
  <c r="P75" i="4" s="1"/>
  <c r="O74" i="4"/>
  <c r="P74" i="4" s="1"/>
  <c r="O73" i="4"/>
  <c r="P73" i="4" s="1"/>
  <c r="O72" i="4"/>
  <c r="P72" i="4" s="1"/>
  <c r="O71" i="4"/>
  <c r="P71" i="4" s="1"/>
  <c r="O70" i="4"/>
  <c r="P70" i="4" s="1"/>
  <c r="O69" i="4"/>
  <c r="P69" i="4" s="1"/>
  <c r="O68" i="4"/>
  <c r="P68" i="4" s="1"/>
  <c r="O67" i="4"/>
  <c r="P67" i="4" s="1"/>
  <c r="O66" i="4"/>
  <c r="P66" i="4" s="1"/>
  <c r="O65" i="4"/>
  <c r="P65" i="4" s="1"/>
  <c r="O64" i="4"/>
  <c r="P64" i="4" s="1"/>
  <c r="O63" i="4"/>
  <c r="P63" i="4" s="1"/>
  <c r="O62" i="4"/>
  <c r="P62" i="4" s="1"/>
  <c r="O61" i="4"/>
  <c r="P61" i="4" s="1"/>
  <c r="O60" i="4"/>
  <c r="P60" i="4" s="1"/>
  <c r="O59" i="4"/>
  <c r="P59" i="4" s="1"/>
  <c r="O58" i="4"/>
  <c r="P58" i="4" s="1"/>
  <c r="O57" i="4"/>
  <c r="P57" i="4" s="1"/>
  <c r="O56" i="4"/>
  <c r="P56" i="4" s="1"/>
  <c r="O55" i="4"/>
  <c r="P55" i="4" s="1"/>
  <c r="O54" i="4"/>
  <c r="P54" i="4" s="1"/>
  <c r="O53" i="4"/>
  <c r="P53" i="4" s="1"/>
  <c r="O52" i="4"/>
  <c r="P52" i="4" s="1"/>
  <c r="O51" i="4"/>
  <c r="P51" i="4" s="1"/>
  <c r="O50" i="4"/>
  <c r="P50" i="4" s="1"/>
  <c r="O49" i="4"/>
  <c r="P49" i="4" s="1"/>
  <c r="O48" i="4"/>
  <c r="P48" i="4" s="1"/>
  <c r="O47" i="4"/>
  <c r="P47" i="4" s="1"/>
  <c r="O46" i="4"/>
  <c r="P46" i="4" s="1"/>
  <c r="O45" i="4"/>
  <c r="P45" i="4" s="1"/>
  <c r="O44" i="4"/>
  <c r="P44" i="4" s="1"/>
  <c r="O43" i="4"/>
  <c r="P43" i="4" s="1"/>
  <c r="O42" i="4"/>
  <c r="P42" i="4" s="1"/>
  <c r="O41" i="4"/>
  <c r="P41" i="4" s="1"/>
  <c r="O40" i="4"/>
  <c r="P40" i="4" s="1"/>
  <c r="O39" i="4"/>
  <c r="P39" i="4" s="1"/>
  <c r="O38" i="4"/>
  <c r="P38" i="4" s="1"/>
  <c r="O37" i="4"/>
  <c r="P37" i="4" s="1"/>
  <c r="O36" i="4"/>
  <c r="P36" i="4" s="1"/>
  <c r="O35" i="4"/>
  <c r="P35" i="4" s="1"/>
  <c r="O34" i="4"/>
  <c r="P34" i="4" s="1"/>
  <c r="O33" i="4"/>
  <c r="P33" i="4" s="1"/>
  <c r="O32" i="4"/>
  <c r="P32" i="4" s="1"/>
  <c r="O31" i="4"/>
  <c r="P31" i="4" s="1"/>
  <c r="O30" i="4"/>
  <c r="P30" i="4" s="1"/>
  <c r="O29" i="4"/>
  <c r="P29" i="4" s="1"/>
  <c r="O28" i="4"/>
  <c r="P28" i="4" s="1"/>
  <c r="O27" i="4"/>
  <c r="P27" i="4" s="1"/>
  <c r="I2" i="13" l="1"/>
  <c r="E2" i="13"/>
  <c r="D2" i="13"/>
  <c r="C2" i="13"/>
  <c r="G59" i="2"/>
  <c r="N107" i="7" l="1"/>
  <c r="N26" i="7"/>
  <c r="N25" i="7"/>
  <c r="N24" i="7"/>
  <c r="N23" i="7"/>
  <c r="N22" i="7"/>
  <c r="N21" i="7"/>
  <c r="N20" i="7"/>
  <c r="N19" i="7"/>
  <c r="N18" i="7"/>
  <c r="N17" i="7"/>
  <c r="N16" i="7"/>
  <c r="N15" i="7"/>
  <c r="N14" i="7"/>
  <c r="N13" i="7"/>
  <c r="N12" i="7"/>
  <c r="N11" i="7"/>
  <c r="N10" i="7"/>
  <c r="N8" i="7"/>
  <c r="O107" i="4"/>
  <c r="P107" i="4" s="1"/>
  <c r="O26" i="4"/>
  <c r="P26" i="4" s="1"/>
  <c r="O25" i="4"/>
  <c r="P25" i="4" s="1"/>
  <c r="O24" i="4"/>
  <c r="P24" i="4" s="1"/>
  <c r="O23" i="4"/>
  <c r="P23" i="4" s="1"/>
  <c r="O22" i="4"/>
  <c r="P22" i="4" s="1"/>
  <c r="O21" i="4"/>
  <c r="P21" i="4" s="1"/>
  <c r="O20" i="4"/>
  <c r="P20" i="4" s="1"/>
  <c r="O19" i="4"/>
  <c r="P19" i="4" s="1"/>
  <c r="O18" i="4"/>
  <c r="P18" i="4" s="1"/>
  <c r="O17" i="4"/>
  <c r="P17" i="4" s="1"/>
  <c r="O16" i="4"/>
  <c r="P16" i="4" s="1"/>
  <c r="O15" i="4"/>
  <c r="P15" i="4" s="1"/>
  <c r="O14" i="4"/>
  <c r="P14" i="4" s="1"/>
  <c r="O13" i="4"/>
  <c r="P13" i="4" s="1"/>
  <c r="O12" i="4"/>
  <c r="P12" i="4" s="1"/>
  <c r="O11" i="4"/>
  <c r="P11" i="4" s="1"/>
  <c r="O10" i="4"/>
  <c r="P10" i="4" s="1"/>
  <c r="O9" i="4"/>
  <c r="P9" i="4" s="1"/>
  <c r="O8" i="4"/>
  <c r="P8" i="4" s="1"/>
  <c r="D4" i="11" l="1"/>
  <c r="G53" i="2" s="1"/>
  <c r="L107" i="9"/>
  <c r="L56" i="9"/>
  <c r="L55" i="9"/>
  <c r="L54" i="9"/>
  <c r="L53" i="9"/>
  <c r="L52" i="9"/>
  <c r="L51" i="9"/>
  <c r="L50" i="9"/>
  <c r="L49" i="9"/>
  <c r="L48" i="9"/>
  <c r="L47" i="9"/>
  <c r="L46" i="9"/>
  <c r="L45" i="9"/>
  <c r="L44" i="9"/>
  <c r="L43" i="9"/>
  <c r="L42" i="9"/>
  <c r="L41" i="9"/>
  <c r="L40" i="9"/>
  <c r="L39" i="9"/>
  <c r="L38" i="9"/>
  <c r="L37" i="9"/>
  <c r="L36" i="9"/>
  <c r="L35" i="9"/>
  <c r="L34" i="9"/>
  <c r="L33" i="9"/>
  <c r="L32" i="9"/>
  <c r="L31" i="9"/>
  <c r="L30" i="9"/>
  <c r="L29" i="9"/>
  <c r="L28" i="9"/>
  <c r="L27" i="9"/>
  <c r="L26" i="9"/>
  <c r="L25" i="9"/>
  <c r="L24" i="9"/>
  <c r="L23" i="9"/>
  <c r="L22" i="9"/>
  <c r="L21" i="9"/>
  <c r="L20" i="9"/>
  <c r="L19" i="9"/>
  <c r="L18" i="9"/>
  <c r="L17" i="9"/>
  <c r="L16" i="9"/>
  <c r="L15" i="9"/>
  <c r="L14" i="9"/>
  <c r="L13" i="9"/>
  <c r="L12" i="9"/>
  <c r="L11" i="9"/>
  <c r="L10" i="9"/>
  <c r="L9" i="9"/>
  <c r="L8" i="9"/>
  <c r="K107" i="9"/>
  <c r="J107" i="9"/>
  <c r="I107" i="9"/>
  <c r="H107" i="9"/>
  <c r="K56" i="9"/>
  <c r="J56" i="9"/>
  <c r="I56" i="9"/>
  <c r="H56" i="9"/>
  <c r="K55" i="9"/>
  <c r="J55" i="9"/>
  <c r="I55" i="9"/>
  <c r="H55" i="9"/>
  <c r="K54" i="9"/>
  <c r="J54" i="9"/>
  <c r="I54" i="9"/>
  <c r="H54" i="9"/>
  <c r="K53" i="9"/>
  <c r="J53" i="9"/>
  <c r="I53" i="9"/>
  <c r="H53" i="9"/>
  <c r="K52" i="9"/>
  <c r="J52" i="9"/>
  <c r="I52" i="9"/>
  <c r="H52" i="9"/>
  <c r="K51" i="9"/>
  <c r="J51" i="9"/>
  <c r="I51" i="9"/>
  <c r="H51" i="9"/>
  <c r="K50" i="9"/>
  <c r="J50" i="9"/>
  <c r="I50" i="9"/>
  <c r="H50" i="9"/>
  <c r="K49" i="9"/>
  <c r="J49" i="9"/>
  <c r="I49" i="9"/>
  <c r="H49" i="9"/>
  <c r="K48" i="9"/>
  <c r="J48" i="9"/>
  <c r="I48" i="9"/>
  <c r="H48" i="9"/>
  <c r="K47" i="9"/>
  <c r="J47" i="9"/>
  <c r="I47" i="9"/>
  <c r="H47" i="9"/>
  <c r="K46" i="9"/>
  <c r="J46" i="9"/>
  <c r="I46" i="9"/>
  <c r="H46" i="9"/>
  <c r="K45" i="9"/>
  <c r="J45" i="9"/>
  <c r="I45" i="9"/>
  <c r="H45" i="9"/>
  <c r="K44" i="9"/>
  <c r="J44" i="9"/>
  <c r="I44" i="9"/>
  <c r="H44" i="9"/>
  <c r="K43" i="9"/>
  <c r="J43" i="9"/>
  <c r="I43" i="9"/>
  <c r="H43" i="9"/>
  <c r="K42" i="9"/>
  <c r="J42" i="9"/>
  <c r="I42" i="9"/>
  <c r="H42" i="9"/>
  <c r="K41" i="9"/>
  <c r="J41" i="9"/>
  <c r="I41" i="9"/>
  <c r="H41" i="9"/>
  <c r="K40" i="9"/>
  <c r="J40" i="9"/>
  <c r="I40" i="9"/>
  <c r="H40" i="9"/>
  <c r="K39" i="9"/>
  <c r="J39" i="9"/>
  <c r="I39" i="9"/>
  <c r="H39" i="9"/>
  <c r="K38" i="9"/>
  <c r="J38" i="9"/>
  <c r="I38" i="9"/>
  <c r="H38" i="9"/>
  <c r="K37" i="9"/>
  <c r="J37" i="9"/>
  <c r="I37" i="9"/>
  <c r="H37" i="9"/>
  <c r="K36" i="9"/>
  <c r="J36" i="9"/>
  <c r="I36" i="9"/>
  <c r="H36" i="9"/>
  <c r="K35" i="9"/>
  <c r="J35" i="9"/>
  <c r="I35" i="9"/>
  <c r="H35" i="9"/>
  <c r="K34" i="9"/>
  <c r="J34" i="9"/>
  <c r="I34" i="9"/>
  <c r="H34" i="9"/>
  <c r="K33" i="9"/>
  <c r="J33" i="9"/>
  <c r="I33" i="9"/>
  <c r="H33" i="9"/>
  <c r="K32" i="9"/>
  <c r="J32" i="9"/>
  <c r="I32" i="9"/>
  <c r="H32" i="9"/>
  <c r="K31" i="9"/>
  <c r="J31" i="9"/>
  <c r="I31" i="9"/>
  <c r="H31" i="9"/>
  <c r="K30" i="9"/>
  <c r="J30" i="9"/>
  <c r="I30" i="9"/>
  <c r="H30" i="9"/>
  <c r="K29" i="9"/>
  <c r="J29" i="9"/>
  <c r="I29" i="9"/>
  <c r="H29" i="9"/>
  <c r="K28" i="9"/>
  <c r="J28" i="9"/>
  <c r="I28" i="9"/>
  <c r="H28" i="9"/>
  <c r="K27" i="9"/>
  <c r="J27" i="9"/>
  <c r="I27" i="9"/>
  <c r="H27" i="9"/>
  <c r="K26" i="9"/>
  <c r="J26" i="9"/>
  <c r="I26" i="9"/>
  <c r="H26" i="9"/>
  <c r="K25" i="9"/>
  <c r="J25" i="9"/>
  <c r="I25" i="9"/>
  <c r="H25" i="9"/>
  <c r="K24" i="9"/>
  <c r="J24" i="9"/>
  <c r="I24" i="9"/>
  <c r="H24" i="9"/>
  <c r="K23" i="9"/>
  <c r="J23" i="9"/>
  <c r="I23" i="9"/>
  <c r="H23" i="9"/>
  <c r="K22" i="9"/>
  <c r="J22" i="9"/>
  <c r="I22" i="9"/>
  <c r="H22" i="9"/>
  <c r="K21" i="9"/>
  <c r="J21" i="9"/>
  <c r="I21" i="9"/>
  <c r="H21" i="9"/>
  <c r="K20" i="9"/>
  <c r="J20" i="9"/>
  <c r="I20" i="9"/>
  <c r="H20" i="9"/>
  <c r="K19" i="9"/>
  <c r="J19" i="9"/>
  <c r="I19" i="9"/>
  <c r="H19" i="9"/>
  <c r="K18" i="9"/>
  <c r="J18" i="9"/>
  <c r="I18" i="9"/>
  <c r="H18" i="9"/>
  <c r="K17" i="9"/>
  <c r="J17" i="9"/>
  <c r="I17" i="9"/>
  <c r="H17" i="9"/>
  <c r="K16" i="9"/>
  <c r="J16" i="9"/>
  <c r="I16" i="9"/>
  <c r="H16" i="9"/>
  <c r="K15" i="9"/>
  <c r="J15" i="9"/>
  <c r="I15" i="9"/>
  <c r="H15" i="9"/>
  <c r="K14" i="9"/>
  <c r="J14" i="9"/>
  <c r="I14" i="9"/>
  <c r="H14" i="9"/>
  <c r="K13" i="9"/>
  <c r="J13" i="9"/>
  <c r="I13" i="9"/>
  <c r="H13" i="9"/>
  <c r="K12" i="9"/>
  <c r="J12" i="9"/>
  <c r="I12" i="9"/>
  <c r="H12" i="9"/>
  <c r="K11" i="9"/>
  <c r="J11" i="9"/>
  <c r="I11" i="9"/>
  <c r="H11" i="9"/>
  <c r="K10" i="9"/>
  <c r="J10" i="9"/>
  <c r="I10" i="9"/>
  <c r="H10" i="9"/>
  <c r="K9" i="9"/>
  <c r="J9" i="9"/>
  <c r="I9" i="9"/>
  <c r="H9" i="9"/>
  <c r="K8" i="9"/>
  <c r="J8" i="9"/>
  <c r="I8" i="9"/>
  <c r="H8" i="9"/>
  <c r="G13" i="2" l="1"/>
  <c r="G12" i="2" s="1"/>
  <c r="G2" i="13" l="1"/>
  <c r="G74" i="2"/>
  <c r="F2" i="13" l="1"/>
  <c r="H2" i="13"/>
  <c r="J2" i="1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usuari_sid</author>
  </authors>
  <commentList>
    <comment ref="D17" authorId="0" shapeId="0" xr:uid="{00000000-0006-0000-0100-000001000000}">
      <text>
        <r>
          <rPr>
            <b/>
            <sz val="9"/>
            <color indexed="81"/>
            <rFont val="Tahoma"/>
            <family val="2"/>
          </rPr>
          <t>usuari_sid:</t>
        </r>
        <r>
          <rPr>
            <sz val="9"/>
            <color indexed="81"/>
            <rFont val="Tahoma"/>
            <family val="2"/>
          </rPr>
          <t xml:space="preserve">
</t>
        </r>
        <r>
          <rPr>
            <sz val="12"/>
            <color indexed="81"/>
            <rFont val="Arial"/>
            <family val="2"/>
          </rPr>
          <t>Cal aportar, en la pestanya "Projectes Internacionals" i" ERC Grant", una relació dels projectes. En el cas de projectes que no siguin de la UAB, s'haurà d'adjuntar la documentació acreditativa  (amb el codi que s'adjudica a la taula)</t>
        </r>
      </text>
    </comment>
    <comment ref="D18" authorId="0" shapeId="0" xr:uid="{00000000-0006-0000-0100-000002000000}">
      <text>
        <r>
          <rPr>
            <b/>
            <sz val="9"/>
            <color indexed="81"/>
            <rFont val="Tahoma"/>
            <family val="2"/>
          </rPr>
          <t>usuari_sid:</t>
        </r>
        <r>
          <rPr>
            <sz val="9"/>
            <color indexed="81"/>
            <rFont val="Tahoma"/>
            <family val="2"/>
          </rPr>
          <t xml:space="preserve">
</t>
        </r>
        <r>
          <rPr>
            <sz val="12"/>
            <color indexed="81"/>
            <rFont val="Arial"/>
            <family val="2"/>
          </rPr>
          <t>Cal aportar, en la pestanya "Projectes I+D+i", una relació dels projectes. En el cas de projectes que no siguin de la UAB s'haurà d'adjuntar la documentació acreditativa  (amb el codi que s'indica a la taula)</t>
        </r>
      </text>
    </comment>
    <comment ref="D20" authorId="0" shapeId="0" xr:uid="{00000000-0006-0000-0100-000003000000}">
      <text>
        <r>
          <rPr>
            <b/>
            <sz val="9"/>
            <color indexed="81"/>
            <rFont val="Tahoma"/>
            <family val="2"/>
          </rPr>
          <t>usuari_sid:</t>
        </r>
        <r>
          <rPr>
            <sz val="9"/>
            <color indexed="81"/>
            <rFont val="Tahoma"/>
            <family val="2"/>
          </rPr>
          <t xml:space="preserve">
</t>
        </r>
        <r>
          <rPr>
            <sz val="12"/>
            <color indexed="81"/>
            <rFont val="Arial"/>
            <family val="2"/>
          </rPr>
          <t>Cal aportar, en la pestanya "Projectes I+D+i", una relació dels projectes. En el cas de projectes que no siguin de la UAB s'haurà d'adjuntar la documentació acreditativa  (amb el codi que s'indica a la taula)</t>
        </r>
      </text>
    </comment>
    <comment ref="D24" authorId="0" shapeId="0" xr:uid="{00000000-0006-0000-0100-000004000000}">
      <text>
        <r>
          <rPr>
            <b/>
            <sz val="9"/>
            <color indexed="81"/>
            <rFont val="Tahoma"/>
            <family val="2"/>
          </rPr>
          <t>usuari_sid:</t>
        </r>
        <r>
          <rPr>
            <sz val="9"/>
            <color indexed="81"/>
            <rFont val="Tahoma"/>
            <family val="2"/>
          </rPr>
          <t xml:space="preserve">
</t>
        </r>
        <r>
          <rPr>
            <sz val="12"/>
            <color indexed="81"/>
            <rFont val="Tahoma"/>
            <family val="2"/>
          </rPr>
          <t>Cal aportar, en la pestanya "Projectes I+D+i", una relació dels projectes. En el cas de projectes que no siguin de la UAB s'haurà d'adjuntar la documentació acreditativa  (amb el codi que s'indica a la taula)</t>
        </r>
      </text>
    </comment>
    <comment ref="D25" authorId="0" shapeId="0" xr:uid="{00000000-0006-0000-0100-000005000000}">
      <text>
        <r>
          <rPr>
            <b/>
            <sz val="9"/>
            <color indexed="81"/>
            <rFont val="Tahoma"/>
            <family val="2"/>
          </rPr>
          <t>usuari_sid:</t>
        </r>
        <r>
          <rPr>
            <sz val="9"/>
            <color indexed="81"/>
            <rFont val="Tahoma"/>
            <family val="2"/>
          </rPr>
          <t xml:space="preserve">
</t>
        </r>
        <r>
          <rPr>
            <sz val="12"/>
            <color indexed="81"/>
            <rFont val="Tahoma"/>
            <family val="2"/>
          </rPr>
          <t>Segons consta a la vostra fitxa de professor</t>
        </r>
      </text>
    </comment>
    <comment ref="D34" authorId="0" shapeId="0" xr:uid="{00000000-0006-0000-0100-000006000000}">
      <text>
        <r>
          <rPr>
            <b/>
            <sz val="9"/>
            <color indexed="81"/>
            <rFont val="Tahoma"/>
            <family val="2"/>
          </rPr>
          <t>usuari_sid:</t>
        </r>
        <r>
          <rPr>
            <sz val="9"/>
            <color indexed="81"/>
            <rFont val="Tahoma"/>
            <family val="2"/>
          </rPr>
          <t xml:space="preserve">
</t>
        </r>
        <r>
          <rPr>
            <sz val="12"/>
            <color indexed="81"/>
            <rFont val="Tahoma"/>
            <family val="2"/>
          </rPr>
          <t>Cal aportar, en la pestanya "Projectes I+D+i", una relació dels projectes. En el cas de projectes que no siguin de la UAB s'haurà d'adjuntar la documentació acreditativa  (amb el codi que s'indica a la taula)</t>
        </r>
      </text>
    </comment>
    <comment ref="D35" authorId="0" shapeId="0" xr:uid="{00000000-0006-0000-0100-000007000000}">
      <text>
        <r>
          <rPr>
            <b/>
            <sz val="9"/>
            <color indexed="81"/>
            <rFont val="Tahoma"/>
            <family val="2"/>
          </rPr>
          <t>usuari_sid:</t>
        </r>
        <r>
          <rPr>
            <sz val="9"/>
            <color indexed="81"/>
            <rFont val="Tahoma"/>
            <family val="2"/>
          </rPr>
          <t xml:space="preserve">
</t>
        </r>
        <r>
          <rPr>
            <sz val="12"/>
            <color indexed="81"/>
            <rFont val="Tahoma"/>
            <family val="2"/>
          </rPr>
          <t>Segons consta a la vostra fitxa de professor</t>
        </r>
      </text>
    </comment>
    <comment ref="D36" authorId="0" shapeId="0" xr:uid="{00000000-0006-0000-0100-000008000000}">
      <text>
        <r>
          <rPr>
            <b/>
            <sz val="9"/>
            <color indexed="81"/>
            <rFont val="Tahoma"/>
            <family val="2"/>
          </rPr>
          <t>usuari_sid:</t>
        </r>
        <r>
          <rPr>
            <sz val="9"/>
            <color indexed="81"/>
            <rFont val="Tahoma"/>
            <family val="2"/>
          </rPr>
          <t xml:space="preserve">
</t>
        </r>
        <r>
          <rPr>
            <sz val="12"/>
            <color indexed="81"/>
            <rFont val="Tahoma"/>
            <family val="2"/>
          </rPr>
          <t>Ser membre electe d’institucions o societats acadèmiques de gran prestigi nacional i internacional (no computa ser simplement soci d’una associació, Editor-in-chief ni membre de l’editorial board de revistes científiques) : Exemples: Institut d’estudis catalans, Real acadèmia de les ciències, Reial acadèmia de medicina de Catalunya, American Society of Hematology, Society for Computer Simulation, American psychological association.</t>
        </r>
        <r>
          <rPr>
            <sz val="9"/>
            <color indexed="81"/>
            <rFont val="Tahoma"/>
            <family val="2"/>
          </rPr>
          <t xml:space="preserve">
</t>
        </r>
        <r>
          <rPr>
            <sz val="12"/>
            <color indexed="81"/>
            <rFont val="Tahoma"/>
            <family val="2"/>
          </rPr>
          <t>Llocs de responsabilitat en grans infraestructures científiques (tipus Sincrotró).
Acreditació de recerca avançada (AQU)
Volum econòmic elevat dels recursos de recerca obtinguts respecte a la seva àrea
Xarxes temàtiques nacionals i/o internacionals
Patent en avaluació o publicada
Altres mèrits de gran rellevància a judici de la comissió avaluadora (premis de recerca a investigadors joves, editor-in-chief de revistes científiques de prestigi internacional, membre de l’editorial board de revistes científiques internacionals indexades, preferentment Q1, Q2 del JCR; ponències invitades en congressos de especial rellevància internacional). No computa ser membre d’associacions o institucions científiques, tampoc participació en conferències ni jornades, tampoc avaluador o reviewer de revistes científiques)</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<sst xmlns="http://schemas.openxmlformats.org/spreadsheetml/2006/main" count="890" uniqueCount="538">
  <si>
    <t>1.- Mèrits de Recerca</t>
  </si>
  <si>
    <t>PUNTS</t>
  </si>
  <si>
    <t>VALORACIÓ DE MÈRITS ESPECIALMENT RELLEVANTS</t>
  </si>
  <si>
    <t>NO</t>
  </si>
  <si>
    <t>NOM</t>
  </si>
  <si>
    <t>DEPARTAMENT</t>
  </si>
  <si>
    <t>1. P</t>
  </si>
  <si>
    <t>* Es valora amb la mínima puntuació per mèrit per una valoració orientativa, la definitiva serà a judici de la comissió avaluadora</t>
  </si>
  <si>
    <r>
      <t>i. IP d'un projecte amb finançament:</t>
    </r>
    <r>
      <rPr>
        <b/>
        <sz val="11"/>
        <color theme="1"/>
        <rFont val="Calibri"/>
        <family val="2"/>
        <scheme val="minor"/>
      </rPr>
      <t xml:space="preserve"> 1 punt</t>
    </r>
  </si>
  <si>
    <r>
      <t xml:space="preserve">i'. IP d'un projecte sense finançament: </t>
    </r>
    <r>
      <rPr>
        <b/>
        <sz val="11"/>
        <color theme="1"/>
        <rFont val="Calibri"/>
        <family val="2"/>
        <scheme val="minor"/>
      </rPr>
      <t>0,3 punts</t>
    </r>
  </si>
  <si>
    <r>
      <t>i. Participació en un projecte amb finançament:</t>
    </r>
    <r>
      <rPr>
        <b/>
        <sz val="11"/>
        <color theme="1"/>
        <rFont val="Calibri"/>
        <family val="2"/>
        <scheme val="minor"/>
      </rPr>
      <t xml:space="preserve"> 0,5 punts</t>
    </r>
  </si>
  <si>
    <r>
      <t xml:space="preserve">ii'. Participació en un projecte sense finançament: </t>
    </r>
    <r>
      <rPr>
        <b/>
        <sz val="11"/>
        <color theme="1"/>
        <rFont val="Calibri"/>
        <family val="2"/>
        <scheme val="minor"/>
      </rPr>
      <t>0,15 punts</t>
    </r>
  </si>
  <si>
    <t>Àrea del coneixement</t>
  </si>
  <si>
    <t xml:space="preserve"> - Nombre de cites rebudes (segons ISI WoK)</t>
  </si>
  <si>
    <t xml:space="preserve"> - Mitja de cites rebudes per àmbit de coneixement al llarg de 5 anys, segons l'agència Thomson (per total de cites obtingudes segons WoS) - Segons la taula que es facilitarà per la convocatòria</t>
  </si>
  <si>
    <t>La puntuació total obtinguda en aquest apartat es multiplicarà per un factor corrector d'1,5</t>
  </si>
  <si>
    <t>PLANTILLA DE JUSTIFICACIÓ DE PROJECTES</t>
  </si>
  <si>
    <t>Nom de la convocatòria</t>
  </si>
  <si>
    <t>Entitat finançadora</t>
  </si>
  <si>
    <t>Referència</t>
  </si>
  <si>
    <t>Títol</t>
  </si>
  <si>
    <t>nº grups participants</t>
  </si>
  <si>
    <t>nº IPs projecte</t>
  </si>
  <si>
    <t>IP projecte (si/no)</t>
  </si>
  <si>
    <t>nº IPs workpackage</t>
  </si>
  <si>
    <t>Cuantia de la subvenció</t>
  </si>
  <si>
    <t>Data inici (dia/mes/any)</t>
  </si>
  <si>
    <t>Data final (dia/mes/any)</t>
  </si>
  <si>
    <t>CODI</t>
  </si>
  <si>
    <t>DNI</t>
  </si>
  <si>
    <t>ORDRE</t>
  </si>
  <si>
    <t xml:space="preserve">Omplir la següent graella indicant les dades dels projectes que es demanen. </t>
  </si>
  <si>
    <t>Puntuació projecte</t>
  </si>
  <si>
    <t>PUNTUACIÓ projecte (mínim 3 anys)</t>
  </si>
  <si>
    <t xml:space="preserve">Omplir la següent graella indicant les dades de les publicacions que es demanen. </t>
  </si>
  <si>
    <t>PUNTUACIÓ PUBLICACIONS</t>
  </si>
  <si>
    <t>Nom del conveni</t>
  </si>
  <si>
    <t>Nacional / Internacional</t>
  </si>
  <si>
    <t>Duració conveni (nombre d'anys)</t>
  </si>
  <si>
    <t>Entitats</t>
  </si>
  <si>
    <t>Responsable / Participant</t>
  </si>
  <si>
    <t>P1</t>
  </si>
  <si>
    <t>P2</t>
  </si>
  <si>
    <t>P3</t>
  </si>
  <si>
    <t>P4</t>
  </si>
  <si>
    <t>Participació (si/no) (només si no és IP)</t>
  </si>
  <si>
    <t>Referència completa de la publicació indexada JCR: autors, títol, Revista, pàgina inicial-final.</t>
  </si>
  <si>
    <r>
      <t xml:space="preserve">Cal aportar, en la pestanya </t>
    </r>
    <r>
      <rPr>
        <b/>
        <sz val="9"/>
        <color theme="1"/>
        <rFont val="Calibri"/>
        <family val="2"/>
        <scheme val="minor"/>
      </rPr>
      <t>"Publicacions"</t>
    </r>
    <r>
      <rPr>
        <sz val="9"/>
        <color theme="1"/>
        <rFont val="Calibri"/>
        <family val="2"/>
        <scheme val="minor"/>
      </rPr>
      <t>, una relació de les publicacions indexades JCR, amb indicació del quartil i àrea JCR.</t>
    </r>
  </si>
  <si>
    <t>Conveni/Patent</t>
  </si>
  <si>
    <t>P5</t>
  </si>
  <si>
    <t>* Per a Enginyeria informàtica, també es podran considerar publicacions en proceedings de congressos recollits en el rating de congressos de GII-GRIN-SCIE (http://www.scie.es//gii-grin-scie-rating/).</t>
  </si>
  <si>
    <t>PLANTILLA DE JUSTIFICACIÓ DE PROJECTES D'INNOVACIÓ DOCENT</t>
  </si>
  <si>
    <t>Nom del projecte</t>
  </si>
  <si>
    <t>Amb finançament s/n</t>
  </si>
  <si>
    <t>PLANTILLA DE JUSTIFICACIÓ DE TESIS</t>
  </si>
  <si>
    <r>
      <t xml:space="preserve">2.- Mèrits de Docència                                                                                                     </t>
    </r>
    <r>
      <rPr>
        <sz val="10"/>
        <color theme="1"/>
        <rFont val="Calibri"/>
        <family val="2"/>
        <scheme val="minor"/>
      </rPr>
      <t>La puntuació total obtinguda en aquest apartat es multiplicarà per un factor corrector d'1.5</t>
    </r>
  </si>
  <si>
    <t xml:space="preserve">Duració en anys </t>
  </si>
  <si>
    <r>
      <t xml:space="preserve">Cal aportar, en la pestanya </t>
    </r>
    <r>
      <rPr>
        <b/>
        <sz val="9"/>
        <color theme="1"/>
        <rFont val="Calibri"/>
        <family val="2"/>
        <scheme val="minor"/>
      </rPr>
      <t>"Projectes Innovació Docent"</t>
    </r>
    <r>
      <rPr>
        <sz val="9"/>
        <color theme="1"/>
        <rFont val="Calibri"/>
        <family val="2"/>
        <scheme val="minor"/>
      </rPr>
      <t>, una relació dels projectes que s'han computat.</t>
    </r>
    <r>
      <rPr>
        <sz val="9"/>
        <rFont val="Calibri"/>
        <family val="2"/>
        <scheme val="minor"/>
      </rPr>
      <t xml:space="preserve"> En el cas de projectes d'innovació que no siguin de la UAB s'haurà d'adjuntar la documentació acreditativa  (amb el codi que s'indica a la taula)</t>
    </r>
  </si>
  <si>
    <r>
      <t>Cal aportar, en la pestanya</t>
    </r>
    <r>
      <rPr>
        <b/>
        <sz val="9"/>
        <color theme="1"/>
        <rFont val="Calibri"/>
        <family val="2"/>
        <scheme val="minor"/>
      </rPr>
      <t xml:space="preserve"> "Tesis"</t>
    </r>
    <r>
      <rPr>
        <sz val="9"/>
        <color theme="1"/>
        <rFont val="Calibri"/>
        <family val="2"/>
        <scheme val="minor"/>
      </rPr>
      <t xml:space="preserve">, una relació de les tesis doctorals que s'han computat. </t>
    </r>
    <r>
      <rPr>
        <sz val="9"/>
        <rFont val="Calibri"/>
        <family val="2"/>
        <scheme val="minor"/>
      </rPr>
      <t>En el cas de tesis no llegides a la UAB s'ha d'aportar el document que ho acrediti (amb el codi que s'adjudica a la taula)</t>
    </r>
  </si>
  <si>
    <t>DATA de lectura</t>
  </si>
  <si>
    <t>Autor i títol de la tesis</t>
  </si>
  <si>
    <t>Universitat on es va defensar</t>
  </si>
  <si>
    <t>NIU</t>
  </si>
  <si>
    <t xml:space="preserve">2.- Mèrits de Docència </t>
  </si>
  <si>
    <t>3.- Mèrits de Gestió</t>
  </si>
  <si>
    <t>4.- Mèrits molt excepcionals</t>
  </si>
  <si>
    <t>PRIORITZACIÓ PLACES CATEDRÀTIC CONTRACTAT 2018</t>
  </si>
  <si>
    <t xml:space="preserve">Omplir la següent graella indicant les dades que es demanen. </t>
  </si>
  <si>
    <t>Nom de la infraestructura científica</t>
  </si>
  <si>
    <t>DATA inici direcció</t>
  </si>
  <si>
    <t>Ciutat on es troba</t>
  </si>
  <si>
    <t>PLANTILLA DE JUSTIFICACIÓ DE DIRECCIÓ DE GRANS INFRAESTRUCTURES CIENTÍFIQUES</t>
  </si>
  <si>
    <t>Presentació Candidats per Merits rellevants - e-Formularis</t>
  </si>
  <si>
    <t>Projecte UAB</t>
  </si>
  <si>
    <t>SGR de la UAB</t>
  </si>
  <si>
    <t>Segons model aprovat per acord del Consell de Govern de 12 de juliol de 2017 i modificat pel Consell de Govern de 27 de setembre de 2018</t>
  </si>
  <si>
    <t xml:space="preserve">DNI </t>
  </si>
  <si>
    <t xml:space="preserve">DADES PERSONALS </t>
  </si>
  <si>
    <t>Tesis UAB</t>
  </si>
  <si>
    <t>Mèrit</t>
  </si>
  <si>
    <t>DATA</t>
  </si>
  <si>
    <t>1.2- Mèrits de Recerca</t>
  </si>
  <si>
    <t>DATA inici</t>
  </si>
  <si>
    <t>DATA fi</t>
  </si>
  <si>
    <t>PLANTILLA DE JUSTIFICACIÓ MEMBRES D'INTITUCIONS O SOCIETATS ACADÈMIQUES</t>
  </si>
  <si>
    <t>Nom de la societat/institució</t>
  </si>
  <si>
    <t>DATA inici membre</t>
  </si>
  <si>
    <r>
      <t xml:space="preserve">Cal a aportar en la pestanya </t>
    </r>
    <r>
      <rPr>
        <b/>
        <sz val="9"/>
        <color theme="1"/>
        <rFont val="Calibri"/>
        <family val="2"/>
        <scheme val="minor"/>
      </rPr>
      <t xml:space="preserve">"Altres Mèrits" </t>
    </r>
    <r>
      <rPr>
        <sz val="9"/>
        <color theme="1"/>
        <rFont val="Calibri"/>
        <family val="2"/>
        <scheme val="minor"/>
      </rPr>
      <t>els documents que ho acreditin.</t>
    </r>
  </si>
  <si>
    <r>
      <t xml:space="preserve">Cal a aportar en la pestanya </t>
    </r>
    <r>
      <rPr>
        <b/>
        <sz val="9"/>
        <color theme="1"/>
        <rFont val="Calibri"/>
        <family val="2"/>
        <scheme val="minor"/>
      </rPr>
      <t>"Altres Mèrits"</t>
    </r>
    <r>
      <rPr>
        <sz val="9"/>
        <color theme="1"/>
        <rFont val="Calibri"/>
        <family val="2"/>
        <scheme val="minor"/>
      </rPr>
      <t xml:space="preserve"> els documents que ho acreditin.</t>
    </r>
  </si>
  <si>
    <t>PLANTILLA DE JUSTIFICACIÓ PARTICIPACIÓ COMISSIONS DE DOCÈNCIA</t>
  </si>
  <si>
    <t>Nombre de períodes de 3 anys</t>
  </si>
  <si>
    <t>PUNTUACIÓ PARTICIPACIÓ COMISSIONS DOCÈNCIA</t>
  </si>
  <si>
    <t>Descripció de la comissió / programa docent</t>
  </si>
  <si>
    <t>ERC Grant</t>
  </si>
  <si>
    <t>PLANTILLA DE JUSTIFICACIÓ D'ALTRES MÈRITS</t>
  </si>
  <si>
    <t xml:space="preserve">AM. Altres mèrits </t>
  </si>
  <si>
    <t>Humanitats</t>
  </si>
  <si>
    <t>N AQU</t>
  </si>
  <si>
    <t>Ciències Socials</t>
  </si>
  <si>
    <t>Ciències</t>
  </si>
  <si>
    <t>Ciències de la Vida</t>
  </si>
  <si>
    <t>CC Mèdiques i de la Salut</t>
  </si>
  <si>
    <t>Enginyeria i Arquitectura</t>
  </si>
  <si>
    <t xml:space="preserve"> - Àrea de coneixement AQU</t>
  </si>
  <si>
    <t xml:space="preserve">a. Projectes internacionals de convocatòries competitives tipus programa marc de la Unió Europea o similars </t>
  </si>
  <si>
    <t>b. Projectes tipus I+D+i del MINECO, I+D+i INIA, I+D+i en Salut o similars (NO COMPTEN LES XARXES TEMÀTIQUES NI ELS GRUPS EMERGENTS)</t>
  </si>
  <si>
    <t>Finançat (si/no)</t>
  </si>
  <si>
    <t>c. SGR</t>
  </si>
  <si>
    <t xml:space="preserve"> ERC Grant</t>
  </si>
  <si>
    <t>PLANTILLA DE JUSTIFICACIÓ D'ERC Grant</t>
  </si>
  <si>
    <t>d. Publicacions. Per a cada candidat es calcularan tres indicadors (P, Q i I) com a mesura de Producció, Qualitat i Impacte</t>
  </si>
  <si>
    <t>d. Publicacions</t>
  </si>
  <si>
    <t>e. Convenis o contractes-any i patents</t>
  </si>
  <si>
    <t>1.2.f. Membre d'institucions o societats acadèmiques</t>
  </si>
  <si>
    <t>1.2.g. Direcció de grans infraestructures científiques</t>
  </si>
  <si>
    <t xml:space="preserve">ii. Projectes d’innovació docent: </t>
  </si>
  <si>
    <r>
      <t xml:space="preserve">iii. Trams de docència autonòmics avaluats (no computen els estatals que es donen automàticament): </t>
    </r>
    <r>
      <rPr>
        <b/>
        <sz val="11"/>
        <color theme="1"/>
        <rFont val="Calibri"/>
        <family val="2"/>
        <scheme val="minor"/>
      </rPr>
      <t>1 punt/tram.</t>
    </r>
  </si>
  <si>
    <r>
      <t xml:space="preserve">i. 112 crèdits impartits o 1960h de docència reconeguda o 1120h impartides presencials o més: </t>
    </r>
    <r>
      <rPr>
        <b/>
        <sz val="11"/>
        <color theme="1"/>
        <rFont val="Calibri"/>
        <family val="2"/>
        <scheme val="minor"/>
      </rPr>
      <t>3 punts</t>
    </r>
  </si>
  <si>
    <r>
      <t>ii. 88 crèdits impartits o 1540h de docència reconeguda o 880h impartides presencials o més fins els límits del punt i.:</t>
    </r>
    <r>
      <rPr>
        <b/>
        <sz val="11"/>
        <color theme="1"/>
        <rFont val="Calibri"/>
        <family val="2"/>
        <scheme val="minor"/>
      </rPr>
      <t xml:space="preserve"> 2 punts</t>
    </r>
  </si>
  <si>
    <r>
      <t>iii. 60 crèdits impartits o 1050h de docència reconeguda o 600h impartides presencials o més fins els límits del punt ii.:</t>
    </r>
    <r>
      <rPr>
        <b/>
        <sz val="11"/>
        <color theme="1"/>
        <rFont val="Calibri"/>
        <family val="2"/>
        <scheme val="minor"/>
      </rPr>
      <t xml:space="preserve"> 1 punts</t>
    </r>
  </si>
  <si>
    <r>
      <t xml:space="preserve">vi. Participació sostinguda (mínim 3 anys): en comissions de docència oficials de facultat i rectorat, en comissions de seguiment de doctorat, coordinació de programes internacionals de caràcter docent (tipus International Training Network per doctorands), coordinació per a posada en marxa un nou MOOC: </t>
    </r>
    <r>
      <rPr>
        <b/>
        <sz val="11"/>
        <color theme="1"/>
        <rFont val="Calibri"/>
        <family val="2"/>
        <scheme val="minor"/>
      </rPr>
      <t>màxim 1,5 punts en total (0,3 punts per mèrit per cada període de 3 anys).</t>
    </r>
  </si>
  <si>
    <r>
      <t>Periodes de 3 anys (Cal aportar, en la pestanya de "</t>
    </r>
    <r>
      <rPr>
        <b/>
        <sz val="9"/>
        <color theme="1"/>
        <rFont val="Calibri"/>
        <family val="2"/>
        <scheme val="minor"/>
      </rPr>
      <t>Comissions de docència</t>
    </r>
    <r>
      <rPr>
        <sz val="9"/>
        <color theme="1"/>
        <rFont val="Calibri"/>
        <family val="2"/>
        <scheme val="minor"/>
      </rPr>
      <t>", una relació de mèrits que s'han computat)</t>
    </r>
  </si>
  <si>
    <r>
      <t xml:space="preserve">vii. Altres mèrits de gran rellevància a judici de la comissió avaluadora (participació sostinguda en activitats d’innovació pedagògica, elaboració de plans d’estudis, premis a projecte docent, presidència de comissions avaluadores a nivell internacional, estatal i autonòmics de verificació de títols): </t>
    </r>
    <r>
      <rPr>
        <b/>
        <sz val="11"/>
        <color theme="1"/>
        <rFont val="Calibri"/>
        <family val="2"/>
        <scheme val="minor"/>
      </rPr>
      <t>màxim 1 punt en total (de 0,2 a 0,5 punts per mèrit).</t>
    </r>
  </si>
  <si>
    <t>2ii. Projectes d’innovació docent</t>
  </si>
  <si>
    <t>2.iv. Tesis</t>
  </si>
  <si>
    <t>2.vi. Participació en comissions de docència / coordinació programes docents (mínim 3 anys)</t>
  </si>
  <si>
    <r>
      <t xml:space="preserve">Indicar el </t>
    </r>
    <r>
      <rPr>
        <sz val="9"/>
        <rFont val="Calibri"/>
        <family val="2"/>
        <scheme val="minor"/>
      </rPr>
      <t>nombre</t>
    </r>
    <r>
      <rPr>
        <sz val="9"/>
        <color theme="1"/>
        <rFont val="Calibri"/>
        <family val="2"/>
        <scheme val="minor"/>
      </rPr>
      <t xml:space="preserve"> d'anys d'exercici de càrrecs. En cas que el càrrec no hagi estat a la UAB aportar documentació acreditativa en la pestanya </t>
    </r>
    <r>
      <rPr>
        <b/>
        <sz val="9"/>
        <color theme="1"/>
        <rFont val="Calibri"/>
        <family val="2"/>
        <scheme val="minor"/>
      </rPr>
      <t>"Altres Mèrits"</t>
    </r>
  </si>
  <si>
    <t>3.- Mèrits de Gestió (màxim 3 punts)</t>
  </si>
  <si>
    <t>D0462</t>
  </si>
  <si>
    <r>
      <t xml:space="preserve">v.2. Experiència docent universitària en matèries reglades de grau i màster de, al menys, 5 anys - </t>
    </r>
    <r>
      <rPr>
        <b/>
        <sz val="11"/>
        <color theme="1"/>
        <rFont val="Calibri"/>
        <family val="2"/>
        <scheme val="minor"/>
      </rPr>
      <t>fora de la UAB</t>
    </r>
  </si>
  <si>
    <r>
      <t xml:space="preserve">v.1. Experiència docent universitària en matèries reglades de grau i màster de, al menys, 5 anys </t>
    </r>
    <r>
      <rPr>
        <b/>
        <sz val="11"/>
        <color theme="1"/>
        <rFont val="Calibri"/>
        <family val="2"/>
        <scheme val="minor"/>
      </rPr>
      <t>a la UAB</t>
    </r>
  </si>
  <si>
    <t>Centre Docent</t>
  </si>
  <si>
    <t>CURS</t>
  </si>
  <si>
    <t>Nombre de crèdits</t>
  </si>
  <si>
    <t>Matèria (de grau o màster)</t>
  </si>
  <si>
    <t>Nombre d'hores</t>
  </si>
  <si>
    <t>PLANTILLA DE JUSTIFICACIÓ D'EXPERIÈNCIA DOCENT FORA DE LA UAB</t>
  </si>
  <si>
    <t>Hores de docència reconeguda</t>
  </si>
  <si>
    <t>Crèdits impartits</t>
  </si>
  <si>
    <r>
      <t xml:space="preserve">Cal aportar, a la pestanya </t>
    </r>
    <r>
      <rPr>
        <b/>
        <sz val="9"/>
        <color theme="1"/>
        <rFont val="Calibri"/>
        <family val="2"/>
        <scheme val="minor"/>
      </rPr>
      <t>"Experiència docent"</t>
    </r>
    <r>
      <rPr>
        <sz val="9"/>
        <color theme="1"/>
        <rFont val="Calibri"/>
        <family val="2"/>
        <scheme val="minor"/>
      </rPr>
      <t xml:space="preserve"> documentació acreditativa a la docència impartida fora de la UAB</t>
    </r>
  </si>
  <si>
    <r>
      <t xml:space="preserve">i.Vicerector, comissionat, delegat del rector, adjunt al vicerector, vicedegà, secretari de centre, coordinadors d'unitats docents a la Facultat de Medicina, director d'un institut de recerca de l'àmbit sanitari (participat per la UAB que coincideixi amb el temps amb la condició de contractat a la UAB): </t>
    </r>
    <r>
      <rPr>
        <b/>
        <sz val="11"/>
        <color theme="1"/>
        <rFont val="Calibri"/>
        <family val="2"/>
        <scheme val="minor"/>
      </rPr>
      <t>0,4 punts per any</t>
    </r>
  </si>
  <si>
    <r>
      <t xml:space="preserve">ii.Secretari de departament, secretari d'institut, secretari d'un institut de recerca de l'àmbit sanitari (participat per la UAB que coincideixi amb el temps amb la condició de contractat a la UAB), coordinador de titulacions oficials (grau, màster), coordinador de doctorat, coordinador d'unitat: </t>
    </r>
    <r>
      <rPr>
        <b/>
        <sz val="11"/>
        <color theme="1"/>
        <rFont val="Calibri"/>
        <family val="2"/>
        <scheme val="minor"/>
      </rPr>
      <t>0,2 punts per any</t>
    </r>
  </si>
  <si>
    <r>
      <t xml:space="preserve">4.- Mèrits </t>
    </r>
    <r>
      <rPr>
        <b/>
        <u/>
        <sz val="14"/>
        <color theme="1"/>
        <rFont val="Calibri"/>
        <family val="2"/>
        <scheme val="minor"/>
      </rPr>
      <t>molt</t>
    </r>
    <r>
      <rPr>
        <b/>
        <sz val="14"/>
        <color theme="1"/>
        <rFont val="Calibri"/>
        <family val="2"/>
        <scheme val="minor"/>
      </rPr>
      <t xml:space="preserve"> excepcionals (màxim 3 punts)</t>
    </r>
  </si>
  <si>
    <t>La comissió podrà atorgar fins a 3 punts per mèrits extraordinàriament rellevants i que no s’hagin tingut en compte en els apartats anteriors. La decisió en aquest sentit requerirà el vot favorable de com a mínim 4 membres de la comissió avaluadora i haurà de ser adequadament justificada.</t>
  </si>
  <si>
    <t>Els que apareixen són els que tenim introduïts al sistema, si no és correcte ho podeu modificar</t>
  </si>
  <si>
    <t>nº grups participants (referit  a subprojectes dins de projectes coordinats, sent l'IP del projecte coordinat el candidat)</t>
  </si>
  <si>
    <t>ÀMBIT DE CC DE LA SALUT</t>
  </si>
  <si>
    <t>NIF / NIE</t>
  </si>
  <si>
    <t>Niu</t>
  </si>
  <si>
    <t>Cognoms i Nom</t>
  </si>
  <si>
    <t>Categoria</t>
  </si>
  <si>
    <t>Departament</t>
  </si>
  <si>
    <t>Àrea</t>
  </si>
  <si>
    <t>PROFESSOR ASSOCIAT LABORAL</t>
  </si>
  <si>
    <t>38795299A</t>
  </si>
  <si>
    <t>CRISTÒFOL ADELL, CARLES</t>
  </si>
  <si>
    <t>FARMACOLOGIA , TERAPÈUTICA I TOXICOLOG</t>
  </si>
  <si>
    <t>FARMACOLOGIA I TERAP-ADMINISTRACIO</t>
  </si>
  <si>
    <t>46055319G</t>
  </si>
  <si>
    <t>MOLL SANCHEZ, JAVIER</t>
  </si>
  <si>
    <t>PROFESSOR ASSOCIAT VETERINARI</t>
  </si>
  <si>
    <t>MEDICINA I CIRURGIA ANIMALS</t>
  </si>
  <si>
    <t>52171296M</t>
  </si>
  <si>
    <t>SORIANO MAS, CARLES</t>
  </si>
  <si>
    <t>PSICOBIOLOGIA I METODOLOGIA CC SALUT</t>
  </si>
  <si>
    <t>PSICOBIOLOGIA</t>
  </si>
  <si>
    <t>codi dep</t>
  </si>
  <si>
    <t>codi àrea</t>
  </si>
  <si>
    <t>NOM I COGNOMS</t>
  </si>
  <si>
    <t>D046201</t>
  </si>
  <si>
    <t>D0459</t>
  </si>
  <si>
    <t>D045901</t>
  </si>
  <si>
    <t>D0452</t>
  </si>
  <si>
    <t>D045202</t>
  </si>
  <si>
    <t>DENOMINADOR</t>
  </si>
  <si>
    <t>I</t>
  </si>
  <si>
    <t>Coordinació general projectes tipus EU o similar</t>
  </si>
  <si>
    <t>IP ≥2 projectes I+D+i del MINECO o similar</t>
  </si>
  <si>
    <t>IP de projectes I+D+i del MINECO o similar</t>
  </si>
  <si>
    <t>Coordinació d´un subprojecte tipus EU o similar</t>
  </si>
  <si>
    <t>Co-IP de projectes I+D+i del MINECO o similar</t>
  </si>
  <si>
    <t>Primer quartil ingressos per transferència (en el grup de departaments que correspongui segons les últimes dades disponibles seguint els criteris de l’article 7.2.2 del Model de Dedicació Acadèmica) (*)</t>
  </si>
  <si>
    <t>Obtenció de dues o més beques postdoctorals competitives tipus Marie Curie, Beatriu de Pinós o Juan de la Cierva de forma consecutiva.</t>
  </si>
  <si>
    <t>2 patents llicenciades o en explotació (*)</t>
  </si>
  <si>
    <t>Participació d´un projecte tipus EU o similar</t>
  </si>
  <si>
    <t>Segon quartil ingressos per transferència (en el grup de departaments que correspongui segons les últimes dades disponibles seguint els criteris de l’article 7.2.2 del Model de Dedicació Acadèmica) (*)</t>
  </si>
  <si>
    <t>Obtenció d’alguna beca postdoctoral competitives tipus Marie Curie, Beatriu de Pinós o Juan de la Cierva</t>
  </si>
  <si>
    <t>patent llicenciada o en explotació (*)</t>
  </si>
  <si>
    <t>Participació d´un projecte I+D+i del MINECO o similar</t>
  </si>
  <si>
    <t>Altres</t>
  </si>
  <si>
    <t>Index R</t>
  </si>
  <si>
    <t>Alguns ingressos per transferència (per sota del 2n quartil)  (*)</t>
  </si>
  <si>
    <t>Nombre de citesrebudes segos ISI WoK</t>
  </si>
  <si>
    <t xml:space="preserve">WoS Category </t>
  </si>
  <si>
    <t>C normalitzat</t>
  </si>
  <si>
    <t xml:space="preserve">WOS Domain </t>
  </si>
  <si>
    <t>WoS Category</t>
  </si>
  <si>
    <t>PLANTILLA DE JUSTIFICACIÓ DE PUBLICACIONS. ÀMBIT  Ciències de la Salut</t>
  </si>
  <si>
    <t>Ìndex Àrea Coneixement</t>
  </si>
  <si>
    <t>N1</t>
  </si>
  <si>
    <t>N2</t>
  </si>
  <si>
    <t>N3</t>
  </si>
  <si>
    <t xml:space="preserve"> n1</t>
  </si>
  <si>
    <t xml:space="preserve"> n2</t>
  </si>
  <si>
    <t>Posició autoria article indexat</t>
  </si>
  <si>
    <t>2. I</t>
  </si>
  <si>
    <t>𝑁1: n𝑜𝑚𝑏𝑟𝑒 𝑡𝑜𝑡𝑎𝑙 𝑑𝑒 𝑝𝑢𝑏𝑙𝑖𝑐𝑎𝑐𝑖𝑜𝑛𝑠 𝑖𝑛𝑑𝑒𝑥𝑎𝑑𝑒𝑠 𝐽𝐶𝑅 de Q1 i Q2 com a primer, últim autor, o autor en correspondència;</t>
  </si>
  <si>
    <t>N2: n𝑜𝑚𝑏𝑟𝑒 𝑡𝑜𝑡𝑎𝑙 𝑑𝑒 𝑝𝑢𝑏𝑙𝑖𝑐𝑎𝑐𝑖𝑜𝑛𝑠 𝑖𝑛𝑑𝑒𝑥𝑎𝑑𝑒𝑠 𝐽𝐶𝑅 de Q1 i Q2 com segon o penúltim autor;</t>
  </si>
  <si>
    <t>N3: n𝑜𝑚𝑏𝑟𝑒 𝑡𝑜𝑡𝑎𝑙 𝑑𝑒 𝑝𝑢𝑏𝑙𝑖𝑐𝑎𝑐𝑖𝑜𝑛𝑠 𝑖𝑛𝑑𝑒𝑥𝑎𝑑𝑒𝑠 𝐽𝐶𝑅 de Q1 i Q2 en altres posicions;</t>
  </si>
  <si>
    <t>N4: altres articles o publicacions rellevants (llibres o capítols de llibres que estiguin en editorials incloses al SPI).</t>
  </si>
  <si>
    <t>n1: n𝑜𝑚𝑏𝑟𝑒 𝑡𝑜𝑡𝑎𝑙 𝑑𝑒 𝑝𝑢𝑏𝑙𝑖𝑐𝑎𝑐𝑖𝑜𝑛𝑠 𝑖𝑛𝑑𝑒𝑥𝑎𝑑𝑒𝑠 𝐽𝐶𝑅 de Q3 i Q4 com a primer, últim autor, o autor en correspondència;</t>
  </si>
  <si>
    <t>n2: n𝑜𝑚𝑏𝑟𝑒 𝑡𝑜𝑡𝑎𝑙 𝑑𝑒 𝑝𝑢𝑏𝑙𝑖𝑐𝑎𝑐𝑖𝑜𝑛𝑠 𝑖𝑛𝑑𝑒𝑥𝑎𝑑𝑒𝑠 𝐽𝐶𝑅 de Q3 i Q4 com segon o penúltim autor;</t>
  </si>
  <si>
    <t>n3: n𝑜𝑚𝑏𝑟𝑒 𝑡𝑜𝑡𝑎𝑙 𝑑𝑒 𝑝𝑢𝑏𝑙𝑖𝑐𝑎𝑐𝑖𝑜𝑛𝑠 𝑖𝑛𝑑𝑒𝑥𝑎𝑑𝑒𝑠 𝐽𝐶𝑅 de Q3 i Q4 en altres posicions.</t>
  </si>
  <si>
    <t>PLANTILLA DE JUSTIFICACIÓ D'INGRESSOS PER TRANSFERÈNCIA</t>
  </si>
  <si>
    <t>QUARTIL D'INGRESSOS PER TRANSFERÈNCIA</t>
  </si>
  <si>
    <t>PROJECTES INTERNACIONALS</t>
  </si>
  <si>
    <r>
      <t xml:space="preserve">IP workpackage </t>
    </r>
    <r>
      <rPr>
        <b/>
        <sz val="11"/>
        <color theme="1"/>
        <rFont val="Calibri"/>
        <family val="2"/>
        <scheme val="minor"/>
      </rPr>
      <t>(només si no és IP)</t>
    </r>
  </si>
  <si>
    <r>
      <t xml:space="preserve">Participació </t>
    </r>
    <r>
      <rPr>
        <b/>
        <sz val="11"/>
        <color theme="1"/>
        <rFont val="Calibri"/>
        <family val="2"/>
        <scheme val="minor"/>
      </rPr>
      <t xml:space="preserve"> (només si no és IP)</t>
    </r>
  </si>
  <si>
    <t>projecte (mínim 3 anys)</t>
  </si>
  <si>
    <t>PROJECTES INNOVACIÓ DOCENT</t>
  </si>
  <si>
    <t>CONVENIS-ANY</t>
  </si>
  <si>
    <t>Nivell</t>
  </si>
  <si>
    <t>≥3 patents llicenciadas o en explotació</t>
  </si>
  <si>
    <t>Ordre</t>
  </si>
  <si>
    <t>Nom de la beca</t>
  </si>
  <si>
    <t>data d'inici</t>
  </si>
  <si>
    <t>data fi</t>
  </si>
  <si>
    <t>OBTENCIÓ DE BEQUES POSTDOCTORAL COMPETITIVES</t>
  </si>
  <si>
    <t>Marie Curie</t>
  </si>
  <si>
    <t>Beatriu de Pinós</t>
  </si>
  <si>
    <t>Juan de la Cierva</t>
  </si>
  <si>
    <t>co IP (hi ha més d'un IP)</t>
  </si>
  <si>
    <t>IP únic del projecte</t>
  </si>
  <si>
    <t>PROJECTES I+D+i</t>
  </si>
  <si>
    <t>CONVENIS I PATENTS</t>
  </si>
  <si>
    <t>Criteris priorització mèrits especialment rellevants</t>
  </si>
  <si>
    <r>
      <rPr>
        <b/>
        <sz val="11"/>
        <color theme="1"/>
        <rFont val="Calibri"/>
        <family val="2"/>
        <scheme val="minor"/>
      </rPr>
      <t>Nomès  per a publicacions no indexades JCR:</t>
    </r>
    <r>
      <rPr>
        <sz val="11"/>
        <color theme="1"/>
        <rFont val="Calibri"/>
        <family val="2"/>
        <scheme val="minor"/>
      </rPr>
      <t xml:space="preserve"> altres articles o publicacions rellevants (llibres o capítols de llibres que estiguin en editorials incloses al SPI</t>
    </r>
  </si>
  <si>
    <t>iv. Direcció/codirecció de tesis doctorals defensades:</t>
  </si>
  <si>
    <t>puntuació tesis</t>
  </si>
  <si>
    <t>Direcció o codirecció</t>
  </si>
  <si>
    <t>Punts</t>
  </si>
  <si>
    <t>ALTRES MÈRITS DOCENTS</t>
  </si>
  <si>
    <t>2.vii. Altres mèrits docents</t>
  </si>
  <si>
    <r>
      <rPr>
        <sz val="11"/>
        <color theme="1" tint="4.9989318521683403E-2"/>
        <rFont val="Calibri"/>
        <family val="2"/>
        <scheme val="minor"/>
      </rPr>
      <t>Tipus d''activitat:</t>
    </r>
    <r>
      <rPr>
        <b/>
        <sz val="11"/>
        <color theme="1" tint="4.9989318521683403E-2"/>
        <rFont val="Calibri"/>
        <family val="2"/>
        <scheme val="minor"/>
      </rPr>
      <t xml:space="preserve">
</t>
    </r>
  </si>
  <si>
    <t>Descripció o detall de l'activitat (… si escau)</t>
  </si>
  <si>
    <t>data d'inici (si escau)</t>
  </si>
  <si>
    <t>data de fi (si escau)</t>
  </si>
  <si>
    <t>nombre d'hores (només per a cursos de formació docent)</t>
  </si>
  <si>
    <t>Puntuació</t>
  </si>
  <si>
    <t>ref</t>
  </si>
  <si>
    <t>name</t>
  </si>
  <si>
    <t>point</t>
  </si>
  <si>
    <t>1. Direcció de TFM</t>
  </si>
  <si>
    <t>2. Participació en comissions de docència oficials (+3 anys)(no computen les de departament)</t>
  </si>
  <si>
    <t>3. Experiència docent en programes internacionals(Erasmus Teaching, Summer School,…)</t>
  </si>
  <si>
    <t>4. Coordinació de mòdul de màster oficial</t>
  </si>
  <si>
    <t>5.Participació en el Programa Argó o altres activitats de tutorització amb estudiants de secundària</t>
  </si>
  <si>
    <t>6. Participació en congressos docents (puntuació depenent de la comissió segons bases de la convocatòria)</t>
  </si>
  <si>
    <t>7. Publicacions docents (puntuació depenent de la comissió segons bases de la convocatòria)</t>
  </si>
  <si>
    <t>8. Estades docents en altres centres (puntuació depenent de la comissió segons bases de la convocatòria)</t>
  </si>
  <si>
    <t>9. Capacitació docència en Anglès (puntuació depenent de la comissió segons bases de la convocatòria)</t>
  </si>
  <si>
    <t>10. Altres mèrits de gran rellevància (puntuació depenent de la comissió segons bases de la convocatòria)</t>
  </si>
  <si>
    <t>1. 1r, 2n, penúltim, últim autor, o autor en correspondència</t>
  </si>
  <si>
    <t>2. Altres posicions de JCR DE Q1 I Q2</t>
  </si>
  <si>
    <t>3. Altres Articles o publicacions rellevants (llibres o capítols a SPI)</t>
  </si>
  <si>
    <t>ALLERGY</t>
  </si>
  <si>
    <t>ANESTHESIOLOGY</t>
  </si>
  <si>
    <t>AUDIOLOGY &amp; SPEECH-LANGUAGE PATHOLOGY</t>
  </si>
  <si>
    <t>CARDIAC &amp; CARDIOVASCULAR SYSTEMS</t>
  </si>
  <si>
    <t>CRITICAL CARE MEDICINE</t>
  </si>
  <si>
    <t>DENTISTRY, ORAL SURGERY &amp; MEDICINE</t>
  </si>
  <si>
    <t>DERMATOLOGY</t>
  </si>
  <si>
    <t>EMERGENCY MEDICINE</t>
  </si>
  <si>
    <t>GASTROENTEROLOGY &amp; HEPATOLOGY</t>
  </si>
  <si>
    <t>GERIATRICS &amp; GERONTOLOGY</t>
  </si>
  <si>
    <t>HEALTH CARE SCIENCES &amp; SERVICES</t>
  </si>
  <si>
    <t>HEMATOLOGY</t>
  </si>
  <si>
    <t>INFECTIOUS DISEASES</t>
  </si>
  <si>
    <t>INTEGRATIVE &amp; COMPLEMENTARY MEDICINE</t>
  </si>
  <si>
    <t>MEDICAL ETHICS</t>
  </si>
  <si>
    <t>MEDICAL INFORMATICS</t>
  </si>
  <si>
    <t>MEDICAL LABORATORY TECHNOLOGY</t>
  </si>
  <si>
    <t>MEDICINE, GENERAL &amp; INTERNAL</t>
  </si>
  <si>
    <t>MEDICINE, LEGAL</t>
  </si>
  <si>
    <t>MEDICINE, RESEARCH &amp; EXPERIMENTAL</t>
  </si>
  <si>
    <t>NURSING</t>
  </si>
  <si>
    <t>NUTRITION &amp; DIETETICS</t>
  </si>
  <si>
    <t>OBSTETRICS &amp; GYNECOLOGY</t>
  </si>
  <si>
    <t>ONCOLOGY</t>
  </si>
  <si>
    <t>OPHTHALMOLOGY</t>
  </si>
  <si>
    <t>ORTHOPEDICS</t>
  </si>
  <si>
    <t>OTORHINOLARYNGOLOGY</t>
  </si>
  <si>
    <t>PATHOLOGY</t>
  </si>
  <si>
    <t>PEDIATRICS</t>
  </si>
  <si>
    <t>PERIPHERAL VASCULAR DISEASE</t>
  </si>
  <si>
    <t>PRIMARY HEALTH CARE</t>
  </si>
  <si>
    <t>PUBLIC, ENVIRONMENTAL &amp; OCCUPATIONAL HEALTH</t>
  </si>
  <si>
    <t>RADIOLOGY, NUCLEAR MEDICINE &amp; MEDICAL IMAGING</t>
  </si>
  <si>
    <t>REHABILITATION</t>
  </si>
  <si>
    <t>REPRODUCTIVE BIOLOGY</t>
  </si>
  <si>
    <t>RESPIRATORY SYSTEM</t>
  </si>
  <si>
    <t>RHEUMATOLOGY</t>
  </si>
  <si>
    <t>SPORT SCIENCES</t>
  </si>
  <si>
    <t>SURGERY</t>
  </si>
  <si>
    <t>TOXICOLOGY</t>
  </si>
  <si>
    <t>TRANSPLANTATION</t>
  </si>
  <si>
    <t>TROPICAL MEDICINE</t>
  </si>
  <si>
    <t>UROLOGY &amp; NEPHROLOGY</t>
  </si>
  <si>
    <t>AGRICULTURAL ECONOMICS &amp; POLICY</t>
  </si>
  <si>
    <t>AGRICULTURAL ENGINEERING</t>
  </si>
  <si>
    <t>AGRICULTURE, DAIRY &amp; ANIMAL SCIENCE</t>
  </si>
  <si>
    <t>AGRICULTURE, MULTIDISCIPLINARY</t>
  </si>
  <si>
    <t>AGRONOMY</t>
  </si>
  <si>
    <t>ANATOMY &amp; MORPHOLOGY</t>
  </si>
  <si>
    <t>ANDROLOGY</t>
  </si>
  <si>
    <t>BEHAVIORAL SCIENCES</t>
  </si>
  <si>
    <t>BIOCHEMICAL RESEARCH METHODS</t>
  </si>
  <si>
    <t>BIOCHEMISTRY &amp; MOLECULAR BIOLOGY</t>
  </si>
  <si>
    <t>BIODIVERSITY CONSERVATION</t>
  </si>
  <si>
    <t>BIOLOGY</t>
  </si>
  <si>
    <t>BIOPHYSICS</t>
  </si>
  <si>
    <t>BIOTECHNOLOGY &amp; APPLIED MICROBIOLOGY</t>
  </si>
  <si>
    <t>CELL &amp; TISSUE ENGINEERING</t>
  </si>
  <si>
    <t>CELL BIOLOGY</t>
  </si>
  <si>
    <t>CHEMISTRY, MEDICINAL</t>
  </si>
  <si>
    <t>CLINICAL NEUROLOGY</t>
  </si>
  <si>
    <t>DEVELOPMENTAL BIOLOGY</t>
  </si>
  <si>
    <t>ECOLOGY</t>
  </si>
  <si>
    <t>ENDOCRINOLOGY &amp; METABOLISM</t>
  </si>
  <si>
    <t>ENTOMOLOGY</t>
  </si>
  <si>
    <t>ENVIRONMENTAL SCIENCES</t>
  </si>
  <si>
    <t>EVOLUTIONARY BIOLOGY</t>
  </si>
  <si>
    <t>FISHERIES</t>
  </si>
  <si>
    <t>FOOD SCIENCE &amp; TECHNOLOGY</t>
  </si>
  <si>
    <t>FORESTRY</t>
  </si>
  <si>
    <t>GENETICS &amp; HEREDITY</t>
  </si>
  <si>
    <t>HORTICULTURE</t>
  </si>
  <si>
    <t>IMMUNOLOGY</t>
  </si>
  <si>
    <t>LIMNOLOGY</t>
  </si>
  <si>
    <t>MARINE &amp; FRESHWATER BIOLOGY</t>
  </si>
  <si>
    <t>MICROBIOLOGY</t>
  </si>
  <si>
    <t>MYCOLOGY</t>
  </si>
  <si>
    <t>NEUROIMAGING</t>
  </si>
  <si>
    <t>NEUROSCIENCES</t>
  </si>
  <si>
    <t>ORNITHOLOGY</t>
  </si>
  <si>
    <t>PARASITOLOGY</t>
  </si>
  <si>
    <t>PHARMACOLOGY &amp; PHARMACY</t>
  </si>
  <si>
    <t>PHYSIOLOGY</t>
  </si>
  <si>
    <t>PLANT SCIENCES</t>
  </si>
  <si>
    <t>SOIL SCIENCE</t>
  </si>
  <si>
    <t>SUBSTANCE ABUSE</t>
  </si>
  <si>
    <t>VETERINARY SCIENCES</t>
  </si>
  <si>
    <t>VIROLOGY</t>
  </si>
  <si>
    <t>ACOUSTICS</t>
  </si>
  <si>
    <t>ASTRONOMY &amp; ASTROPHYSICS</t>
  </si>
  <si>
    <t>AUTOMATION &amp; CONTROL SYSTEMS</t>
  </si>
  <si>
    <t>CHEMISTRY, ANALYTICAL</t>
  </si>
  <si>
    <t>CHEMISTRY, APPLIED</t>
  </si>
  <si>
    <t>CHEMISTRY, INORGANIC &amp; NUCLEAR</t>
  </si>
  <si>
    <t>CHEMISTRY, MULTIDISCIPLINARY</t>
  </si>
  <si>
    <t>CHEMISTRY, ORGANIC</t>
  </si>
  <si>
    <t>CHEMISTRY, PHYSICAL</t>
  </si>
  <si>
    <t>COMPUTER SCIENCE, ARTIFICIAL INTELLIGENCE</t>
  </si>
  <si>
    <t>COMPUTER SCIENCE, CYBERNETICS</t>
  </si>
  <si>
    <t>COMPUTER SCIENCE, HARDWARE &amp; ARCHITECTURE</t>
  </si>
  <si>
    <t>COMPUTER SCIENCE, INFORMATION SYSTEMS</t>
  </si>
  <si>
    <t>COMPUTER SCIENCE, INTERDISCIPLINARY APPLICATIONS</t>
  </si>
  <si>
    <t>COMPUTER SCIENCE, SOFTWARE ENGINEERING</t>
  </si>
  <si>
    <t>COMPUTER SCIENCE, THEORY &amp; METHODS</t>
  </si>
  <si>
    <t>CONSTRUCTION &amp; BUILDING TECHNOLOGY</t>
  </si>
  <si>
    <t>CRYSTALLOGRAPHY</t>
  </si>
  <si>
    <t>ELECTROCHEMISTRY</t>
  </si>
  <si>
    <t>ENERGY &amp; FUELS</t>
  </si>
  <si>
    <t>ENGINEERING, AEROSPACE</t>
  </si>
  <si>
    <t>ENGINEERING, BIOMEDICAL</t>
  </si>
  <si>
    <t>ENGINEERING, CHEMICAL</t>
  </si>
  <si>
    <t>ENGINEERING, CIVIL</t>
  </si>
  <si>
    <t>ENGINEERING, ELECTRICAL &amp; ELECTRONIC</t>
  </si>
  <si>
    <t>ENGINEERING, ENVIRONMENTAL</t>
  </si>
  <si>
    <t>ENGINEERING, GEOLOGICAL</t>
  </si>
  <si>
    <t>ENGINEERING, INDUSTRIAL</t>
  </si>
  <si>
    <t>ENGINEERING, MANUFACTURING</t>
  </si>
  <si>
    <t>ENGINEERING, MARINE</t>
  </si>
  <si>
    <t>ENGINEERING, MECHANICAL</t>
  </si>
  <si>
    <t>ENGINEERING, MULTIDISCIPLINARY</t>
  </si>
  <si>
    <t>ENGINEERING, OCEAN</t>
  </si>
  <si>
    <t>ENGINEERING, PETROLEUM</t>
  </si>
  <si>
    <t>ERGONOMICS</t>
  </si>
  <si>
    <t>GEOCHEMISTRY &amp; GEOPHYSICS</t>
  </si>
  <si>
    <t>GEOGRAPHY, PHYSICAL</t>
  </si>
  <si>
    <t>GEOLOGY</t>
  </si>
  <si>
    <t>GEOSCIENCES, MULTIDISCIPLINARY</t>
  </si>
  <si>
    <t>GREEN &amp; SUSTAINABLE SCIENCE &amp; TECHNOLOGY</t>
  </si>
  <si>
    <t>IMAGING SCIENCE &amp; PHOTOGRAPHIC TECHNOLOGY</t>
  </si>
  <si>
    <t>INSTRUMENTS &amp; INSTRUMENTATION</t>
  </si>
  <si>
    <t>LOGIC</t>
  </si>
  <si>
    <t>MATERIALS SCIENCE, BIOMATERIALS</t>
  </si>
  <si>
    <t>MATERIALS SCIENCE, CERAMICS</t>
  </si>
  <si>
    <t>MATERIALS SCIENCE, CHARACTERIZATION &amp; TESTING</t>
  </si>
  <si>
    <t>MATERIALS SCIENCE, COATINGS &amp; FILMS</t>
  </si>
  <si>
    <t>MATERIALS SCIENCE, COMPOSITES</t>
  </si>
  <si>
    <t>MATERIALS SCIENCE, MULTIDISCIPLINARY</t>
  </si>
  <si>
    <t>MATERIALS SCIENCE, PAPER &amp; WOOD</t>
  </si>
  <si>
    <t>MATERIALS SCIENCE, TEXTILES</t>
  </si>
  <si>
    <t>MATHEMATICAL &amp; COMPUTATIONAL BIOLOGY</t>
  </si>
  <si>
    <t>MATHEMATICS</t>
  </si>
  <si>
    <t>MATHEMATICS, APPLIED</t>
  </si>
  <si>
    <t>MATHEMATICS, INTERDISCIPLINARY APPLICATIONS</t>
  </si>
  <si>
    <t>MECHANICS</t>
  </si>
  <si>
    <t>METALLURGY &amp; METALLURGICAL ENGINEERING</t>
  </si>
  <si>
    <t>METEOROLOGY &amp; ATMOSPHERIC SCIENCES</t>
  </si>
  <si>
    <t>MICROSCOPY</t>
  </si>
  <si>
    <t>MINERALOGY</t>
  </si>
  <si>
    <t>MINING &amp; MINERAL PROCESSING</t>
  </si>
  <si>
    <t>MULTIDISCIPLINARY SCIENCES</t>
  </si>
  <si>
    <t>NANOSCIENCE &amp; NANOTECHNOLOGY</t>
  </si>
  <si>
    <t>NUCLEAR SCIENCE &amp; TECHNOLOGY</t>
  </si>
  <si>
    <t>OCEANOGRAPHY</t>
  </si>
  <si>
    <t>OPERATIONS RESEARCH &amp; MANAGEMENT SCIENCE</t>
  </si>
  <si>
    <t>OPTICS</t>
  </si>
  <si>
    <t>PALEONTOLOGY</t>
  </si>
  <si>
    <t>PHYSICS, APPLIED</t>
  </si>
  <si>
    <t>PHYSICS, ATOMIC, MOLECULAR &amp; CHEMICAL</t>
  </si>
  <si>
    <t>PHYSICS, CONDENSED MATTER</t>
  </si>
  <si>
    <t>PHYSICS, FLUIDS &amp; PLASMAS</t>
  </si>
  <si>
    <t>PHYSICS, MATHEMATICAL</t>
  </si>
  <si>
    <t>PHYSICS, MULTIDISCIPLINARY</t>
  </si>
  <si>
    <t>PHYSICS, NUCLEAR</t>
  </si>
  <si>
    <t>PHYSICS, PARTICLES &amp; FIELDS</t>
  </si>
  <si>
    <t>POLYMER SCIENCE</t>
  </si>
  <si>
    <t>QUANTUM SCIENCE &amp; TECHNOLOGY</t>
  </si>
  <si>
    <t>REMOTE SENSING</t>
  </si>
  <si>
    <t>ROBOTICS</t>
  </si>
  <si>
    <t>SPECTROSCOPY</t>
  </si>
  <si>
    <t>STATISTICS &amp; PROBABILITY</t>
  </si>
  <si>
    <t>TELECOMMUNICATIONS</t>
  </si>
  <si>
    <t>THERMODYNAMICS</t>
  </si>
  <si>
    <t>TRANSPORTATION</t>
  </si>
  <si>
    <t>TRANSPORTATION SCIENCE &amp; TECHNOLOGY</t>
  </si>
  <si>
    <t>WATER RESOURCES</t>
  </si>
  <si>
    <t>ZOOLOGY</t>
  </si>
  <si>
    <t>ANTHROPOLOGY</t>
  </si>
  <si>
    <t>ARCHAEOLOGY</t>
  </si>
  <si>
    <t>ARCHITECTURE</t>
  </si>
  <si>
    <t>AREA STUDIES</t>
  </si>
  <si>
    <t>ART</t>
  </si>
  <si>
    <t>ASIAN STUDIES</t>
  </si>
  <si>
    <t>BUSINESS</t>
  </si>
  <si>
    <t>BUSINESS, FINANCE</t>
  </si>
  <si>
    <t>CLASSICS</t>
  </si>
  <si>
    <t>COMMUNICATION</t>
  </si>
  <si>
    <t>CRIMINOLOGY &amp; PENOLOGY</t>
  </si>
  <si>
    <t>CULTURAL STUDIES</t>
  </si>
  <si>
    <t>DANCE</t>
  </si>
  <si>
    <t>DEMOGRAPHY</t>
  </si>
  <si>
    <t>DEVELOPMENT STUDIES</t>
  </si>
  <si>
    <t>ECONOMICS</t>
  </si>
  <si>
    <t>EDUCATION &amp; EDUCATIONAL RESEARCH</t>
  </si>
  <si>
    <t>EDUCATION, SCIENTIFIC DISCIPLINES</t>
  </si>
  <si>
    <t>EDUCATION, SPECIAL</t>
  </si>
  <si>
    <t>ENVIRONMENTAL STUDIES</t>
  </si>
  <si>
    <t>ETHICS</t>
  </si>
  <si>
    <t>ETHNIC STUDIES</t>
  </si>
  <si>
    <t>FAMILY STUDIES</t>
  </si>
  <si>
    <t>FILM, RADIO, TELEVISION</t>
  </si>
  <si>
    <t>FOLKLORE</t>
  </si>
  <si>
    <t>GEOGRAPHY</t>
  </si>
  <si>
    <t>GERONTOLOGY</t>
  </si>
  <si>
    <t>HEALTH POLICY &amp; SERVICES</t>
  </si>
  <si>
    <t>HISTORY</t>
  </si>
  <si>
    <t>HISTORY &amp; PHILOSOPHY OF SCIENCE</t>
  </si>
  <si>
    <t>HISTORY OF SOCIAL SCIENCES</t>
  </si>
  <si>
    <t>HOSPITALITY, LEISURE, SPORT &amp; TOURISM</t>
  </si>
  <si>
    <t>HUMANITIES, MULTIDISCIPLINARY</t>
  </si>
  <si>
    <t>INDUSTRIAL RELATIONS &amp; LABOR</t>
  </si>
  <si>
    <t>INFORMATION SCIENCE &amp; LIBRARY SCIENCE</t>
  </si>
  <si>
    <t>INTERNATIONAL RELATIONS</t>
  </si>
  <si>
    <t>LANGUAGE &amp; LINGUISTICS</t>
  </si>
  <si>
    <t>LAW</t>
  </si>
  <si>
    <t>LINGUISTICS</t>
  </si>
  <si>
    <t>LITERARY REVIEWS</t>
  </si>
  <si>
    <t>LITERARY THEORY &amp; CRITICISM</t>
  </si>
  <si>
    <t>LITERATURE</t>
  </si>
  <si>
    <t>LITERATURE, AFRICAN, AUSTRALIAN, CANADIAN</t>
  </si>
  <si>
    <t>LITERATURE, AMERICAN</t>
  </si>
  <si>
    <t>LITERATURE, BRITISH ISLES</t>
  </si>
  <si>
    <t>LITERATURE, GERMAN, DUTCH, SCANDINAVIAN</t>
  </si>
  <si>
    <t>LITERATURE, ROMANCE</t>
  </si>
  <si>
    <t>LITERATURE, SLAVIC</t>
  </si>
  <si>
    <t>MANAGEMENT</t>
  </si>
  <si>
    <t>MEDIEVAL &amp; RENAISSANCE STUDIES</t>
  </si>
  <si>
    <t>MUSIC</t>
  </si>
  <si>
    <t>PHILOSOPHY</t>
  </si>
  <si>
    <t>POETRY</t>
  </si>
  <si>
    <t>POLITICAL SCIENCE</t>
  </si>
  <si>
    <t>PSYCHIATRY</t>
  </si>
  <si>
    <t>PSYCHOLOGY</t>
  </si>
  <si>
    <t>PSYCHOLOGY, APPLIED</t>
  </si>
  <si>
    <t>PSYCHOLOGY, BIOLOGICAL</t>
  </si>
  <si>
    <t>PSYCHOLOGY, CLINICAL</t>
  </si>
  <si>
    <t>PSYCHOLOGY, DEVELOPMENTAL</t>
  </si>
  <si>
    <t>PSYCHOLOGY, EDUCATIONAL</t>
  </si>
  <si>
    <t>PSYCHOLOGY, EXPERIMENTAL</t>
  </si>
  <si>
    <t>PSYCHOLOGY, MATHEMATICAL</t>
  </si>
  <si>
    <t>PSYCHOLOGY, MULTIDISCIPLINARY</t>
  </si>
  <si>
    <t>PSYCHOLOGY, PSYCHOANALYSIS</t>
  </si>
  <si>
    <t>PSYCHOLOGY, SOCIAL</t>
  </si>
  <si>
    <t>PUBLIC ADMINISTRATION</t>
  </si>
  <si>
    <t>REGIONAL &amp; URBAN PLANNING</t>
  </si>
  <si>
    <t>RELIGION</t>
  </si>
  <si>
    <t>SOCIAL ISSUES</t>
  </si>
  <si>
    <t>SOCIAL SCIENCES, BIOMEDICAL</t>
  </si>
  <si>
    <t>SOCIAL SCIENCES, INTERDISCIPLINARY</t>
  </si>
  <si>
    <t>SOCIAL SCIENCES, MATHEMATICAL METHODS</t>
  </si>
  <si>
    <t>SOCIAL WORK</t>
  </si>
  <si>
    <t>SOCIOLOGY</t>
  </si>
  <si>
    <t>THEATER</t>
  </si>
  <si>
    <t>URBAN STUDIES</t>
  </si>
  <si>
    <t>WOMEN’S STUDIES</t>
  </si>
  <si>
    <t>Health Sciences</t>
  </si>
  <si>
    <t>Life Sciences</t>
  </si>
  <si>
    <t>Physical/Engineering Sciences</t>
  </si>
  <si>
    <t>Social Sciences/Humanities</t>
  </si>
  <si>
    <t>Quartil (1, 2 o 3) com a 1r, 2n, penúltim i últim autor o autor en correspondència</t>
  </si>
  <si>
    <t>ESPELT HERNÀNDEZ, ALBERT</t>
  </si>
  <si>
    <t>RIVERA DEL ALAMO, MARIA MONTSERRAT</t>
  </si>
  <si>
    <t>77738819S</t>
  </si>
  <si>
    <t>52394658Z</t>
  </si>
  <si>
    <t>D045201</t>
  </si>
  <si>
    <t>Crèdits docència</t>
  </si>
  <si>
    <t>Punts docència</t>
  </si>
  <si>
    <t>ENLLAÇ</t>
  </si>
  <si>
    <t>https://uab-my.sharepoint.com/:f:/g/personal/1502249_uab_cat/ElpCmG7XTvBMlHD_YCu7kooBG5miBGLvXx8Je9qYpXIRxw?e=ieQQx3</t>
  </si>
  <si>
    <t>https://uab-my.sharepoint.com/:f:/g/personal/1502249_uab_cat/Em53GzSSWxdDhrTB4raVP0IBUvvzY-zc5oDOdvxanAetqw?e=QiX9nm</t>
  </si>
  <si>
    <t>https://uab-my.sharepoint.com/:f:/g/personal/1502249_uab_cat/El_tcOtXsWJDjamf2B-H8E0Bu1xQpiZLDP87o57I8s7jUw?e=VfnRB1</t>
  </si>
  <si>
    <t>https://uab-my.sharepoint.com/:f:/g/personal/1502249_uab_cat/ElP0P1bfLNFCrrE--XCWQi8B6wZcQZeJ_w5X3B9VkhqRSA?e=Fen9Um</t>
  </si>
  <si>
    <t>https://uab-my.sharepoint.com/:f:/g/personal/1502249_uab_cat/EoCIEY7sOqNGsbw0bohcM-cBrxOIYoyNXiJkWLqTm6-Fpw?e=m46kpR</t>
  </si>
  <si>
    <t>(No es tindran en compte ni els proceedins a congressos ni les ressenyes de llibres)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</si>
</sst>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6" formatCode="#,##0\ &quot;€&quot;;[Red]\-#,##0\ &quot;€&quot;"/>
    <numFmt numFmtId="8" formatCode="#,##0.00\ &quot;€&quot;;[Red]\-#,##0.00\ &quot;€&quot;"/>
    <numFmt numFmtId="164" formatCode="0.000"/>
    <numFmt numFmtId="165" formatCode="0.0000"/>
  </numFmts>
  <fonts count="44" x14ac:knownFonts="1">
    <font>
      <sz val="11"/>
      <color theme="1"/>
      <name val="Calibri"/>
      <family val="2"/>
      <scheme val="minor"/>
    </font>
    <font>
      <b/>
      <sz val="11"/>
      <color theme="1"/>
      <name val="Calibri"/>
      <family val="2"/>
      <scheme val="minor"/>
    </font>
    <font>
      <sz val="12"/>
      <color theme="1"/>
      <name val="Calibri"/>
      <family val="2"/>
      <scheme val="minor"/>
    </font>
    <font>
      <sz val="14"/>
      <color theme="1"/>
      <name val="Calibri"/>
      <family val="2"/>
      <scheme val="minor"/>
    </font>
    <font>
      <sz val="9"/>
      <color theme="1"/>
      <name val="Calibri"/>
      <family val="2"/>
      <scheme val="minor"/>
    </font>
    <font>
      <b/>
      <sz val="12"/>
      <color theme="1"/>
      <name val="Calibri"/>
      <family val="2"/>
      <scheme val="minor"/>
    </font>
    <font>
      <b/>
      <sz val="14"/>
      <color theme="1"/>
      <name val="Calibri"/>
      <family val="2"/>
      <scheme val="minor"/>
    </font>
    <font>
      <sz val="20"/>
      <color theme="1"/>
      <name val="Calibri"/>
      <family val="2"/>
      <scheme val="minor"/>
    </font>
    <font>
      <b/>
      <sz val="24"/>
      <color theme="1"/>
      <name val="Calibri"/>
      <family val="2"/>
      <scheme val="minor"/>
    </font>
    <font>
      <sz val="24"/>
      <color theme="1"/>
      <name val="Calibri"/>
      <family val="2"/>
      <scheme val="minor"/>
    </font>
    <font>
      <b/>
      <sz val="16"/>
      <color theme="1"/>
      <name val="Calibri"/>
      <family val="2"/>
      <scheme val="minor"/>
    </font>
    <font>
      <sz val="10"/>
      <color theme="1"/>
      <name val="Calibri"/>
      <family val="2"/>
      <scheme val="minor"/>
    </font>
    <font>
      <b/>
      <u/>
      <sz val="14"/>
      <color theme="1"/>
      <name val="Calibri"/>
      <family val="2"/>
      <scheme val="minor"/>
    </font>
    <font>
      <b/>
      <sz val="12"/>
      <color theme="1"/>
      <name val="Times New Roman"/>
      <family val="1"/>
    </font>
    <font>
      <b/>
      <sz val="9"/>
      <color theme="1"/>
      <name val="Calibri"/>
      <family val="2"/>
      <scheme val="minor"/>
    </font>
    <font>
      <sz val="12"/>
      <color theme="1"/>
      <name val="Times New Roman"/>
      <family val="1"/>
    </font>
    <font>
      <sz val="11"/>
      <color theme="0"/>
      <name val="Calibri"/>
      <family val="2"/>
      <scheme val="minor"/>
    </font>
    <font>
      <sz val="9"/>
      <name val="Calibri"/>
      <family val="2"/>
      <scheme val="minor"/>
    </font>
    <font>
      <u/>
      <sz val="11"/>
      <color theme="10"/>
      <name val="Calibri"/>
      <family val="2"/>
      <scheme val="minor"/>
    </font>
    <font>
      <u/>
      <sz val="11"/>
      <color theme="0"/>
      <name val="Calibri"/>
      <family val="2"/>
      <scheme val="minor"/>
    </font>
    <font>
      <b/>
      <sz val="12"/>
      <name val="Times New Roman"/>
      <family val="1"/>
    </font>
    <font>
      <b/>
      <sz val="12"/>
      <color rgb="FFFF0000"/>
      <name val="Calibri"/>
      <family val="2"/>
      <scheme val="minor"/>
    </font>
    <font>
      <sz val="11"/>
      <color theme="1"/>
      <name val="Calibri"/>
      <family val="2"/>
      <scheme val="minor"/>
    </font>
    <font>
      <b/>
      <sz val="9"/>
      <color indexed="81"/>
      <name val="Tahoma"/>
      <family val="2"/>
    </font>
    <font>
      <sz val="9"/>
      <color indexed="81"/>
      <name val="Tahoma"/>
      <family val="2"/>
    </font>
    <font>
      <sz val="12"/>
      <color indexed="81"/>
      <name val="Tahoma"/>
      <family val="2"/>
    </font>
    <font>
      <sz val="12"/>
      <color indexed="81"/>
      <name val="Arial"/>
      <family val="2"/>
    </font>
    <font>
      <b/>
      <sz val="10"/>
      <color theme="1"/>
      <name val="Calibri"/>
      <family val="2"/>
      <scheme val="minor"/>
    </font>
    <font>
      <sz val="10"/>
      <color rgb="FF000000"/>
      <name val="Calibri"/>
      <family val="2"/>
      <scheme val="minor"/>
    </font>
    <font>
      <b/>
      <sz val="10"/>
      <color rgb="FF000000"/>
      <name val="Calibri"/>
      <family val="2"/>
      <scheme val="minor"/>
    </font>
    <font>
      <sz val="11"/>
      <color theme="3"/>
      <name val="Calibri"/>
      <family val="2"/>
      <scheme val="minor"/>
    </font>
    <font>
      <sz val="1"/>
      <color theme="0"/>
      <name val="Calibri"/>
      <family val="2"/>
      <scheme val="minor"/>
    </font>
    <font>
      <sz val="8"/>
      <color theme="1"/>
      <name val="Calibri"/>
      <family val="2"/>
      <scheme val="minor"/>
    </font>
    <font>
      <b/>
      <sz val="11"/>
      <color theme="0"/>
      <name val="Calibri"/>
      <family val="2"/>
      <scheme val="minor"/>
    </font>
    <font>
      <sz val="1"/>
      <color theme="9" tint="0.59999389629810485"/>
      <name val="Calibri"/>
      <family val="2"/>
      <scheme val="minor"/>
    </font>
    <font>
      <sz val="9"/>
      <color theme="0"/>
      <name val="Calibri"/>
      <family val="2"/>
      <scheme val="minor"/>
    </font>
    <font>
      <b/>
      <sz val="16"/>
      <color theme="0"/>
      <name val="Calibri"/>
      <family val="2"/>
      <scheme val="minor"/>
    </font>
    <font>
      <sz val="8"/>
      <color theme="0"/>
      <name val="Calibri"/>
      <family val="2"/>
      <scheme val="minor"/>
    </font>
    <font>
      <sz val="8"/>
      <name val="Calibri"/>
      <family val="2"/>
      <scheme val="minor"/>
    </font>
    <font>
      <b/>
      <sz val="11"/>
      <color rgb="FFFF0000"/>
      <name val="Calibri"/>
      <family val="2"/>
      <scheme val="minor"/>
    </font>
    <font>
      <sz val="11"/>
      <color theme="1" tint="4.9989318521683403E-2"/>
      <name val="Calibri"/>
      <family val="2"/>
      <scheme val="minor"/>
    </font>
    <font>
      <b/>
      <sz val="11"/>
      <color theme="1" tint="4.9989318521683403E-2"/>
      <name val="Calibri"/>
      <family val="2"/>
      <scheme val="minor"/>
    </font>
    <font>
      <sz val="11"/>
      <color rgb="FF006100"/>
      <name val="Calibri"/>
      <family val="2"/>
      <scheme val="minor"/>
    </font>
    <font>
      <u/>
      <sz val="20"/>
      <color theme="10"/>
      <name val="Calibri"/>
      <family val="2"/>
      <scheme val="minor"/>
    </font>
  </fonts>
  <fills count="11">
    <fill>
      <patternFill patternType="none"/>
    </fill>
    <fill>
      <patternFill patternType="gray125"/>
    </fill>
    <fill>
      <patternFill patternType="solid">
        <fgColor theme="0" tint="-0.14999847407452621"/>
        <bgColor indexed="64"/>
      </patternFill>
    </fill>
    <fill>
      <patternFill patternType="solid">
        <fgColor theme="6"/>
      </patternFill>
    </fill>
    <fill>
      <patternFill patternType="solid">
        <fgColor theme="0"/>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rgb="FFFFFF00"/>
        <bgColor indexed="64"/>
      </patternFill>
    </fill>
    <fill>
      <patternFill patternType="solid">
        <fgColor theme="0"/>
        <bgColor theme="4"/>
      </patternFill>
    </fill>
    <fill>
      <patternFill patternType="solid">
        <fgColor theme="0"/>
        <bgColor theme="4" tint="0.79998168889431442"/>
      </patternFill>
    </fill>
    <fill>
      <patternFill patternType="solid">
        <fgColor rgb="FFC6EFCE"/>
      </patternFill>
    </fill>
  </fills>
  <borders count="4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rgb="FF0070C0"/>
      </left>
      <right/>
      <top style="medium">
        <color rgb="FF0070C0"/>
      </top>
      <bottom style="medium">
        <color rgb="FF0070C0"/>
      </bottom>
      <diagonal/>
    </border>
    <border>
      <left/>
      <right style="medium">
        <color rgb="FF0070C0"/>
      </right>
      <top style="medium">
        <color rgb="FF0070C0"/>
      </top>
      <bottom style="medium">
        <color rgb="FF0070C0"/>
      </bottom>
      <diagonal/>
    </border>
    <border>
      <left style="thin">
        <color theme="9" tint="-0.499984740745262"/>
      </left>
      <right style="thin">
        <color theme="9" tint="-0.499984740745262"/>
      </right>
      <top style="thin">
        <color theme="9" tint="-0.499984740745262"/>
      </top>
      <bottom style="thin">
        <color theme="9" tint="-0.499984740745262"/>
      </bottom>
      <diagonal/>
    </border>
    <border>
      <left style="thin">
        <color theme="9" tint="-0.499984740745262"/>
      </left>
      <right style="thin">
        <color theme="9" tint="-0.499984740745262"/>
      </right>
      <top/>
      <bottom style="thin">
        <color theme="9" tint="-0.499984740745262"/>
      </bottom>
      <diagonal/>
    </border>
    <border>
      <left style="thin">
        <color theme="9" tint="-0.499984740745262"/>
      </left>
      <right/>
      <top style="thin">
        <color theme="9" tint="-0.499984740745262"/>
      </top>
      <bottom style="thin">
        <color theme="9" tint="-0.499984740745262"/>
      </bottom>
      <diagonal/>
    </border>
    <border>
      <left/>
      <right style="thin">
        <color theme="9" tint="-0.499984740745262"/>
      </right>
      <top style="thin">
        <color theme="9" tint="-0.499984740745262"/>
      </top>
      <bottom style="thin">
        <color theme="9" tint="-0.499984740745262"/>
      </bottom>
      <diagonal/>
    </border>
    <border>
      <left/>
      <right style="thin">
        <color theme="9" tint="-0.499984740745262"/>
      </right>
      <top/>
      <bottom style="thin">
        <color theme="9" tint="-0.499984740745262"/>
      </bottom>
      <diagonal/>
    </border>
    <border>
      <left style="thin">
        <color theme="9" tint="-0.499984740745262"/>
      </left>
      <right/>
      <top/>
      <bottom style="thin">
        <color theme="9" tint="-0.499984740745262"/>
      </bottom>
      <diagonal/>
    </border>
    <border>
      <left/>
      <right style="thin">
        <color theme="9" tint="-0.499984740745262"/>
      </right>
      <top style="thin">
        <color theme="9" tint="-0.499984740745262"/>
      </top>
      <bottom/>
      <diagonal/>
    </border>
    <border>
      <left style="thin">
        <color theme="9" tint="-0.499984740745262"/>
      </left>
      <right style="thin">
        <color theme="9" tint="-0.499984740745262"/>
      </right>
      <top style="thin">
        <color theme="9" tint="-0.499984740745262"/>
      </top>
      <bottom/>
      <diagonal/>
    </border>
    <border>
      <left style="thin">
        <color theme="9" tint="-0.499984740745262"/>
      </left>
      <right/>
      <top style="thin">
        <color theme="9" tint="-0.499984740745262"/>
      </top>
      <bottom/>
      <diagonal/>
    </border>
    <border>
      <left style="thin">
        <color theme="4" tint="-0.249977111117893"/>
      </left>
      <right/>
      <top style="thin">
        <color theme="4" tint="-0.249977111117893"/>
      </top>
      <bottom style="thin">
        <color theme="4" tint="-0.249977111117893"/>
      </bottom>
      <diagonal/>
    </border>
    <border>
      <left/>
      <right style="thin">
        <color theme="4" tint="-0.249977111117893"/>
      </right>
      <top style="thin">
        <color theme="4" tint="-0.249977111117893"/>
      </top>
      <bottom style="thin">
        <color theme="4" tint="-0.249977111117893"/>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s>
  <cellStyleXfs count="4">
    <xf numFmtId="0" fontId="0" fillId="0" borderId="0"/>
    <xf numFmtId="0" fontId="16" fillId="3" borderId="0" applyNumberFormat="0" applyBorder="0" applyAlignment="0" applyProtection="0"/>
    <xf numFmtId="0" fontId="18" fillId="0" borderId="0" applyNumberFormat="0" applyFill="0" applyBorder="0" applyAlignment="0" applyProtection="0"/>
    <xf numFmtId="0" fontId="42" fillId="10" borderId="0" applyNumberFormat="0" applyBorder="0" applyAlignment="0" applyProtection="0"/>
  </cellStyleXfs>
  <cellXfs count="373">
    <xf numFmtId="0" fontId="0" fillId="0" borderId="0" xfId="0"/>
    <xf numFmtId="0" fontId="2" fillId="0" borderId="0" xfId="0" applyFont="1" applyAlignment="1" applyProtection="1">
      <alignment vertical="center"/>
    </xf>
    <xf numFmtId="0" fontId="5" fillId="0" borderId="0" xfId="0" applyFont="1" applyBorder="1" applyAlignment="1" applyProtection="1">
      <alignment vertical="center"/>
    </xf>
    <xf numFmtId="0" fontId="0" fillId="0" borderId="2" xfId="0" applyBorder="1" applyProtection="1">
      <protection locked="0"/>
    </xf>
    <xf numFmtId="0" fontId="6" fillId="0" borderId="0" xfId="0" applyFont="1" applyAlignment="1" applyProtection="1">
      <alignment vertical="center"/>
    </xf>
    <xf numFmtId="0" fontId="0" fillId="0" borderId="0" xfId="0" applyAlignment="1">
      <alignment horizontal="center"/>
    </xf>
    <xf numFmtId="0" fontId="0" fillId="0" borderId="0" xfId="0" applyAlignment="1" applyProtection="1">
      <alignment vertical="center"/>
    </xf>
    <xf numFmtId="0" fontId="1" fillId="0" borderId="0" xfId="0" applyFont="1" applyAlignment="1" applyProtection="1">
      <alignment vertical="center"/>
    </xf>
    <xf numFmtId="0" fontId="1" fillId="0" borderId="0" xfId="0" applyFont="1"/>
    <xf numFmtId="0" fontId="0" fillId="0" borderId="0" xfId="0" applyAlignment="1">
      <alignment vertical="center"/>
    </xf>
    <xf numFmtId="0" fontId="0" fillId="0" borderId="0" xfId="0" applyBorder="1"/>
    <xf numFmtId="0" fontId="13" fillId="0" borderId="0" xfId="0" applyFont="1" applyBorder="1" applyAlignment="1">
      <alignment horizontal="left" wrapText="1"/>
    </xf>
    <xf numFmtId="0" fontId="0" fillId="0" borderId="0" xfId="0" applyFill="1" applyBorder="1" applyAlignment="1" applyProtection="1">
      <alignment horizontal="center" vertical="center"/>
    </xf>
    <xf numFmtId="0" fontId="1" fillId="0" borderId="0" xfId="0" applyFont="1" applyAlignment="1">
      <alignment vertical="center"/>
    </xf>
    <xf numFmtId="2" fontId="0" fillId="0" borderId="0" xfId="0" applyNumberFormat="1"/>
    <xf numFmtId="0" fontId="6" fillId="0" borderId="0" xfId="0" applyFont="1" applyFill="1" applyBorder="1" applyAlignment="1">
      <alignment vertical="center"/>
    </xf>
    <xf numFmtId="0" fontId="15" fillId="0" borderId="0" xfId="0" applyFont="1" applyAlignment="1">
      <alignment horizontal="justify" vertical="center"/>
    </xf>
    <xf numFmtId="2" fontId="0" fillId="0" borderId="0" xfId="0" applyNumberFormat="1" applyFill="1" applyBorder="1" applyAlignment="1" applyProtection="1">
      <alignment horizontal="center" vertical="center"/>
    </xf>
    <xf numFmtId="0" fontId="19" fillId="0" borderId="0" xfId="2" applyFont="1"/>
    <xf numFmtId="14" fontId="0" fillId="0" borderId="2" xfId="0" applyNumberFormat="1" applyBorder="1" applyProtection="1">
      <protection locked="0"/>
    </xf>
    <xf numFmtId="0" fontId="0" fillId="0" borderId="2" xfId="0" applyBorder="1" applyAlignment="1" applyProtection="1">
      <alignment vertical="center" wrapText="1"/>
      <protection locked="0"/>
    </xf>
    <xf numFmtId="0" fontId="3" fillId="0" borderId="12" xfId="0" applyFont="1" applyBorder="1" applyAlignment="1" applyProtection="1">
      <alignment horizontal="center" vertical="center" wrapText="1"/>
    </xf>
    <xf numFmtId="0" fontId="3" fillId="0" borderId="7" xfId="0" applyFont="1" applyBorder="1" applyAlignment="1" applyProtection="1">
      <alignment horizontal="center" vertical="center" wrapText="1"/>
    </xf>
    <xf numFmtId="0" fontId="3" fillId="0" borderId="8" xfId="0" applyFont="1" applyBorder="1" applyAlignment="1" applyProtection="1">
      <alignment horizontal="center" vertical="center" wrapText="1"/>
    </xf>
    <xf numFmtId="0" fontId="8" fillId="2" borderId="12" xfId="0" applyFont="1" applyFill="1" applyBorder="1" applyAlignment="1" applyProtection="1">
      <alignment vertical="center"/>
    </xf>
    <xf numFmtId="0" fontId="9" fillId="2" borderId="6" xfId="0" applyFont="1" applyFill="1" applyBorder="1" applyAlignment="1" applyProtection="1">
      <alignment vertical="center"/>
    </xf>
    <xf numFmtId="0" fontId="0" fillId="2" borderId="6" xfId="0" applyFill="1" applyBorder="1" applyAlignment="1" applyProtection="1">
      <alignment vertical="center"/>
    </xf>
    <xf numFmtId="0" fontId="0" fillId="2" borderId="13" xfId="0" applyFill="1" applyBorder="1" applyAlignment="1" applyProtection="1">
      <alignment vertical="center"/>
    </xf>
    <xf numFmtId="0" fontId="1" fillId="2" borderId="6" xfId="0" applyFont="1" applyFill="1" applyBorder="1" applyAlignment="1" applyProtection="1">
      <alignment vertical="center"/>
    </xf>
    <xf numFmtId="0" fontId="5" fillId="0" borderId="0" xfId="0" applyFont="1" applyBorder="1" applyAlignment="1" applyProtection="1">
      <alignment horizontal="left" vertical="center"/>
    </xf>
    <xf numFmtId="0" fontId="0" fillId="0" borderId="0" xfId="0" applyBorder="1" applyAlignment="1" applyProtection="1">
      <alignment vertical="center"/>
    </xf>
    <xf numFmtId="0" fontId="3" fillId="0" borderId="0" xfId="0" applyFont="1" applyAlignment="1" applyProtection="1">
      <alignment vertical="center"/>
    </xf>
    <xf numFmtId="0" fontId="10" fillId="0" borderId="0" xfId="0" applyFont="1" applyAlignment="1" applyProtection="1">
      <alignment vertical="center"/>
    </xf>
    <xf numFmtId="0" fontId="0" fillId="0" borderId="2" xfId="0" applyFill="1" applyBorder="1" applyProtection="1">
      <protection locked="0"/>
    </xf>
    <xf numFmtId="2" fontId="0" fillId="0" borderId="10" xfId="0" applyNumberFormat="1" applyFont="1" applyFill="1" applyBorder="1" applyAlignment="1" applyProtection="1">
      <alignment horizontal="center" vertical="center" wrapText="1"/>
    </xf>
    <xf numFmtId="2" fontId="1" fillId="0" borderId="0" xfId="0" applyNumberFormat="1" applyFont="1" applyFill="1" applyBorder="1" applyAlignment="1">
      <alignment horizontal="center" vertical="center"/>
    </xf>
    <xf numFmtId="0" fontId="0" fillId="0" borderId="0" xfId="0" applyAlignment="1">
      <alignment horizontal="center" vertical="center"/>
    </xf>
    <xf numFmtId="0" fontId="0" fillId="0" borderId="2" xfId="0" applyBorder="1" applyAlignment="1" applyProtection="1">
      <alignment horizontal="center" vertical="center" wrapText="1"/>
      <protection locked="0"/>
    </xf>
    <xf numFmtId="0" fontId="0" fillId="0" borderId="2" xfId="0" applyBorder="1" applyAlignment="1" applyProtection="1">
      <alignment horizontal="center" vertical="center"/>
      <protection locked="0"/>
    </xf>
    <xf numFmtId="0" fontId="0" fillId="0" borderId="0" xfId="0" applyProtection="1"/>
    <xf numFmtId="2" fontId="0" fillId="0" borderId="0" xfId="0" applyNumberFormat="1" applyFill="1" applyBorder="1" applyAlignment="1">
      <alignment horizontal="center" vertical="center"/>
    </xf>
    <xf numFmtId="0" fontId="0" fillId="0" borderId="0" xfId="0" applyFill="1" applyBorder="1"/>
    <xf numFmtId="0" fontId="13" fillId="0" borderId="0" xfId="0" applyFont="1" applyFill="1" applyBorder="1" applyAlignment="1">
      <alignment horizontal="left" wrapText="1"/>
    </xf>
    <xf numFmtId="0" fontId="1" fillId="0" borderId="0" xfId="0" applyFont="1" applyProtection="1"/>
    <xf numFmtId="0" fontId="1" fillId="0" borderId="0" xfId="0" applyFont="1" applyFill="1" applyProtection="1"/>
    <xf numFmtId="0" fontId="19" fillId="0" borderId="0" xfId="2" applyFont="1" applyProtection="1"/>
    <xf numFmtId="0" fontId="0" fillId="0" borderId="0" xfId="0" applyBorder="1" applyAlignment="1" applyProtection="1">
      <alignment horizontal="left" wrapText="1"/>
    </xf>
    <xf numFmtId="0" fontId="15" fillId="0" borderId="0" xfId="0" applyFont="1" applyAlignment="1" applyProtection="1">
      <alignment horizontal="justify" vertical="center"/>
    </xf>
    <xf numFmtId="0" fontId="0" fillId="0" borderId="2" xfId="0" applyFont="1" applyBorder="1"/>
    <xf numFmtId="0" fontId="0" fillId="5" borderId="2" xfId="0" applyFill="1" applyBorder="1" applyAlignment="1" applyProtection="1">
      <alignment horizontal="center" vertical="center"/>
    </xf>
    <xf numFmtId="0" fontId="1" fillId="4" borderId="15" xfId="1" applyFont="1" applyFill="1" applyBorder="1" applyAlignment="1" applyProtection="1">
      <alignment horizontal="center" vertical="center"/>
    </xf>
    <xf numFmtId="0" fontId="1" fillId="4" borderId="15" xfId="1" applyFont="1" applyFill="1" applyBorder="1" applyAlignment="1" applyProtection="1">
      <alignment vertical="center" wrapText="1"/>
    </xf>
    <xf numFmtId="0" fontId="1" fillId="4" borderId="16" xfId="1" applyFont="1" applyFill="1" applyBorder="1" applyAlignment="1" applyProtection="1">
      <alignment vertical="center" wrapText="1"/>
    </xf>
    <xf numFmtId="0" fontId="22" fillId="4" borderId="0" xfId="0" applyFont="1" applyFill="1"/>
    <xf numFmtId="0" fontId="22" fillId="4" borderId="2" xfId="0" applyFont="1" applyFill="1" applyBorder="1"/>
    <xf numFmtId="2" fontId="22" fillId="4" borderId="2" xfId="0" applyNumberFormat="1" applyFont="1" applyFill="1" applyBorder="1"/>
    <xf numFmtId="164" fontId="22" fillId="4" borderId="2" xfId="0" applyNumberFormat="1" applyFont="1" applyFill="1" applyBorder="1"/>
    <xf numFmtId="0" fontId="0" fillId="0" borderId="2" xfId="0" applyFont="1" applyBorder="1" applyAlignment="1">
      <alignment horizontal="center"/>
    </xf>
    <xf numFmtId="14" fontId="0" fillId="0" borderId="2" xfId="0" applyNumberFormat="1" applyBorder="1" applyAlignment="1" applyProtection="1">
      <alignment vertical="center" wrapText="1"/>
      <protection locked="0"/>
    </xf>
    <xf numFmtId="0" fontId="0" fillId="0" borderId="0" xfId="0" applyFill="1" applyBorder="1" applyAlignment="1" applyProtection="1">
      <alignment horizontal="left" vertical="center"/>
    </xf>
    <xf numFmtId="0" fontId="0" fillId="0" borderId="0" xfId="0" applyFill="1" applyBorder="1" applyAlignment="1" applyProtection="1">
      <alignment vertical="center"/>
    </xf>
    <xf numFmtId="0" fontId="6" fillId="6" borderId="12" xfId="0" applyFont="1" applyFill="1" applyBorder="1" applyAlignment="1" applyProtection="1">
      <alignment vertical="center"/>
    </xf>
    <xf numFmtId="0" fontId="5" fillId="6" borderId="6" xfId="0" applyFont="1" applyFill="1" applyBorder="1" applyAlignment="1" applyProtection="1">
      <alignment vertical="center"/>
    </xf>
    <xf numFmtId="2" fontId="5" fillId="6" borderId="11" xfId="0" applyNumberFormat="1" applyFont="1" applyFill="1" applyBorder="1" applyAlignment="1" applyProtection="1">
      <alignment vertical="center"/>
    </xf>
    <xf numFmtId="0" fontId="7" fillId="6" borderId="3" xfId="0" applyFont="1" applyFill="1" applyBorder="1" applyAlignment="1" applyProtection="1">
      <alignment vertical="center"/>
    </xf>
    <xf numFmtId="0" fontId="9" fillId="6" borderId="4" xfId="0" applyFont="1" applyFill="1" applyBorder="1" applyAlignment="1" applyProtection="1">
      <alignment vertical="center"/>
    </xf>
    <xf numFmtId="0" fontId="0" fillId="6" borderId="4" xfId="0" applyFill="1" applyBorder="1" applyAlignment="1" applyProtection="1">
      <alignment vertical="center"/>
    </xf>
    <xf numFmtId="0" fontId="1" fillId="6" borderId="4" xfId="0" applyFont="1" applyFill="1" applyBorder="1" applyAlignment="1" applyProtection="1">
      <alignment vertical="center"/>
    </xf>
    <xf numFmtId="0" fontId="0" fillId="6" borderId="5" xfId="0" applyFill="1" applyBorder="1" applyAlignment="1" applyProtection="1">
      <alignment vertical="center"/>
    </xf>
    <xf numFmtId="0" fontId="6" fillId="6" borderId="3" xfId="0" applyFont="1" applyFill="1" applyBorder="1" applyAlignment="1" applyProtection="1">
      <alignment vertical="center"/>
    </xf>
    <xf numFmtId="0" fontId="0" fillId="6" borderId="1" xfId="0" applyFill="1" applyBorder="1" applyAlignment="1" applyProtection="1">
      <alignment vertical="center"/>
    </xf>
    <xf numFmtId="0" fontId="1" fillId="6" borderId="1" xfId="0" applyFont="1" applyFill="1" applyBorder="1" applyAlignment="1" applyProtection="1">
      <alignment vertical="center"/>
    </xf>
    <xf numFmtId="0" fontId="0" fillId="6" borderId="9" xfId="0" applyFill="1" applyBorder="1" applyAlignment="1" applyProtection="1">
      <alignment vertical="center"/>
    </xf>
    <xf numFmtId="0" fontId="3" fillId="6" borderId="4" xfId="0" applyFont="1" applyFill="1" applyBorder="1" applyAlignment="1" applyProtection="1">
      <alignment vertical="center"/>
    </xf>
    <xf numFmtId="0" fontId="1" fillId="0" borderId="2" xfId="0" applyFont="1" applyBorder="1"/>
    <xf numFmtId="0" fontId="1" fillId="0" borderId="2" xfId="0" applyFont="1" applyBorder="1" applyAlignment="1">
      <alignment horizontal="center"/>
    </xf>
    <xf numFmtId="0" fontId="0" fillId="0" borderId="0" xfId="0" applyFont="1"/>
    <xf numFmtId="0" fontId="0" fillId="0" borderId="0" xfId="0" applyFont="1" applyBorder="1"/>
    <xf numFmtId="0" fontId="0" fillId="0" borderId="0" xfId="0" applyFont="1" applyBorder="1" applyAlignment="1">
      <alignment horizontal="center"/>
    </xf>
    <xf numFmtId="0" fontId="0" fillId="0" borderId="0" xfId="0" applyFont="1" applyAlignment="1">
      <alignment horizontal="center"/>
    </xf>
    <xf numFmtId="0" fontId="13" fillId="0" borderId="0" xfId="0" applyFont="1" applyFill="1" applyBorder="1" applyAlignment="1">
      <alignment horizontal="left"/>
    </xf>
    <xf numFmtId="0" fontId="0" fillId="0" borderId="0" xfId="0" applyFill="1"/>
    <xf numFmtId="0" fontId="31" fillId="0" borderId="0" xfId="0" applyFont="1" applyFill="1"/>
    <xf numFmtId="4" fontId="0" fillId="0" borderId="0" xfId="0" applyNumberFormat="1" applyFill="1" applyAlignment="1">
      <alignment horizontal="center"/>
    </xf>
    <xf numFmtId="4" fontId="0" fillId="0" borderId="0" xfId="0" applyNumberFormat="1" applyAlignment="1">
      <alignment horizontal="center"/>
    </xf>
    <xf numFmtId="4" fontId="0" fillId="0" borderId="0" xfId="0" applyNumberFormat="1" applyBorder="1" applyAlignment="1">
      <alignment horizontal="center"/>
    </xf>
    <xf numFmtId="0" fontId="0" fillId="0" borderId="0" xfId="0" applyBorder="1" applyAlignment="1">
      <alignment horizontal="center"/>
    </xf>
    <xf numFmtId="0" fontId="0" fillId="5" borderId="2" xfId="0" quotePrefix="1" applyFill="1" applyBorder="1" applyAlignment="1" applyProtection="1">
      <alignment horizontal="left" vertical="center" wrapText="1"/>
    </xf>
    <xf numFmtId="0" fontId="0" fillId="5" borderId="2" xfId="0" applyFill="1" applyBorder="1" applyAlignment="1">
      <alignment horizontal="center" vertical="center" wrapText="1"/>
    </xf>
    <xf numFmtId="2" fontId="0" fillId="5" borderId="2" xfId="0" applyNumberFormat="1" applyFill="1" applyBorder="1"/>
    <xf numFmtId="0" fontId="6" fillId="6" borderId="3" xfId="0" applyFont="1" applyFill="1" applyBorder="1" applyAlignment="1">
      <alignment vertical="center"/>
    </xf>
    <xf numFmtId="0" fontId="6" fillId="6" borderId="4" xfId="0" applyFont="1" applyFill="1" applyBorder="1"/>
    <xf numFmtId="2" fontId="1" fillId="6" borderId="5" xfId="0" applyNumberFormat="1" applyFont="1" applyFill="1" applyBorder="1" applyAlignment="1">
      <alignment horizontal="center" vertical="center"/>
    </xf>
    <xf numFmtId="0" fontId="6" fillId="0" borderId="0" xfId="0" applyFont="1" applyFill="1" applyBorder="1"/>
    <xf numFmtId="0" fontId="6" fillId="6" borderId="4" xfId="0" applyFont="1" applyFill="1" applyBorder="1" applyAlignment="1" applyProtection="1">
      <alignment vertical="center"/>
    </xf>
    <xf numFmtId="2" fontId="6" fillId="6" borderId="2" xfId="0" applyNumberFormat="1" applyFont="1" applyFill="1" applyBorder="1" applyAlignment="1" applyProtection="1">
      <alignment vertical="center" wrapText="1"/>
    </xf>
    <xf numFmtId="0" fontId="6" fillId="6" borderId="6" xfId="0" applyFont="1" applyFill="1" applyBorder="1" applyAlignment="1" applyProtection="1">
      <alignment vertical="center"/>
    </xf>
    <xf numFmtId="2" fontId="6" fillId="6" borderId="2" xfId="0" applyNumberFormat="1" applyFont="1" applyFill="1" applyBorder="1" applyAlignment="1" applyProtection="1">
      <alignment vertical="center"/>
    </xf>
    <xf numFmtId="0" fontId="4" fillId="5" borderId="2" xfId="0" applyFont="1" applyFill="1" applyBorder="1" applyAlignment="1" applyProtection="1">
      <alignment vertical="center" wrapText="1"/>
    </xf>
    <xf numFmtId="0" fontId="3" fillId="5" borderId="0" xfId="0" applyFont="1" applyFill="1" applyBorder="1" applyAlignment="1" applyProtection="1">
      <alignment horizontal="center" vertical="center" wrapText="1"/>
    </xf>
    <xf numFmtId="2" fontId="0" fillId="5" borderId="2" xfId="0" applyNumberFormat="1" applyFill="1" applyBorder="1" applyAlignment="1" applyProtection="1">
      <alignment horizontal="center" vertical="center"/>
    </xf>
    <xf numFmtId="165" fontId="0" fillId="6" borderId="10" xfId="0" applyNumberFormat="1" applyFill="1" applyBorder="1" applyAlignment="1" applyProtection="1">
      <alignment horizontal="center" vertical="center"/>
    </xf>
    <xf numFmtId="0" fontId="16" fillId="0" borderId="0" xfId="0" applyFont="1" applyBorder="1" applyAlignment="1">
      <alignment horizontal="left" wrapText="1"/>
    </xf>
    <xf numFmtId="0" fontId="16" fillId="0" borderId="0" xfId="0" applyFont="1"/>
    <xf numFmtId="0" fontId="6" fillId="6" borderId="23" xfId="0" applyFont="1" applyFill="1" applyBorder="1" applyAlignment="1">
      <alignment vertical="center"/>
    </xf>
    <xf numFmtId="0" fontId="1" fillId="6" borderId="2" xfId="0" applyFont="1" applyFill="1" applyBorder="1" applyProtection="1"/>
    <xf numFmtId="0" fontId="0" fillId="6" borderId="2" xfId="0" applyFill="1" applyBorder="1" applyProtection="1"/>
    <xf numFmtId="0" fontId="6" fillId="6" borderId="2" xfId="0" applyFont="1" applyFill="1" applyBorder="1" applyAlignment="1" applyProtection="1">
      <alignment horizontal="center"/>
    </xf>
    <xf numFmtId="0" fontId="6" fillId="6" borderId="2" xfId="0" applyFont="1" applyFill="1" applyBorder="1" applyProtection="1"/>
    <xf numFmtId="0" fontId="6" fillId="6" borderId="5" xfId="0" applyFont="1" applyFill="1" applyBorder="1" applyAlignment="1">
      <alignment horizontal="center"/>
    </xf>
    <xf numFmtId="0" fontId="16" fillId="0" borderId="0" xfId="0" applyFont="1" applyFill="1" applyBorder="1" applyAlignment="1" applyProtection="1">
      <alignment vertical="center" wrapText="1"/>
    </xf>
    <xf numFmtId="2" fontId="16" fillId="0" borderId="0" xfId="0" applyNumberFormat="1" applyFont="1" applyFill="1" applyBorder="1" applyAlignment="1" applyProtection="1">
      <alignment horizontal="center" vertical="center"/>
    </xf>
    <xf numFmtId="0" fontId="16" fillId="0" borderId="0" xfId="0" applyFont="1" applyFill="1" applyBorder="1" applyProtection="1"/>
    <xf numFmtId="0" fontId="35" fillId="0" borderId="0" xfId="0" applyFont="1" applyFill="1" applyBorder="1" applyAlignment="1" applyProtection="1">
      <alignment vertical="center" wrapText="1"/>
    </xf>
    <xf numFmtId="0" fontId="16" fillId="0" borderId="0" xfId="0" applyFont="1" applyFill="1" applyBorder="1" applyAlignment="1" applyProtection="1">
      <alignment horizontal="center" vertical="center"/>
    </xf>
    <xf numFmtId="0" fontId="33" fillId="0" borderId="0" xfId="0" applyFont="1" applyFill="1" applyBorder="1" applyProtection="1"/>
    <xf numFmtId="0" fontId="16" fillId="0" borderId="0" xfId="0" applyFont="1" applyFill="1" applyBorder="1" applyAlignment="1" applyProtection="1">
      <alignment horizontal="center" vertical="center" wrapText="1"/>
    </xf>
    <xf numFmtId="0" fontId="33" fillId="0" borderId="0" xfId="0" applyFont="1" applyFill="1" applyBorder="1" applyAlignment="1" applyProtection="1">
      <alignment vertical="center"/>
    </xf>
    <xf numFmtId="2" fontId="33" fillId="0" borderId="0" xfId="0" applyNumberFormat="1" applyFont="1" applyFill="1" applyBorder="1" applyAlignment="1" applyProtection="1">
      <alignment horizontal="center" vertical="center"/>
    </xf>
    <xf numFmtId="0" fontId="16" fillId="0" borderId="0" xfId="0" applyFont="1" applyFill="1" applyBorder="1" applyAlignment="1" applyProtection="1">
      <alignment vertical="center"/>
    </xf>
    <xf numFmtId="0" fontId="16" fillId="0" borderId="0" xfId="0" applyFont="1" applyFill="1" applyBorder="1" applyAlignment="1" applyProtection="1">
      <alignment horizontal="left" vertical="center" wrapText="1"/>
    </xf>
    <xf numFmtId="0" fontId="36" fillId="0" borderId="0" xfId="0" applyFont="1" applyFill="1" applyBorder="1" applyAlignment="1" applyProtection="1">
      <alignment vertical="center"/>
    </xf>
    <xf numFmtId="0" fontId="35" fillId="0" borderId="0" xfId="0" applyFont="1" applyFill="1" applyBorder="1" applyAlignment="1" applyProtection="1">
      <alignment horizontal="center" vertical="center" wrapText="1"/>
    </xf>
    <xf numFmtId="0" fontId="3" fillId="0" borderId="0" xfId="0" applyFont="1" applyFill="1" applyBorder="1" applyAlignment="1" applyProtection="1">
      <alignment horizontal="center" vertical="center" wrapText="1"/>
    </xf>
    <xf numFmtId="0" fontId="1" fillId="0" borderId="0" xfId="0" applyFont="1" applyFill="1" applyBorder="1" applyAlignment="1" applyProtection="1">
      <alignment vertical="center"/>
    </xf>
    <xf numFmtId="0" fontId="3" fillId="7" borderId="2" xfId="0" applyFont="1" applyFill="1" applyBorder="1" applyAlignment="1" applyProtection="1">
      <alignment horizontal="center" vertical="center" wrapText="1"/>
      <protection locked="0"/>
    </xf>
    <xf numFmtId="0" fontId="0" fillId="7" borderId="10" xfId="0" applyFont="1" applyFill="1" applyBorder="1" applyAlignment="1" applyProtection="1">
      <alignment horizontal="center" vertical="center" wrapText="1"/>
      <protection locked="0"/>
    </xf>
    <xf numFmtId="0" fontId="4" fillId="5" borderId="5" xfId="0" applyFont="1" applyFill="1" applyBorder="1" applyAlignment="1" applyProtection="1">
      <alignment horizontal="center" vertical="center" wrapText="1"/>
    </xf>
    <xf numFmtId="0" fontId="4" fillId="5" borderId="6" xfId="0" applyFont="1" applyFill="1" applyBorder="1" applyAlignment="1" applyProtection="1">
      <alignment horizontal="left" vertical="center" wrapText="1"/>
    </xf>
    <xf numFmtId="0" fontId="0" fillId="5" borderId="0" xfId="0" applyFill="1" applyBorder="1" applyAlignment="1" applyProtection="1">
      <alignment horizontal="left" vertical="center" wrapText="1"/>
    </xf>
    <xf numFmtId="0" fontId="0" fillId="5" borderId="10" xfId="0" quotePrefix="1" applyFill="1" applyBorder="1" applyAlignment="1" applyProtection="1">
      <alignment horizontal="left" vertical="center" wrapText="1"/>
    </xf>
    <xf numFmtId="0" fontId="0" fillId="5" borderId="11" xfId="0" quotePrefix="1" applyFill="1" applyBorder="1" applyAlignment="1" applyProtection="1">
      <alignment horizontal="left" vertical="center" wrapText="1"/>
    </xf>
    <xf numFmtId="0" fontId="4" fillId="5" borderId="2" xfId="0" applyFont="1" applyFill="1" applyBorder="1" applyAlignment="1" applyProtection="1">
      <alignment horizontal="center" vertical="center" wrapText="1"/>
    </xf>
    <xf numFmtId="0" fontId="0" fillId="5" borderId="2" xfId="0" applyFont="1" applyFill="1" applyBorder="1" applyAlignment="1" applyProtection="1">
      <alignment horizontal="center" vertical="center" wrapText="1"/>
    </xf>
    <xf numFmtId="0" fontId="0" fillId="5" borderId="2" xfId="0" applyFill="1" applyBorder="1" applyAlignment="1" applyProtection="1">
      <alignment horizontal="center" vertical="center" wrapText="1"/>
    </xf>
    <xf numFmtId="0" fontId="0" fillId="5" borderId="10" xfId="0" applyFill="1" applyBorder="1" applyAlignment="1" applyProtection="1">
      <alignment horizontal="center" vertical="center"/>
    </xf>
    <xf numFmtId="0" fontId="0" fillId="7" borderId="2" xfId="0" applyFont="1" applyFill="1" applyBorder="1" applyAlignment="1" applyProtection="1">
      <alignment horizontal="center" vertical="center" wrapText="1"/>
      <protection locked="0"/>
    </xf>
    <xf numFmtId="4" fontId="37" fillId="0" borderId="0" xfId="0" applyNumberFormat="1" applyFont="1" applyFill="1" applyBorder="1" applyAlignment="1">
      <alignment horizontal="center" wrapText="1"/>
    </xf>
    <xf numFmtId="0" fontId="37" fillId="0" borderId="0" xfId="0" applyFont="1" applyFill="1" applyBorder="1" applyAlignment="1">
      <alignment horizontal="center" wrapText="1"/>
    </xf>
    <xf numFmtId="0" fontId="0" fillId="6" borderId="25" xfId="0" applyFill="1" applyBorder="1" applyAlignment="1" applyProtection="1">
      <alignment vertical="center"/>
    </xf>
    <xf numFmtId="0" fontId="0" fillId="5" borderId="25" xfId="0" applyFont="1" applyFill="1" applyBorder="1" applyAlignment="1" applyProtection="1">
      <alignment vertical="center" wrapText="1"/>
    </xf>
    <xf numFmtId="0" fontId="1" fillId="5" borderId="25" xfId="0" applyFont="1" applyFill="1" applyBorder="1" applyAlignment="1" applyProtection="1">
      <alignment vertical="center" wrapText="1"/>
    </xf>
    <xf numFmtId="0" fontId="0" fillId="5" borderId="25" xfId="0" applyFill="1" applyBorder="1" applyAlignment="1" applyProtection="1">
      <alignment vertical="top" wrapText="1"/>
    </xf>
    <xf numFmtId="0" fontId="0" fillId="5" borderId="25" xfId="0" applyFill="1" applyBorder="1" applyAlignment="1" applyProtection="1">
      <alignment vertical="center" wrapText="1"/>
    </xf>
    <xf numFmtId="0" fontId="0" fillId="5" borderId="25" xfId="0" applyFill="1" applyBorder="1" applyAlignment="1" applyProtection="1">
      <alignment vertical="center"/>
    </xf>
    <xf numFmtId="0" fontId="0" fillId="5" borderId="26" xfId="0" applyFont="1" applyFill="1" applyBorder="1" applyAlignment="1" applyProtection="1">
      <alignment vertical="center" wrapText="1"/>
    </xf>
    <xf numFmtId="0" fontId="6" fillId="6" borderId="25" xfId="0" applyFont="1" applyFill="1" applyBorder="1" applyAlignment="1" applyProtection="1">
      <alignment vertical="center"/>
    </xf>
    <xf numFmtId="0" fontId="6" fillId="6" borderId="25" xfId="0" applyFont="1" applyFill="1" applyBorder="1" applyAlignment="1" applyProtection="1">
      <alignment horizontal="center" vertical="center"/>
    </xf>
    <xf numFmtId="0" fontId="0" fillId="5" borderId="25" xfId="0" quotePrefix="1" applyFill="1" applyBorder="1" applyAlignment="1" applyProtection="1">
      <alignment horizontal="left" vertical="center" wrapText="1"/>
    </xf>
    <xf numFmtId="0" fontId="4" fillId="5" borderId="25" xfId="0" applyFont="1" applyFill="1" applyBorder="1" applyAlignment="1" applyProtection="1">
      <alignment vertical="center" wrapText="1"/>
    </xf>
    <xf numFmtId="0" fontId="3" fillId="5" borderId="20" xfId="0" applyFont="1" applyFill="1" applyBorder="1" applyAlignment="1" applyProtection="1">
      <alignment horizontal="center" vertical="center" wrapText="1"/>
    </xf>
    <xf numFmtId="0" fontId="3" fillId="5" borderId="25" xfId="0" applyFont="1" applyFill="1" applyBorder="1" applyAlignment="1" applyProtection="1">
      <alignment horizontal="center" vertical="center" wrapText="1"/>
    </xf>
    <xf numFmtId="2" fontId="0" fillId="5" borderId="25" xfId="0" applyNumberFormat="1" applyFill="1" applyBorder="1" applyAlignment="1" applyProtection="1">
      <alignment horizontal="center" vertical="center"/>
    </xf>
    <xf numFmtId="2" fontId="0" fillId="5" borderId="25" xfId="0" quotePrefix="1" applyNumberFormat="1" applyFill="1" applyBorder="1" applyAlignment="1" applyProtection="1">
      <alignment horizontal="center" vertical="center"/>
    </xf>
    <xf numFmtId="0" fontId="3" fillId="5" borderId="25" xfId="0" applyFont="1" applyFill="1" applyBorder="1" applyAlignment="1" applyProtection="1">
      <alignment horizontal="center" vertical="center" wrapText="1"/>
      <protection locked="0"/>
    </xf>
    <xf numFmtId="2" fontId="32" fillId="5" borderId="25" xfId="0" applyNumberFormat="1" applyFont="1" applyFill="1" applyBorder="1" applyAlignment="1" applyProtection="1">
      <alignment horizontal="center" vertical="center" wrapText="1"/>
    </xf>
    <xf numFmtId="2" fontId="0" fillId="5" borderId="25" xfId="0" applyNumberFormat="1" applyFont="1" applyFill="1" applyBorder="1" applyAlignment="1" applyProtection="1">
      <alignment horizontal="center" vertical="center"/>
    </xf>
    <xf numFmtId="0" fontId="4" fillId="5" borderId="25" xfId="0" applyNumberFormat="1" applyFont="1" applyFill="1" applyBorder="1" applyAlignment="1" applyProtection="1">
      <alignment horizontal="center" vertical="center" wrapText="1"/>
      <protection locked="0"/>
    </xf>
    <xf numFmtId="2" fontId="4" fillId="5" borderId="25" xfId="0" applyNumberFormat="1" applyFont="1" applyFill="1" applyBorder="1" applyAlignment="1" applyProtection="1">
      <alignment horizontal="center" vertical="center" wrapText="1"/>
      <protection locked="0"/>
    </xf>
    <xf numFmtId="0" fontId="0" fillId="5" borderId="25" xfId="0" applyFill="1" applyBorder="1" applyAlignment="1" applyProtection="1">
      <alignment horizontal="center" vertical="center"/>
    </xf>
    <xf numFmtId="0" fontId="5" fillId="5" borderId="6" xfId="0" applyFont="1" applyFill="1" applyBorder="1" applyAlignment="1" applyProtection="1">
      <alignment vertical="center"/>
    </xf>
    <xf numFmtId="0" fontId="5" fillId="5" borderId="4" xfId="0" applyFont="1" applyFill="1" applyBorder="1" applyAlignment="1" applyProtection="1">
      <alignment vertical="center"/>
    </xf>
    <xf numFmtId="2" fontId="5" fillId="5" borderId="2" xfId="0" applyNumberFormat="1" applyFont="1" applyFill="1" applyBorder="1" applyAlignment="1" applyProtection="1">
      <alignment vertical="center"/>
    </xf>
    <xf numFmtId="0" fontId="0" fillId="6" borderId="25" xfId="0" applyFill="1" applyBorder="1"/>
    <xf numFmtId="0" fontId="0" fillId="5" borderId="25" xfId="0" applyFill="1" applyBorder="1"/>
    <xf numFmtId="0" fontId="0" fillId="0" borderId="25" xfId="0" applyBorder="1" applyProtection="1">
      <protection locked="0"/>
    </xf>
    <xf numFmtId="14" fontId="0" fillId="0" borderId="25" xfId="0" applyNumberFormat="1" applyBorder="1" applyProtection="1">
      <protection locked="0"/>
    </xf>
    <xf numFmtId="0" fontId="30" fillId="6" borderId="25" xfId="0" applyFont="1" applyFill="1" applyBorder="1" applyAlignment="1">
      <alignment vertical="center"/>
    </xf>
    <xf numFmtId="0" fontId="30" fillId="6" borderId="25" xfId="0" applyFont="1" applyFill="1" applyBorder="1" applyAlignment="1">
      <alignment vertical="center" wrapText="1"/>
    </xf>
    <xf numFmtId="0" fontId="0" fillId="0" borderId="25" xfId="0" applyFill="1" applyBorder="1" applyAlignment="1" applyProtection="1">
      <alignment vertical="center" wrapText="1"/>
      <protection locked="0"/>
    </xf>
    <xf numFmtId="0" fontId="0" fillId="5" borderId="25" xfId="0" applyFill="1" applyBorder="1" applyAlignment="1" applyProtection="1">
      <alignment horizontal="center" vertical="center" wrapText="1"/>
    </xf>
    <xf numFmtId="0" fontId="0" fillId="6" borderId="25" xfId="0" applyFont="1" applyFill="1" applyBorder="1" applyAlignment="1">
      <alignment vertical="center"/>
    </xf>
    <xf numFmtId="0" fontId="0" fillId="6" borderId="25" xfId="0" applyFont="1" applyFill="1" applyBorder="1" applyAlignment="1">
      <alignment vertical="center" wrapText="1"/>
    </xf>
    <xf numFmtId="4" fontId="0" fillId="6" borderId="25" xfId="0" applyNumberFormat="1" applyFont="1" applyFill="1" applyBorder="1" applyAlignment="1">
      <alignment horizontal="center" vertical="center" wrapText="1"/>
    </xf>
    <xf numFmtId="0" fontId="0" fillId="6" borderId="25" xfId="0" applyFont="1" applyFill="1" applyBorder="1" applyAlignment="1">
      <alignment horizontal="center" vertical="center" wrapText="1"/>
    </xf>
    <xf numFmtId="0" fontId="0" fillId="6" borderId="25" xfId="0" quotePrefix="1" applyFont="1" applyFill="1" applyBorder="1" applyAlignment="1">
      <alignment horizontal="center" vertical="center" wrapText="1"/>
    </xf>
    <xf numFmtId="2" fontId="0" fillId="5" borderId="2" xfId="0" applyNumberFormat="1" applyFill="1" applyBorder="1" applyAlignment="1" applyProtection="1">
      <alignment horizontal="center" vertical="center"/>
      <protection locked="0"/>
    </xf>
    <xf numFmtId="0" fontId="0" fillId="6" borderId="25" xfId="0" applyFill="1" applyBorder="1" applyAlignment="1" applyProtection="1">
      <alignment horizontal="center" vertical="center"/>
    </xf>
    <xf numFmtId="8" fontId="0" fillId="0" borderId="2" xfId="0" applyNumberFormat="1" applyBorder="1" applyProtection="1">
      <protection locked="0"/>
    </xf>
    <xf numFmtId="6" fontId="0" fillId="0" borderId="2" xfId="0" applyNumberFormat="1" applyBorder="1" applyProtection="1">
      <protection locked="0"/>
    </xf>
    <xf numFmtId="0" fontId="0" fillId="0" borderId="2" xfId="0" applyBorder="1" applyAlignment="1" applyProtection="1">
      <alignment wrapText="1"/>
      <protection locked="0"/>
    </xf>
    <xf numFmtId="0" fontId="0" fillId="0" borderId="0" xfId="0" applyProtection="1">
      <protection locked="0"/>
    </xf>
    <xf numFmtId="0" fontId="0" fillId="5" borderId="25" xfId="0" applyFill="1" applyBorder="1" applyAlignment="1">
      <alignment vertical="center"/>
    </xf>
    <xf numFmtId="4" fontId="0" fillId="5" borderId="25" xfId="0" applyNumberFormat="1" applyFill="1" applyBorder="1" applyAlignment="1" applyProtection="1">
      <alignment horizontal="center" vertical="center"/>
    </xf>
    <xf numFmtId="0" fontId="0" fillId="0" borderId="25" xfId="0" applyFill="1" applyBorder="1" applyAlignment="1" applyProtection="1">
      <alignment vertical="center"/>
      <protection locked="0"/>
    </xf>
    <xf numFmtId="2" fontId="6" fillId="6" borderId="3" xfId="0" applyNumberFormat="1" applyFont="1" applyFill="1" applyBorder="1" applyAlignment="1">
      <alignment vertical="center"/>
    </xf>
    <xf numFmtId="0" fontId="0" fillId="0" borderId="0" xfId="0" quotePrefix="1"/>
    <xf numFmtId="0" fontId="0" fillId="0" borderId="7" xfId="0" applyFill="1" applyBorder="1" applyProtection="1">
      <protection locked="0"/>
    </xf>
    <xf numFmtId="0" fontId="0" fillId="0" borderId="0" xfId="0" applyFill="1" applyBorder="1" applyProtection="1"/>
    <xf numFmtId="0" fontId="39" fillId="0" borderId="0" xfId="0" applyFont="1" applyFill="1" applyBorder="1" applyAlignment="1" applyProtection="1">
      <alignment vertical="center"/>
    </xf>
    <xf numFmtId="0" fontId="0" fillId="6" borderId="5" xfId="0" applyFill="1" applyBorder="1"/>
    <xf numFmtId="0" fontId="0" fillId="6" borderId="3" xfId="0" applyFill="1" applyBorder="1"/>
    <xf numFmtId="0" fontId="1" fillId="6" borderId="9" xfId="0" applyFont="1" applyFill="1" applyBorder="1" applyAlignment="1">
      <alignment vertical="center"/>
    </xf>
    <xf numFmtId="0" fontId="1" fillId="6" borderId="10" xfId="0" applyFont="1" applyFill="1" applyBorder="1" applyAlignment="1">
      <alignment horizontal="center" vertical="center" wrapText="1"/>
    </xf>
    <xf numFmtId="0" fontId="1" fillId="6" borderId="8" xfId="0" applyFont="1" applyFill="1" applyBorder="1" applyAlignment="1">
      <alignment horizontal="center" vertical="center" wrapText="1"/>
    </xf>
    <xf numFmtId="0" fontId="0" fillId="6" borderId="13" xfId="0" applyFill="1" applyBorder="1"/>
    <xf numFmtId="0" fontId="0" fillId="0" borderId="11" xfId="0" applyBorder="1" applyProtection="1">
      <protection locked="0"/>
    </xf>
    <xf numFmtId="0" fontId="0" fillId="6" borderId="12" xfId="0" applyFill="1" applyBorder="1"/>
    <xf numFmtId="0" fontId="1" fillId="0" borderId="9" xfId="0" applyFont="1" applyFill="1" applyBorder="1" applyAlignment="1">
      <alignment vertical="center"/>
    </xf>
    <xf numFmtId="0" fontId="1" fillId="0" borderId="10"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0" fillId="0" borderId="0" xfId="0" applyFill="1" applyProtection="1">
      <protection locked="0"/>
    </xf>
    <xf numFmtId="0" fontId="0" fillId="0" borderId="2" xfId="0" applyFill="1" applyBorder="1" applyAlignment="1" applyProtection="1">
      <alignment vertical="center" wrapText="1"/>
      <protection locked="0"/>
    </xf>
    <xf numFmtId="14" fontId="0" fillId="0" borderId="2" xfId="0" applyNumberFormat="1" applyFill="1" applyBorder="1" applyAlignment="1" applyProtection="1">
      <alignment vertical="center" wrapText="1"/>
      <protection locked="0"/>
    </xf>
    <xf numFmtId="14" fontId="0" fillId="0" borderId="2" xfId="0" applyNumberFormat="1" applyFill="1" applyBorder="1" applyProtection="1">
      <protection locked="0"/>
    </xf>
    <xf numFmtId="0" fontId="0" fillId="0" borderId="11" xfId="0" applyFill="1" applyBorder="1" applyProtection="1">
      <protection locked="0"/>
    </xf>
    <xf numFmtId="0" fontId="0" fillId="5" borderId="5" xfId="0" applyFill="1" applyBorder="1"/>
    <xf numFmtId="0" fontId="0" fillId="5" borderId="13" xfId="0" applyFill="1" applyBorder="1"/>
    <xf numFmtId="0" fontId="0" fillId="0" borderId="11" xfId="0" applyBorder="1" applyAlignment="1" applyProtection="1">
      <alignment horizontal="center" vertical="center"/>
      <protection locked="0"/>
    </xf>
    <xf numFmtId="0" fontId="0" fillId="5" borderId="5" xfId="0" applyFill="1" applyBorder="1" applyProtection="1"/>
    <xf numFmtId="0" fontId="0" fillId="5" borderId="3" xfId="0" applyFill="1" applyBorder="1" applyProtection="1"/>
    <xf numFmtId="0" fontId="1" fillId="5" borderId="9" xfId="0" applyFont="1" applyFill="1" applyBorder="1" applyAlignment="1" applyProtection="1">
      <alignment vertical="center"/>
    </xf>
    <xf numFmtId="0" fontId="1" fillId="5" borderId="10" xfId="0" applyFont="1" applyFill="1" applyBorder="1" applyAlignment="1" applyProtection="1">
      <alignment horizontal="center" vertical="center" wrapText="1"/>
    </xf>
    <xf numFmtId="0" fontId="1" fillId="5" borderId="8" xfId="0" applyFont="1" applyFill="1" applyBorder="1" applyAlignment="1" applyProtection="1">
      <alignment horizontal="center" vertical="center" wrapText="1"/>
    </xf>
    <xf numFmtId="0" fontId="0" fillId="5" borderId="13" xfId="0" applyFill="1" applyBorder="1" applyProtection="1"/>
    <xf numFmtId="0" fontId="1" fillId="5" borderId="8" xfId="0" applyFont="1" applyFill="1" applyBorder="1" applyAlignment="1">
      <alignment horizontal="center" vertical="center" wrapText="1"/>
    </xf>
    <xf numFmtId="0" fontId="1" fillId="6" borderId="3" xfId="0" applyFont="1" applyFill="1" applyBorder="1"/>
    <xf numFmtId="0" fontId="0" fillId="6" borderId="9" xfId="0" applyFill="1" applyBorder="1"/>
    <xf numFmtId="0" fontId="0" fillId="6" borderId="10" xfId="0" applyFill="1" applyBorder="1" applyAlignment="1">
      <alignment wrapText="1"/>
    </xf>
    <xf numFmtId="0" fontId="0" fillId="6" borderId="10" xfId="0" applyFill="1" applyBorder="1" applyAlignment="1">
      <alignment horizontal="center" vertical="center" wrapText="1"/>
    </xf>
    <xf numFmtId="0" fontId="1" fillId="6" borderId="12" xfId="0" applyFont="1" applyFill="1" applyBorder="1"/>
    <xf numFmtId="0" fontId="0" fillId="0" borderId="3" xfId="0" applyBorder="1" applyAlignment="1" applyProtection="1">
      <alignment vertical="center" wrapText="1"/>
      <protection locked="0"/>
    </xf>
    <xf numFmtId="0" fontId="0" fillId="0" borderId="3" xfId="0" applyBorder="1" applyProtection="1">
      <protection locked="0"/>
    </xf>
    <xf numFmtId="0" fontId="0" fillId="0" borderId="12" xfId="0" applyBorder="1" applyProtection="1">
      <protection locked="0"/>
    </xf>
    <xf numFmtId="0" fontId="1" fillId="5" borderId="3" xfId="0" applyFont="1" applyFill="1" applyBorder="1"/>
    <xf numFmtId="0" fontId="0" fillId="5" borderId="9" xfId="0" applyFill="1" applyBorder="1"/>
    <xf numFmtId="0" fontId="0" fillId="5" borderId="10" xfId="0" applyFill="1" applyBorder="1" applyAlignment="1">
      <alignment wrapText="1"/>
    </xf>
    <xf numFmtId="0" fontId="0" fillId="5" borderId="10" xfId="0" applyFill="1" applyBorder="1" applyAlignment="1">
      <alignment horizontal="center" vertical="center" wrapText="1"/>
    </xf>
    <xf numFmtId="2" fontId="0" fillId="5" borderId="11" xfId="0" applyNumberFormat="1" applyFill="1" applyBorder="1"/>
    <xf numFmtId="0" fontId="1" fillId="5" borderId="12" xfId="0" applyFont="1" applyFill="1" applyBorder="1"/>
    <xf numFmtId="0" fontId="1" fillId="5" borderId="3" xfId="0" applyFont="1" applyFill="1" applyBorder="1" applyAlignment="1">
      <alignment horizontal="center"/>
    </xf>
    <xf numFmtId="0" fontId="1" fillId="5" borderId="12" xfId="0" applyFont="1" applyFill="1" applyBorder="1" applyAlignment="1">
      <alignment horizontal="center"/>
    </xf>
    <xf numFmtId="0" fontId="0" fillId="5" borderId="3" xfId="0" applyFill="1" applyBorder="1"/>
    <xf numFmtId="0" fontId="0" fillId="5" borderId="12" xfId="0" applyFill="1" applyBorder="1"/>
    <xf numFmtId="0" fontId="0" fillId="5" borderId="28" xfId="0" applyFill="1" applyBorder="1"/>
    <xf numFmtId="0" fontId="0" fillId="5" borderId="27" xfId="0" applyFill="1" applyBorder="1"/>
    <xf numFmtId="0" fontId="0" fillId="5" borderId="29" xfId="0" applyFill="1" applyBorder="1"/>
    <xf numFmtId="0" fontId="0" fillId="5" borderId="26" xfId="0" applyFill="1" applyBorder="1"/>
    <xf numFmtId="0" fontId="0" fillId="5" borderId="30" xfId="0" applyFill="1" applyBorder="1"/>
    <xf numFmtId="0" fontId="0" fillId="5" borderId="31" xfId="0" applyFill="1" applyBorder="1"/>
    <xf numFmtId="0" fontId="0" fillId="0" borderId="32" xfId="0" applyBorder="1" applyProtection="1">
      <protection locked="0"/>
    </xf>
    <xf numFmtId="0" fontId="0" fillId="5" borderId="33" xfId="0" applyFill="1" applyBorder="1"/>
    <xf numFmtId="0" fontId="19" fillId="0" borderId="0" xfId="2" applyFont="1" applyFill="1"/>
    <xf numFmtId="0" fontId="41" fillId="0" borderId="9" xfId="0" applyFont="1" applyFill="1" applyBorder="1" applyAlignment="1">
      <alignment vertical="center"/>
    </xf>
    <xf numFmtId="0" fontId="41" fillId="0" borderId="10" xfId="0" applyFont="1" applyFill="1" applyBorder="1" applyAlignment="1">
      <alignment vertical="center" wrapText="1"/>
    </xf>
    <xf numFmtId="0" fontId="41" fillId="0" borderId="10" xfId="0" applyFont="1" applyFill="1" applyBorder="1" applyAlignment="1">
      <alignment horizontal="center" vertical="center" wrapText="1"/>
    </xf>
    <xf numFmtId="0" fontId="41" fillId="0" borderId="8" xfId="0" applyFont="1" applyFill="1" applyBorder="1" applyAlignment="1">
      <alignment horizontal="center" vertical="center" wrapText="1"/>
    </xf>
    <xf numFmtId="0" fontId="40" fillId="0" borderId="2" xfId="0" applyFont="1" applyFill="1" applyBorder="1" applyProtection="1">
      <protection locked="0"/>
    </xf>
    <xf numFmtId="0" fontId="40" fillId="0" borderId="2" xfId="0" applyFont="1" applyFill="1" applyBorder="1" applyAlignment="1" applyProtection="1">
      <alignment vertical="center" wrapText="1"/>
      <protection locked="0"/>
    </xf>
    <xf numFmtId="14" fontId="40" fillId="0" borderId="2" xfId="0" applyNumberFormat="1" applyFont="1" applyFill="1" applyBorder="1" applyAlignment="1" applyProtection="1">
      <alignment vertical="center" wrapText="1"/>
      <protection locked="0"/>
    </xf>
    <xf numFmtId="14" fontId="40" fillId="0" borderId="2" xfId="0" applyNumberFormat="1" applyFont="1" applyFill="1" applyBorder="1" applyProtection="1">
      <protection locked="0"/>
    </xf>
    <xf numFmtId="0" fontId="40" fillId="0" borderId="11" xfId="0" applyFont="1" applyFill="1" applyBorder="1" applyProtection="1">
      <protection locked="0"/>
    </xf>
    <xf numFmtId="0" fontId="15" fillId="0" borderId="0" xfId="0" applyFont="1" applyFill="1" applyAlignment="1">
      <alignment horizontal="justify" vertical="center"/>
    </xf>
    <xf numFmtId="0" fontId="1" fillId="6" borderId="0" xfId="0" applyFont="1" applyFill="1" applyAlignment="1">
      <alignment vertical="center"/>
    </xf>
    <xf numFmtId="0" fontId="0" fillId="6" borderId="0" xfId="0" applyFill="1"/>
    <xf numFmtId="0" fontId="40" fillId="6" borderId="3" xfId="0" applyFont="1" applyFill="1" applyBorder="1"/>
    <xf numFmtId="0" fontId="40" fillId="6" borderId="12" xfId="0" applyFont="1" applyFill="1" applyBorder="1"/>
    <xf numFmtId="0" fontId="40" fillId="6" borderId="2" xfId="0" applyFont="1" applyFill="1" applyBorder="1"/>
    <xf numFmtId="0" fontId="40" fillId="6" borderId="11" xfId="0" applyFont="1" applyFill="1" applyBorder="1"/>
    <xf numFmtId="0" fontId="0" fillId="6" borderId="34" xfId="0" applyFill="1" applyBorder="1" applyAlignment="1">
      <alignment horizontal="center"/>
    </xf>
    <xf numFmtId="0" fontId="0" fillId="6" borderId="35" xfId="0" applyFill="1" applyBorder="1"/>
    <xf numFmtId="0" fontId="6" fillId="0" borderId="0" xfId="0" applyFont="1" applyAlignment="1">
      <alignment horizontal="center"/>
    </xf>
    <xf numFmtId="2" fontId="1" fillId="0" borderId="0" xfId="0" applyNumberFormat="1" applyFont="1" applyAlignment="1">
      <alignment horizontal="center" vertical="center"/>
    </xf>
    <xf numFmtId="0" fontId="0" fillId="0" borderId="2" xfId="0" applyFill="1" applyBorder="1" applyAlignment="1" applyProtection="1">
      <alignment horizontal="center" vertical="center" wrapText="1"/>
      <protection locked="0"/>
    </xf>
    <xf numFmtId="0" fontId="0" fillId="0" borderId="11" xfId="0" applyFill="1" applyBorder="1" applyAlignment="1" applyProtection="1">
      <alignment horizontal="center" vertical="center" wrapText="1"/>
      <protection locked="0"/>
    </xf>
    <xf numFmtId="0" fontId="0" fillId="0" borderId="11" xfId="0" applyFill="1" applyBorder="1" applyAlignment="1" applyProtection="1">
      <alignment vertical="center" wrapText="1"/>
      <protection locked="0"/>
    </xf>
    <xf numFmtId="14" fontId="0" fillId="0" borderId="11" xfId="0" applyNumberFormat="1" applyFill="1" applyBorder="1" applyAlignment="1" applyProtection="1">
      <alignment vertical="center" wrapText="1"/>
      <protection locked="0"/>
    </xf>
    <xf numFmtId="0" fontId="6" fillId="5" borderId="3" xfId="0" applyFont="1" applyFill="1" applyBorder="1" applyAlignment="1">
      <alignment vertical="center"/>
    </xf>
    <xf numFmtId="0" fontId="6" fillId="5" borderId="4" xfId="0" applyFont="1" applyFill="1" applyBorder="1" applyAlignment="1">
      <alignment vertical="center"/>
    </xf>
    <xf numFmtId="0" fontId="6" fillId="5" borderId="5" xfId="0" applyFont="1" applyFill="1" applyBorder="1" applyAlignment="1">
      <alignment horizontal="center"/>
    </xf>
    <xf numFmtId="0" fontId="0" fillId="5" borderId="11" xfId="0" applyFill="1" applyBorder="1" applyAlignment="1">
      <alignment horizontal="center" vertical="center" wrapText="1"/>
    </xf>
    <xf numFmtId="0" fontId="0" fillId="0" borderId="0" xfId="0" applyProtection="1">
      <protection hidden="1"/>
    </xf>
    <xf numFmtId="0" fontId="1" fillId="8" borderId="0" xfId="0" applyFont="1" applyFill="1" applyBorder="1"/>
    <xf numFmtId="2" fontId="1" fillId="8" borderId="0" xfId="0" applyNumberFormat="1" applyFont="1" applyFill="1" applyBorder="1"/>
    <xf numFmtId="0" fontId="0" fillId="4" borderId="0" xfId="0" applyFont="1" applyFill="1" applyBorder="1" applyAlignment="1">
      <alignment horizontal="center"/>
    </xf>
    <xf numFmtId="0" fontId="0" fillId="4" borderId="0" xfId="0" applyFont="1" applyFill="1" applyBorder="1"/>
    <xf numFmtId="0" fontId="0" fillId="9" borderId="0" xfId="0" applyFont="1" applyFill="1" applyBorder="1"/>
    <xf numFmtId="2" fontId="0" fillId="9" borderId="0" xfId="0" applyNumberFormat="1" applyFont="1" applyFill="1" applyBorder="1"/>
    <xf numFmtId="2" fontId="0" fillId="4" borderId="0" xfId="0" applyNumberFormat="1" applyFont="1" applyFill="1" applyBorder="1"/>
    <xf numFmtId="0" fontId="32" fillId="0" borderId="0" xfId="0" applyFont="1" applyFill="1"/>
    <xf numFmtId="0" fontId="27" fillId="0" borderId="0" xfId="0" applyFont="1" applyFill="1" applyBorder="1" applyAlignment="1">
      <alignment vertical="center" wrapText="1"/>
    </xf>
    <xf numFmtId="0" fontId="1" fillId="0" borderId="0" xfId="0" applyFont="1" applyFill="1" applyBorder="1" applyAlignment="1">
      <alignment horizontal="center"/>
    </xf>
    <xf numFmtId="0" fontId="28" fillId="0" borderId="0" xfId="0" applyFont="1" applyBorder="1" applyAlignment="1">
      <alignment vertical="center" wrapText="1"/>
    </xf>
    <xf numFmtId="2" fontId="0" fillId="0" borderId="0" xfId="0" applyNumberFormat="1" applyBorder="1" applyAlignment="1">
      <alignment horizontal="center" vertical="center" wrapText="1"/>
    </xf>
    <xf numFmtId="0" fontId="29" fillId="0" borderId="0" xfId="0" applyFont="1" applyBorder="1" applyAlignment="1">
      <alignment vertical="center" wrapText="1"/>
    </xf>
    <xf numFmtId="2" fontId="0" fillId="6" borderId="24" xfId="0" applyNumberFormat="1" applyFill="1" applyBorder="1" applyAlignment="1">
      <alignment horizontal="center" vertical="center"/>
    </xf>
    <xf numFmtId="0" fontId="42" fillId="10" borderId="0" xfId="3" applyBorder="1"/>
    <xf numFmtId="0" fontId="0" fillId="0" borderId="5" xfId="0" applyBorder="1" applyAlignment="1">
      <alignment wrapText="1"/>
    </xf>
    <xf numFmtId="0" fontId="0" fillId="0" borderId="5" xfId="0" applyBorder="1" applyAlignment="1" applyProtection="1">
      <alignment vertical="center" wrapText="1"/>
      <protection locked="0"/>
    </xf>
    <xf numFmtId="0" fontId="0" fillId="0" borderId="5" xfId="0" applyBorder="1" applyProtection="1">
      <protection locked="0"/>
    </xf>
    <xf numFmtId="0" fontId="0" fillId="6" borderId="2" xfId="0" applyFill="1" applyBorder="1"/>
    <xf numFmtId="0" fontId="0" fillId="5" borderId="28" xfId="0" applyFill="1" applyBorder="1" applyAlignment="1" applyProtection="1">
      <alignment vertical="center" wrapText="1"/>
    </xf>
    <xf numFmtId="0" fontId="0" fillId="5" borderId="28" xfId="0" applyFill="1" applyBorder="1" applyAlignment="1" applyProtection="1">
      <alignment horizontal="left" vertical="center" wrapText="1"/>
    </xf>
    <xf numFmtId="0" fontId="0" fillId="5" borderId="28" xfId="0" applyFill="1" applyBorder="1" applyAlignment="1" applyProtection="1">
      <alignment vertical="center"/>
    </xf>
    <xf numFmtId="0" fontId="0" fillId="9" borderId="0" xfId="0" applyFont="1" applyFill="1" applyBorder="1" applyAlignment="1">
      <alignment horizontal="center"/>
    </xf>
    <xf numFmtId="0" fontId="1" fillId="8" borderId="10" xfId="0" applyFont="1" applyFill="1" applyBorder="1" applyAlignment="1">
      <alignment horizontal="center"/>
    </xf>
    <xf numFmtId="0" fontId="31" fillId="0" borderId="0" xfId="0" applyFont="1" applyAlignment="1" applyProtection="1">
      <alignment vertical="center"/>
    </xf>
    <xf numFmtId="0" fontId="0" fillId="7" borderId="11" xfId="0" applyFont="1" applyFill="1" applyBorder="1" applyAlignment="1" applyProtection="1">
      <alignment horizontal="center" vertical="center"/>
      <protection locked="0"/>
    </xf>
    <xf numFmtId="0" fontId="0" fillId="5" borderId="2" xfId="0" applyFill="1" applyBorder="1" applyAlignment="1" applyProtection="1">
      <alignment horizontal="center" vertical="center"/>
      <protection locked="0"/>
    </xf>
    <xf numFmtId="2" fontId="0" fillId="6" borderId="2" xfId="0" applyNumberFormat="1" applyFill="1" applyBorder="1"/>
    <xf numFmtId="0" fontId="40" fillId="6" borderId="5" xfId="0" applyFont="1" applyFill="1" applyBorder="1"/>
    <xf numFmtId="0" fontId="40" fillId="6" borderId="13" xfId="0" applyFont="1" applyFill="1" applyBorder="1"/>
    <xf numFmtId="0" fontId="0" fillId="0" borderId="42" xfId="0" applyBorder="1" applyAlignment="1" applyProtection="1">
      <alignment horizontal="left" wrapText="1"/>
      <protection locked="0"/>
    </xf>
    <xf numFmtId="0" fontId="32" fillId="5" borderId="25" xfId="0" applyFont="1" applyFill="1" applyBorder="1" applyAlignment="1" applyProtection="1">
      <alignment horizontal="left" vertical="center"/>
    </xf>
    <xf numFmtId="0" fontId="0" fillId="5" borderId="6" xfId="0" applyFill="1" applyBorder="1" applyAlignment="1" applyProtection="1">
      <alignment horizontal="center" vertical="center" wrapText="1"/>
    </xf>
    <xf numFmtId="0" fontId="0" fillId="5" borderId="1" xfId="0" applyFill="1" applyBorder="1" applyAlignment="1" applyProtection="1">
      <alignment horizontal="center" vertical="center" wrapText="1"/>
    </xf>
    <xf numFmtId="0" fontId="0" fillId="5" borderId="3" xfId="0" applyFill="1" applyBorder="1" applyAlignment="1" applyProtection="1">
      <alignment horizontal="left" vertical="center" wrapText="1"/>
    </xf>
    <xf numFmtId="0" fontId="0" fillId="5" borderId="4" xfId="0" applyFill="1" applyBorder="1" applyAlignment="1" applyProtection="1">
      <alignment horizontal="left" vertical="center" wrapText="1"/>
    </xf>
    <xf numFmtId="0" fontId="6" fillId="6" borderId="3" xfId="0" applyFont="1" applyFill="1" applyBorder="1" applyAlignment="1" applyProtection="1">
      <alignment vertical="center" wrapText="1"/>
    </xf>
    <xf numFmtId="0" fontId="0" fillId="6" borderId="4" xfId="0" applyFill="1" applyBorder="1" applyAlignment="1" applyProtection="1">
      <alignment vertical="center"/>
    </xf>
    <xf numFmtId="0" fontId="8" fillId="2" borderId="8" xfId="0" applyFont="1" applyFill="1" applyBorder="1" applyAlignment="1" applyProtection="1">
      <alignment horizontal="left" vertical="center" wrapText="1"/>
    </xf>
    <xf numFmtId="0" fontId="8" fillId="2" borderId="1" xfId="0" applyFont="1" applyFill="1" applyBorder="1" applyAlignment="1" applyProtection="1">
      <alignment horizontal="left" vertical="center" wrapText="1"/>
    </xf>
    <xf numFmtId="0" fontId="8" fillId="2" borderId="9" xfId="0" applyFont="1" applyFill="1" applyBorder="1" applyAlignment="1" applyProtection="1">
      <alignment horizontal="left" vertical="center" wrapText="1"/>
    </xf>
    <xf numFmtId="0" fontId="0" fillId="6" borderId="3" xfId="0" applyFont="1" applyFill="1" applyBorder="1" applyAlignment="1" applyProtection="1">
      <alignment horizontal="center" vertical="center" wrapText="1"/>
    </xf>
    <xf numFmtId="0" fontId="34" fillId="6" borderId="5" xfId="0" applyFont="1" applyFill="1" applyBorder="1" applyAlignment="1" applyProtection="1">
      <alignment horizontal="center" vertical="center" wrapText="1"/>
    </xf>
    <xf numFmtId="0" fontId="5" fillId="6" borderId="11" xfId="0" applyFont="1" applyFill="1" applyBorder="1" applyAlignment="1" applyProtection="1">
      <alignment horizontal="center" vertical="center"/>
    </xf>
    <xf numFmtId="0" fontId="5" fillId="6" borderId="25" xfId="0" applyFont="1" applyFill="1" applyBorder="1" applyAlignment="1" applyProtection="1">
      <alignment horizontal="center" vertical="center"/>
    </xf>
    <xf numFmtId="0" fontId="5" fillId="6" borderId="25" xfId="0" applyFont="1" applyFill="1" applyBorder="1" applyAlignment="1" applyProtection="1">
      <alignment horizontal="left" vertical="center"/>
    </xf>
    <xf numFmtId="0" fontId="0" fillId="6" borderId="25" xfId="0" applyFill="1" applyBorder="1" applyAlignment="1" applyProtection="1">
      <alignment horizontal="left" vertical="center"/>
    </xf>
    <xf numFmtId="0" fontId="1" fillId="6" borderId="3" xfId="0" applyFont="1" applyFill="1" applyBorder="1" applyAlignment="1" applyProtection="1">
      <alignment horizontal="center" vertical="center"/>
    </xf>
    <xf numFmtId="0" fontId="1" fillId="6" borderId="4" xfId="0" applyFont="1" applyFill="1" applyBorder="1" applyAlignment="1" applyProtection="1">
      <alignment horizontal="center" vertical="center"/>
    </xf>
    <xf numFmtId="0" fontId="1" fillId="6" borderId="5" xfId="0" applyFont="1" applyFill="1" applyBorder="1" applyAlignment="1" applyProtection="1">
      <alignment horizontal="center" vertical="center"/>
    </xf>
    <xf numFmtId="0" fontId="21" fillId="5" borderId="17" xfId="0" applyFont="1" applyFill="1" applyBorder="1" applyAlignment="1" applyProtection="1">
      <alignment horizontal="center" vertical="center" wrapText="1"/>
    </xf>
    <xf numFmtId="0" fontId="5" fillId="5" borderId="18" xfId="0" applyFont="1" applyFill="1" applyBorder="1" applyAlignment="1" applyProtection="1">
      <alignment horizontal="center" vertical="center" wrapText="1"/>
    </xf>
    <xf numFmtId="0" fontId="2" fillId="5" borderId="18" xfId="0" applyFont="1" applyFill="1" applyBorder="1" applyAlignment="1" applyProtection="1">
      <alignment vertical="center" wrapText="1"/>
    </xf>
    <xf numFmtId="0" fontId="0" fillId="5" borderId="19" xfId="0" applyFill="1" applyBorder="1" applyAlignment="1" applyProtection="1">
      <alignment vertical="center" wrapText="1"/>
    </xf>
    <xf numFmtId="164" fontId="10" fillId="6" borderId="3" xfId="0" applyNumberFormat="1" applyFont="1" applyFill="1" applyBorder="1" applyAlignment="1" applyProtection="1">
      <alignment horizontal="center" vertical="center"/>
    </xf>
    <xf numFmtId="164" fontId="10" fillId="6" borderId="4" xfId="0" applyNumberFormat="1" applyFont="1" applyFill="1" applyBorder="1" applyAlignment="1" applyProtection="1">
      <alignment horizontal="center" vertical="center"/>
    </xf>
    <xf numFmtId="164" fontId="10" fillId="6" borderId="5" xfId="0" applyNumberFormat="1" applyFont="1" applyFill="1" applyBorder="1" applyAlignment="1" applyProtection="1">
      <alignment horizontal="center" vertical="center"/>
    </xf>
    <xf numFmtId="0" fontId="0" fillId="0" borderId="1" xfId="0" applyBorder="1" applyAlignment="1" applyProtection="1">
      <alignment horizontal="center" vertical="center"/>
    </xf>
    <xf numFmtId="0" fontId="0" fillId="0" borderId="9" xfId="0" applyBorder="1" applyAlignment="1" applyProtection="1">
      <alignment horizontal="center" vertical="center"/>
    </xf>
    <xf numFmtId="0" fontId="0" fillId="5" borderId="5" xfId="0" applyFill="1" applyBorder="1" applyAlignment="1" applyProtection="1">
      <alignment horizontal="left" vertical="center" wrapText="1"/>
    </xf>
    <xf numFmtId="0" fontId="11" fillId="5" borderId="3" xfId="0" applyFont="1" applyFill="1" applyBorder="1" applyAlignment="1" applyProtection="1">
      <alignment vertical="center"/>
    </xf>
    <xf numFmtId="0" fontId="11" fillId="5" borderId="4" xfId="0" applyFont="1" applyFill="1" applyBorder="1" applyAlignment="1" applyProtection="1">
      <alignment vertical="center"/>
    </xf>
    <xf numFmtId="0" fontId="0" fillId="5" borderId="11" xfId="0" applyFill="1" applyBorder="1" applyAlignment="1" applyProtection="1">
      <alignment horizontal="center" vertical="center" wrapText="1"/>
    </xf>
    <xf numFmtId="0" fontId="0" fillId="5" borderId="14" xfId="0" applyFill="1" applyBorder="1" applyAlignment="1" applyProtection="1">
      <alignment horizontal="center" vertical="center" wrapText="1"/>
    </xf>
    <xf numFmtId="0" fontId="0" fillId="5" borderId="10" xfId="0" applyFill="1" applyBorder="1" applyAlignment="1" applyProtection="1">
      <alignment horizontal="center" vertical="center" wrapText="1"/>
    </xf>
    <xf numFmtId="0" fontId="4" fillId="5" borderId="11" xfId="0" applyFont="1" applyFill="1" applyBorder="1" applyAlignment="1" applyProtection="1">
      <alignment horizontal="center" vertical="center" wrapText="1"/>
    </xf>
    <xf numFmtId="0" fontId="4" fillId="5" borderId="14" xfId="0" applyFont="1" applyFill="1" applyBorder="1" applyAlignment="1" applyProtection="1">
      <alignment horizontal="center" vertical="center" wrapText="1"/>
    </xf>
    <xf numFmtId="0" fontId="4" fillId="5" borderId="10" xfId="0" applyFont="1" applyFill="1" applyBorder="1" applyAlignment="1" applyProtection="1">
      <alignment horizontal="center" vertical="center" wrapText="1"/>
    </xf>
    <xf numFmtId="0" fontId="43" fillId="7" borderId="39" xfId="2" applyFont="1" applyFill="1" applyBorder="1" applyAlignment="1" applyProtection="1">
      <alignment horizontal="center" vertical="center"/>
    </xf>
    <xf numFmtId="0" fontId="7" fillId="7" borderId="40" xfId="0" applyFont="1" applyFill="1" applyBorder="1" applyAlignment="1" applyProtection="1">
      <alignment horizontal="center" vertical="center"/>
    </xf>
    <xf numFmtId="0" fontId="7" fillId="7" borderId="41" xfId="0" applyFont="1" applyFill="1" applyBorder="1" applyAlignment="1" applyProtection="1">
      <alignment horizontal="center" vertical="center"/>
    </xf>
    <xf numFmtId="0" fontId="7" fillId="7" borderId="36" xfId="0" applyFont="1" applyFill="1" applyBorder="1" applyAlignment="1" applyProtection="1">
      <alignment horizontal="center" vertical="center"/>
    </xf>
    <xf numFmtId="0" fontId="7" fillId="7" borderId="37" xfId="0" applyFont="1" applyFill="1" applyBorder="1" applyAlignment="1" applyProtection="1">
      <alignment horizontal="center" vertical="center"/>
    </xf>
    <xf numFmtId="0" fontId="7" fillId="7" borderId="38" xfId="0" applyFont="1" applyFill="1" applyBorder="1" applyAlignment="1" applyProtection="1">
      <alignment horizontal="center" vertical="center"/>
    </xf>
    <xf numFmtId="0" fontId="4" fillId="5" borderId="7" xfId="0" applyFont="1" applyFill="1" applyBorder="1" applyAlignment="1" applyProtection="1">
      <alignment horizontal="center" vertical="center" wrapText="1"/>
    </xf>
    <xf numFmtId="0" fontId="0" fillId="5" borderId="0" xfId="0" applyFill="1" applyBorder="1" applyAlignment="1" applyProtection="1">
      <alignment horizontal="center" vertical="center" wrapText="1"/>
    </xf>
    <xf numFmtId="0" fontId="4" fillId="5" borderId="6" xfId="0" applyFont="1" applyFill="1" applyBorder="1" applyAlignment="1" applyProtection="1">
      <alignment horizontal="center" vertical="center" wrapText="1"/>
    </xf>
    <xf numFmtId="0" fontId="4" fillId="5" borderId="0" xfId="0" applyFont="1" applyFill="1" applyBorder="1" applyAlignment="1" applyProtection="1">
      <alignment horizontal="center" vertical="center" wrapText="1"/>
    </xf>
    <xf numFmtId="0" fontId="0" fillId="5" borderId="0" xfId="0" applyFill="1" applyAlignment="1" applyProtection="1">
      <alignment horizontal="center" vertical="center" wrapText="1"/>
    </xf>
    <xf numFmtId="0" fontId="0" fillId="6" borderId="7" xfId="0" applyFill="1" applyBorder="1" applyAlignment="1" applyProtection="1">
      <alignment vertical="center" wrapText="1"/>
    </xf>
    <xf numFmtId="0" fontId="0" fillId="6" borderId="20" xfId="0" applyFill="1" applyBorder="1" applyAlignment="1" applyProtection="1">
      <alignment vertical="center" wrapText="1"/>
    </xf>
    <xf numFmtId="0" fontId="1" fillId="4" borderId="21" xfId="1" applyFont="1" applyFill="1" applyBorder="1" applyAlignment="1" applyProtection="1">
      <alignment horizontal="center" vertical="center"/>
    </xf>
    <xf numFmtId="0" fontId="1" fillId="4" borderId="22" xfId="1" applyFont="1" applyFill="1" applyBorder="1" applyAlignment="1" applyProtection="1">
      <alignment horizontal="center" vertical="center"/>
    </xf>
    <xf numFmtId="0" fontId="22" fillId="4" borderId="3" xfId="0" applyFont="1" applyFill="1" applyBorder="1" applyAlignment="1">
      <alignment horizontal="center"/>
    </xf>
    <xf numFmtId="0" fontId="22" fillId="4" borderId="5" xfId="0" applyFont="1" applyFill="1" applyBorder="1" applyAlignment="1">
      <alignment horizontal="center"/>
    </xf>
    <xf numFmtId="0" fontId="13" fillId="6" borderId="25" xfId="0" applyFont="1" applyFill="1" applyBorder="1" applyAlignment="1">
      <alignment horizontal="center" wrapText="1"/>
    </xf>
    <xf numFmtId="0" fontId="13" fillId="6" borderId="27" xfId="0" applyFont="1" applyFill="1" applyBorder="1" applyAlignment="1">
      <alignment horizontal="center" wrapText="1"/>
    </xf>
    <xf numFmtId="0" fontId="13" fillId="6" borderId="3" xfId="0" applyFont="1" applyFill="1" applyBorder="1" applyAlignment="1">
      <alignment horizontal="left" wrapText="1"/>
    </xf>
    <xf numFmtId="0" fontId="0" fillId="6" borderId="4" xfId="0" applyFill="1" applyBorder="1" applyAlignment="1">
      <alignment horizontal="left" wrapText="1"/>
    </xf>
    <xf numFmtId="0" fontId="0" fillId="6" borderId="5" xfId="0" applyFill="1" applyBorder="1" applyAlignment="1">
      <alignment horizontal="left" wrapText="1"/>
    </xf>
    <xf numFmtId="0" fontId="13" fillId="6" borderId="2" xfId="0" applyFont="1" applyFill="1" applyBorder="1" applyAlignment="1">
      <alignment horizontal="left" wrapText="1"/>
    </xf>
    <xf numFmtId="0" fontId="13" fillId="6" borderId="25" xfId="0" applyFont="1" applyFill="1" applyBorder="1" applyAlignment="1">
      <alignment horizontal="left" wrapText="1"/>
    </xf>
    <xf numFmtId="0" fontId="0" fillId="6" borderId="25" xfId="0" applyFill="1" applyBorder="1" applyAlignment="1">
      <alignment horizontal="left" wrapText="1"/>
    </xf>
    <xf numFmtId="0" fontId="13" fillId="6" borderId="4" xfId="0" applyFont="1" applyFill="1" applyBorder="1" applyAlignment="1">
      <alignment horizontal="left" wrapText="1"/>
    </xf>
    <xf numFmtId="0" fontId="20" fillId="6" borderId="2" xfId="0" applyFont="1" applyFill="1" applyBorder="1" applyAlignment="1">
      <alignment horizontal="left" wrapText="1"/>
    </xf>
    <xf numFmtId="0" fontId="13" fillId="6" borderId="3" xfId="0" applyFont="1" applyFill="1" applyBorder="1" applyAlignment="1" applyProtection="1">
      <alignment horizontal="left" wrapText="1"/>
    </xf>
    <xf numFmtId="0" fontId="0" fillId="6" borderId="4" xfId="0" applyFill="1" applyBorder="1" applyAlignment="1" applyProtection="1">
      <alignment horizontal="left" wrapText="1"/>
    </xf>
    <xf numFmtId="0" fontId="0" fillId="6" borderId="5" xfId="0" applyFill="1" applyBorder="1" applyAlignment="1" applyProtection="1">
      <alignment horizontal="left" wrapText="1"/>
    </xf>
    <xf numFmtId="0" fontId="13" fillId="5" borderId="3" xfId="0" applyFont="1" applyFill="1" applyBorder="1" applyAlignment="1">
      <alignment horizontal="left" wrapText="1"/>
    </xf>
    <xf numFmtId="0" fontId="0" fillId="5" borderId="4" xfId="0" applyFill="1" applyBorder="1" applyAlignment="1">
      <alignment horizontal="left" wrapText="1"/>
    </xf>
    <xf numFmtId="0" fontId="0" fillId="5" borderId="5" xfId="0" applyFill="1" applyBorder="1" applyAlignment="1">
      <alignment horizontal="left" wrapText="1"/>
    </xf>
  </cellXfs>
  <cellStyles count="4">
    <cellStyle name="Bueno" xfId="3" builtinId="26"/>
    <cellStyle name="Énfasis3" xfId="1" builtinId="37"/>
    <cellStyle name="Hipervínculo" xfId="2" builtinId="8"/>
    <cellStyle name="Normal" xfId="0" builtinId="0"/>
  </cellStyles>
  <dxfs count="239">
    <dxf>
      <fill>
        <patternFill patternType="solid">
          <fgColor indexed="64"/>
          <bgColor theme="9" tint="0.79998168889431442"/>
        </patternFill>
      </fill>
      <border diagonalUp="0" diagonalDown="0" outline="0">
        <left style="thin">
          <color indexed="64"/>
        </left>
        <right/>
        <top style="thin">
          <color indexed="64"/>
        </top>
        <bottom style="thin">
          <color indexed="64"/>
        </bottom>
      </border>
    </dxf>
    <dxf>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protection locked="0" hidden="0"/>
    </dxf>
    <dxf>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protection locked="0" hidden="0"/>
    </dxf>
    <dxf>
      <fill>
        <patternFill patternType="solid">
          <fgColor indexed="64"/>
          <bgColor theme="9" tint="0.59999389629810485"/>
        </patternFill>
      </fill>
      <border diagonalUp="0" diagonalDown="0" outline="0">
        <left/>
        <right style="thin">
          <color indexed="64"/>
        </right>
        <top style="thin">
          <color indexed="64"/>
        </top>
        <bottom style="thin">
          <color indexed="64"/>
        </bottom>
      </border>
    </dxf>
    <dxf>
      <border outline="0">
        <left style="thin">
          <color indexed="64"/>
        </left>
        <right style="thin">
          <color indexed="64"/>
        </right>
        <top style="thin">
          <color indexed="64"/>
        </top>
        <bottom style="thin">
          <color indexed="64"/>
        </bottom>
      </border>
    </dxf>
    <dxf>
      <fill>
        <patternFill patternType="none">
          <fgColor indexed="64"/>
          <bgColor auto="1"/>
        </patternFill>
      </fill>
    </dxf>
    <dxf>
      <border outline="0">
        <bottom style="thin">
          <color indexed="64"/>
        </bottom>
      </border>
    </dxf>
    <dxf>
      <font>
        <b/>
        <i val="0"/>
        <strike val="0"/>
        <condense val="0"/>
        <extend val="0"/>
        <outline val="0"/>
        <shadow val="0"/>
        <u val="none"/>
        <vertAlign val="baseline"/>
        <sz val="11"/>
        <color theme="1"/>
        <name val="Calibri"/>
        <family val="2"/>
        <scheme val="minor"/>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bottom/>
      </border>
    </dxf>
    <dxf>
      <numFmt numFmtId="0" formatCode="General"/>
      <fill>
        <patternFill patternType="solid">
          <fgColor indexed="64"/>
          <bgColor theme="9" tint="0.79998168889431442"/>
        </patternFill>
      </fill>
      <border diagonalUp="0" diagonalDown="0">
        <left style="thin">
          <color indexed="64"/>
        </left>
        <right/>
        <top style="thin">
          <color indexed="64"/>
        </top>
        <bottom style="thin">
          <color indexed="64"/>
        </bottom>
      </border>
    </dxf>
    <dxf>
      <fill>
        <patternFill patternType="solid">
          <fgColor indexed="64"/>
          <bgColor theme="9" tint="0.79998168889431442"/>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numFmt numFmtId="166" formatCode="d/m/yyyy"/>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ill>
        <patternFill patternType="solid">
          <fgColor indexed="64"/>
          <bgColor theme="9" tint="0.59999389629810485"/>
        </patternFill>
      </fill>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ill>
        <patternFill patternType="none">
          <fgColor indexed="64"/>
          <bgColor auto="1"/>
        </patternFill>
      </fill>
    </dxf>
    <dxf>
      <border outline="0">
        <bottom style="thin">
          <color indexed="64"/>
        </bottom>
      </border>
    </dxf>
    <dxf>
      <font>
        <b/>
        <i val="0"/>
        <strike val="0"/>
        <condense val="0"/>
        <extend val="0"/>
        <outline val="0"/>
        <shadow val="0"/>
        <u val="none"/>
        <vertAlign val="baseline"/>
        <sz val="11"/>
        <color theme="1" tint="4.9989318521683403E-2"/>
        <name val="Calibri"/>
        <family val="2"/>
        <scheme val="minor"/>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bottom/>
      </border>
    </dxf>
    <dxf>
      <protection locked="1" hidden="1"/>
    </dxf>
    <dxf>
      <protection locked="1" hidden="1"/>
    </dxf>
    <dxf>
      <protection locked="1" hidden="1"/>
    </dxf>
    <dxf>
      <protection locked="1" hidden="1"/>
    </dxf>
    <dxf>
      <protection locked="1" hidden="1"/>
    </dxf>
    <dxf>
      <fill>
        <patternFill>
          <bgColor rgb="FFFFC000"/>
        </patternFill>
      </fill>
    </dxf>
    <dxf>
      <numFmt numFmtId="0" formatCode="General"/>
      <fill>
        <patternFill patternType="solid">
          <fgColor indexed="64"/>
          <bgColor theme="9" tint="0.59999389629810485"/>
        </patternFill>
      </fill>
      <border diagonalUp="0" diagonalDown="0">
        <left style="thin">
          <color indexed="64"/>
        </left>
        <right/>
        <top style="thin">
          <color indexed="64"/>
        </top>
        <bottom style="thin">
          <color indexed="64"/>
        </bottom>
        <vertical/>
        <horizontal/>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outline="0">
        <left style="thin">
          <color indexed="64"/>
        </left>
        <right style="thin">
          <color indexed="64"/>
        </right>
        <top style="thin">
          <color indexed="64"/>
        </top>
        <bottom style="thin">
          <color indexed="64"/>
        </bottom>
      </border>
      <protection locked="0" hidden="0"/>
    </dxf>
    <dxf>
      <fill>
        <patternFill patternType="solid">
          <fgColor indexed="64"/>
          <bgColor theme="9" tint="0.59999389629810485"/>
        </patternFill>
      </fill>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1"/>
        <color theme="1"/>
        <name val="Calibri"/>
        <family val="2"/>
        <scheme val="minor"/>
      </font>
      <fill>
        <patternFill patternType="solid">
          <fgColor indexed="64"/>
          <bgColor theme="9" tint="0.59999389629810485"/>
        </patternFill>
      </fill>
      <alignment horizontal="center" vertical="center" textRotation="0" wrapText="1" indent="0" justifyLastLine="0" shrinkToFit="0" readingOrder="0"/>
      <border diagonalUp="0" diagonalDown="0" outline="0">
        <left style="thin">
          <color indexed="64"/>
        </left>
        <right style="thin">
          <color indexed="64"/>
        </right>
        <top/>
        <bottom/>
      </border>
    </dxf>
    <dxf>
      <numFmt numFmtId="0" formatCode="General"/>
      <fill>
        <patternFill patternType="solid">
          <fgColor indexed="64"/>
          <bgColor theme="9" tint="0.79998168889431442"/>
        </patternFill>
      </fill>
      <border diagonalUp="0" diagonalDown="0">
        <left style="thin">
          <color indexed="64"/>
        </left>
        <right/>
        <top style="thin">
          <color indexed="64"/>
        </top>
        <bottom style="thin">
          <color indexed="64"/>
        </bottom>
        <vertical/>
        <horizontal/>
      </border>
      <protection locked="1" hidden="0"/>
    </dxf>
    <dxf>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9" tint="0.79998168889431442"/>
        </patternFill>
      </fill>
      <border diagonalUp="0" diagonalDown="0">
        <left/>
        <right style="thin">
          <color indexed="64"/>
        </right>
        <top style="thin">
          <color indexed="64"/>
        </top>
        <bottom style="thin">
          <color indexed="64"/>
        </bottom>
        <vertical/>
        <horizontal/>
      </border>
      <protection locked="1" hidden="0"/>
    </dxf>
    <dxf>
      <border outline="0">
        <left style="thin">
          <color indexed="64"/>
        </left>
        <right style="thin">
          <color indexed="64"/>
        </right>
        <top style="thin">
          <color indexed="64"/>
        </top>
        <bottom style="thin">
          <color indexed="64"/>
        </bottom>
      </border>
    </dxf>
    <dxf>
      <protection locked="0" hidden="0"/>
    </dxf>
    <dxf>
      <border outline="0">
        <bottom style="thin">
          <color indexed="64"/>
        </bottom>
      </border>
    </dxf>
    <dxf>
      <font>
        <b/>
        <i val="0"/>
        <strike val="0"/>
        <condense val="0"/>
        <extend val="0"/>
        <outline val="0"/>
        <shadow val="0"/>
        <u val="none"/>
        <vertAlign val="baseline"/>
        <sz val="11"/>
        <color theme="1"/>
        <name val="Calibri"/>
        <family val="2"/>
        <scheme val="minor"/>
      </font>
      <fill>
        <patternFill patternType="solid">
          <fgColor indexed="64"/>
          <bgColor theme="9"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border>
      <protection locked="1" hidden="0"/>
    </dxf>
    <dxf>
      <font>
        <strike val="0"/>
        <outline val="0"/>
        <shadow val="0"/>
        <u val="none"/>
        <vertAlign val="baseline"/>
        <sz val="11"/>
        <color theme="1" tint="4.9989318521683403E-2"/>
        <name val="Calibri"/>
        <family val="2"/>
        <scheme val="minor"/>
      </font>
      <numFmt numFmtId="0" formatCode="General"/>
      <fill>
        <patternFill patternType="solid">
          <fgColor indexed="64"/>
          <bgColor theme="9" tint="0.59999389629810485"/>
        </patternFill>
      </fill>
      <border diagonalUp="0" diagonalDown="0">
        <left style="thin">
          <color indexed="64"/>
        </left>
        <right/>
        <top style="thin">
          <color indexed="64"/>
        </top>
        <bottom style="thin">
          <color indexed="64"/>
        </bottom>
      </border>
    </dxf>
    <dxf>
      <font>
        <strike val="0"/>
        <outline val="0"/>
        <shadow val="0"/>
        <u val="none"/>
        <vertAlign val="baseline"/>
        <sz val="11"/>
        <color theme="1" tint="4.9989318521683403E-2"/>
        <name val="Calibri"/>
        <family val="2"/>
        <scheme val="minor"/>
      </font>
      <fill>
        <patternFill patternType="none">
          <fgColor indexed="64"/>
          <bgColor theme="9" tint="0.59999389629810485"/>
        </patternFill>
      </fill>
      <border diagonalUp="0" diagonalDown="0" outline="0">
        <left style="thin">
          <color indexed="64"/>
        </left>
        <right style="thin">
          <color indexed="64"/>
        </right>
        <top style="thin">
          <color indexed="64"/>
        </top>
        <bottom style="thin">
          <color indexed="64"/>
        </bottom>
      </border>
      <protection locked="1" hidden="0"/>
    </dxf>
    <dxf>
      <font>
        <strike val="0"/>
        <outline val="0"/>
        <shadow val="0"/>
        <u val="none"/>
        <vertAlign val="baseline"/>
        <sz val="11"/>
        <color theme="1" tint="4.9989318521683403E-2"/>
        <name val="Calibri"/>
        <family val="2"/>
        <scheme val="minor"/>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1"/>
        <color theme="1" tint="4.9989318521683403E-2"/>
        <name val="Calibri"/>
        <family val="2"/>
        <scheme val="minor"/>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1"/>
        <color theme="1" tint="4.9989318521683403E-2"/>
        <name val="Calibri"/>
        <family val="2"/>
        <scheme val="minor"/>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1"/>
        <color theme="1" tint="4.9989318521683403E-2"/>
        <name val="Calibri"/>
        <family val="2"/>
        <scheme val="minor"/>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1"/>
        <color theme="1" tint="4.9989318521683403E-2"/>
        <name val="Calibri"/>
        <family val="2"/>
        <scheme val="minor"/>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1"/>
        <color theme="1" tint="4.9989318521683403E-2"/>
        <name val="Calibri"/>
        <family val="2"/>
        <scheme val="minor"/>
      </font>
      <fill>
        <patternFill patternType="solid">
          <fgColor indexed="64"/>
          <bgColor theme="9" tint="0.59999389629810485"/>
        </patternFill>
      </fill>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tint="4.9989318521683403E-2"/>
        <name val="Calibri"/>
        <family val="2"/>
        <scheme val="minor"/>
      </font>
      <fill>
        <patternFill patternType="none">
          <fgColor indexed="64"/>
          <bgColor auto="1"/>
        </patternFill>
      </fill>
    </dxf>
    <dxf>
      <border outline="0">
        <bottom style="thin">
          <color indexed="64"/>
        </bottom>
      </border>
    </dxf>
    <dxf>
      <font>
        <b/>
        <i val="0"/>
        <strike val="0"/>
        <condense val="0"/>
        <extend val="0"/>
        <outline val="0"/>
        <shadow val="0"/>
        <u val="none"/>
        <vertAlign val="baseline"/>
        <sz val="11"/>
        <color theme="1" tint="4.9989318521683403E-2"/>
        <name val="Calibri"/>
        <family val="2"/>
        <scheme val="minor"/>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11"/>
        <color theme="1"/>
        <name val="Calibri"/>
        <family val="2"/>
        <scheme val="minor"/>
      </font>
      <numFmt numFmtId="0" formatCode="General"/>
      <fill>
        <patternFill patternType="solid">
          <fgColor indexed="64"/>
          <bgColor theme="9" tint="0.59999389629810485"/>
        </patternFill>
      </fill>
      <border diagonalUp="0" diagonalDown="0">
        <left style="thin">
          <color indexed="64"/>
        </left>
        <right/>
        <top style="thin">
          <color indexed="64"/>
        </top>
        <bottom style="thin">
          <color indexed="64"/>
        </bottom>
        <vertical/>
        <horizontal/>
      </border>
    </dxf>
    <dxf>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0" hidden="0"/>
    </dxf>
    <dxf>
      <numFmt numFmtId="2" formatCode="0.00"/>
      <fill>
        <patternFill patternType="solid">
          <fgColor indexed="64"/>
          <bgColor theme="9" tint="0.59999389629810485"/>
        </patternFill>
      </fill>
      <border diagonalUp="0" diagonalDown="0" outline="0">
        <left style="thin">
          <color indexed="64"/>
        </left>
        <right style="thin">
          <color indexed="64"/>
        </right>
        <top style="thin">
          <color indexed="64"/>
        </top>
        <bottom style="thin">
          <color indexed="64"/>
        </bottom>
      </border>
    </dxf>
    <dxf>
      <border diagonalUp="0" diagonalDown="0" outline="0">
        <left style="thin">
          <color indexed="64"/>
        </left>
        <right style="thin">
          <color indexed="64"/>
        </right>
        <top style="thin">
          <color indexed="64"/>
        </top>
        <bottom style="thin">
          <color indexed="64"/>
        </bottom>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9" tint="0.79998168889431442"/>
        </patternFill>
      </fill>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numFmt numFmtId="0" formatCode="General"/>
      <fill>
        <patternFill patternType="solid">
          <fgColor indexed="64"/>
          <bgColor theme="9" tint="0.59999389629810485"/>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outline="0">
        <left style="thin">
          <color indexed="64"/>
        </left>
        <right/>
        <top style="thin">
          <color indexed="64"/>
        </top>
        <bottom style="thin">
          <color indexed="64"/>
        </bottom>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9" tint="0.59999389629810485"/>
        </patternFill>
      </fill>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1"/>
        <color theme="1"/>
        <name val="Calibri"/>
        <family val="2"/>
        <scheme val="minor"/>
      </font>
      <fill>
        <patternFill patternType="solid">
          <fgColor indexed="64"/>
          <bgColor theme="9" tint="0.59999389629810485"/>
        </patternFill>
      </fill>
      <alignment horizontal="center" vertical="center" textRotation="0" wrapText="1" indent="0" justifyLastLine="0" shrinkToFit="0" readingOrder="0"/>
      <border diagonalUp="0" diagonalDown="0" outline="0">
        <left style="thin">
          <color indexed="64"/>
        </left>
        <right style="thin">
          <color indexed="64"/>
        </right>
        <top/>
        <bottom/>
      </border>
    </dxf>
    <dxf>
      <numFmt numFmtId="0" formatCode="General"/>
      <fill>
        <patternFill patternType="solid">
          <fgColor indexed="64"/>
          <bgColor theme="9" tint="0.59999389629810485"/>
        </patternFill>
      </fill>
      <border diagonalUp="0" diagonalDown="0">
        <left style="thin">
          <color indexed="64"/>
        </left>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9" tint="0.59999389629810485"/>
        </patternFill>
      </fill>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protection locked="0" hidden="0"/>
    </dxf>
    <dxf>
      <border outline="0">
        <bottom style="thin">
          <color indexed="64"/>
        </bottom>
      </border>
    </dxf>
    <dxf>
      <font>
        <b/>
        <i val="0"/>
        <strike val="0"/>
        <condense val="0"/>
        <extend val="0"/>
        <outline val="0"/>
        <shadow val="0"/>
        <u val="none"/>
        <vertAlign val="baseline"/>
        <sz val="11"/>
        <color theme="1"/>
        <name val="Calibri"/>
        <family val="2"/>
        <scheme val="minor"/>
      </font>
      <fill>
        <patternFill patternType="solid">
          <fgColor indexed="64"/>
          <bgColor theme="9" tint="0.59999389629810485"/>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11"/>
        <color theme="1"/>
        <name val="Calibri"/>
        <family val="2"/>
        <scheme val="minor"/>
      </font>
      <numFmt numFmtId="0" formatCode="General"/>
      <fill>
        <patternFill patternType="solid">
          <fgColor indexed="64"/>
          <bgColor theme="9" tint="0.79998168889431442"/>
        </patternFill>
      </fill>
      <border diagonalUp="0" diagonalDown="0">
        <left style="thin">
          <color indexed="64"/>
        </left>
        <right/>
        <top style="thin">
          <color indexed="64"/>
        </top>
        <bottom style="thin">
          <color indexed="64"/>
        </bottom>
        <vertical/>
        <horizontal/>
      </border>
    </dxf>
    <dxf>
      <numFmt numFmtId="2" formatCode="0.00"/>
      <fill>
        <patternFill patternType="solid">
          <fgColor indexed="64"/>
          <bgColor theme="9" tint="0.79998168889431442"/>
        </patternFill>
      </fill>
      <border diagonalUp="0" diagonalDown="0">
        <left style="thin">
          <color indexed="64"/>
        </left>
        <right style="thin">
          <color indexed="64"/>
        </right>
        <top style="thin">
          <color indexed="64"/>
        </top>
        <bottom style="thin">
          <color indexed="64"/>
        </bottom>
        <vertical/>
        <horizontal/>
      </border>
    </dxf>
    <dxf>
      <numFmt numFmtId="2" formatCode="0.00"/>
      <fill>
        <patternFill patternType="solid">
          <fgColor indexed="64"/>
          <bgColor theme="9" tint="0.79998168889431442"/>
        </patternFill>
      </fill>
      <border diagonalUp="0" diagonalDown="0">
        <left style="thin">
          <color indexed="64"/>
        </left>
        <right style="thin">
          <color indexed="64"/>
        </right>
        <top style="thin">
          <color indexed="64"/>
        </top>
        <bottom style="thin">
          <color indexed="64"/>
        </bottom>
        <vertical/>
        <horizontal/>
      </border>
    </dxf>
    <dxf>
      <numFmt numFmtId="2" formatCode="0.00"/>
      <fill>
        <patternFill patternType="solid">
          <fgColor indexed="64"/>
          <bgColor theme="9" tint="0.79998168889431442"/>
        </patternFill>
      </fill>
      <border diagonalUp="0" diagonalDown="0">
        <left style="thin">
          <color indexed="64"/>
        </left>
        <right style="thin">
          <color indexed="64"/>
        </right>
        <top style="thin">
          <color indexed="64"/>
        </top>
        <bottom style="thin">
          <color indexed="64"/>
        </bottom>
        <vertical/>
        <horizontal/>
      </border>
    </dxf>
    <dxf>
      <numFmt numFmtId="2" formatCode="0.00"/>
      <fill>
        <patternFill patternType="solid">
          <fgColor indexed="64"/>
          <bgColor theme="9" tint="0.79998168889431442"/>
        </patternFill>
      </fill>
      <border diagonalUp="0" diagonalDown="0">
        <left style="thin">
          <color indexed="64"/>
        </left>
        <right style="thin">
          <color indexed="64"/>
        </right>
        <top style="thin">
          <color indexed="64"/>
        </top>
        <bottom style="thin">
          <color indexed="64"/>
        </bottom>
        <vertical/>
        <horizontal/>
      </border>
    </dxf>
    <dxf>
      <numFmt numFmtId="2" formatCode="0.00"/>
      <fill>
        <patternFill patternType="solid">
          <fgColor indexed="64"/>
          <bgColor theme="9" tint="0.79998168889431442"/>
        </patternFill>
      </fill>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9" tint="0.79998168889431442"/>
        </patternFill>
      </fill>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fill>
        <patternFill patternType="solid">
          <fgColor indexed="64"/>
          <bgColor theme="9" tint="0.79998168889431442"/>
        </patternFill>
      </fill>
    </dxf>
    <dxf>
      <border outline="0">
        <bottom style="thin">
          <color indexed="64"/>
        </bottom>
      </border>
    </dxf>
    <dxf>
      <fill>
        <patternFill patternType="solid">
          <fgColor indexed="64"/>
          <bgColor theme="9" tint="0.59999389629810485"/>
        </patternFill>
      </fill>
      <alignment horizontal="center" vertical="center" textRotation="0" wrapText="1" indent="0" justifyLastLine="0" shrinkToFit="0" readingOrder="0"/>
      <border diagonalUp="0" diagonalDown="0" outline="0">
        <left style="thin">
          <color indexed="64"/>
        </left>
        <right style="thin">
          <color indexed="64"/>
        </right>
        <top/>
        <bottom/>
      </border>
    </dxf>
    <dxf>
      <numFmt numFmtId="0" formatCode="General"/>
      <fill>
        <patternFill patternType="solid">
          <fgColor indexed="64"/>
          <bgColor theme="9" tint="0.79998168889431442"/>
        </patternFill>
      </fill>
      <alignment horizontal="center" vertical="center" textRotation="0" wrapText="1" indent="0" justifyLastLine="0" shrinkToFit="0" readingOrder="0"/>
      <border diagonalUp="0" diagonalDown="0">
        <left style="thin">
          <color theme="9" tint="-0.499984740745262"/>
        </left>
        <right style="thin">
          <color theme="9" tint="-0.499984740745262"/>
        </right>
        <top style="thin">
          <color theme="9" tint="-0.499984740745262"/>
        </top>
        <bottom style="thin">
          <color theme="9" tint="-0.499984740745262"/>
        </bottom>
        <vertical style="thin">
          <color theme="9" tint="-0.499984740745262"/>
        </vertical>
        <horizontal style="thin">
          <color theme="9" tint="-0.499984740745262"/>
        </horizontal>
      </border>
      <protection locked="1" hidden="0"/>
    </dxf>
    <dxf>
      <numFmt numFmtId="0" formatCode="General"/>
      <fill>
        <patternFill patternType="solid">
          <fgColor indexed="64"/>
          <bgColor theme="9" tint="0.79998168889431442"/>
        </patternFill>
      </fill>
      <alignment horizontal="center" vertical="center" textRotation="0" wrapText="1" indent="0" justifyLastLine="0" shrinkToFit="0" readingOrder="0"/>
      <border diagonalUp="0" diagonalDown="0">
        <left style="thin">
          <color theme="9" tint="-0.499984740745262"/>
        </left>
        <right style="thin">
          <color theme="9" tint="-0.499984740745262"/>
        </right>
        <top style="thin">
          <color theme="9" tint="-0.499984740745262"/>
        </top>
        <bottom style="thin">
          <color theme="9" tint="-0.499984740745262"/>
        </bottom>
        <vertical style="thin">
          <color theme="9" tint="-0.499984740745262"/>
        </vertical>
        <horizontal style="thin">
          <color theme="9" tint="-0.499984740745262"/>
        </horizontal>
      </border>
      <protection locked="1" hidden="0"/>
    </dxf>
    <dxf>
      <numFmt numFmtId="0" formatCode="General"/>
      <fill>
        <patternFill patternType="solid">
          <fgColor indexed="64"/>
          <bgColor theme="9" tint="0.79998168889431442"/>
        </patternFill>
      </fill>
      <alignment horizontal="center" vertical="center" textRotation="0" wrapText="1" indent="0" justifyLastLine="0" shrinkToFit="0" readingOrder="0"/>
      <border diagonalUp="0" diagonalDown="0">
        <left style="thin">
          <color theme="9" tint="-0.499984740745262"/>
        </left>
        <right style="thin">
          <color theme="9" tint="-0.499984740745262"/>
        </right>
        <top style="thin">
          <color theme="9" tint="-0.499984740745262"/>
        </top>
        <bottom style="thin">
          <color theme="9" tint="-0.499984740745262"/>
        </bottom>
        <vertical style="thin">
          <color theme="9" tint="-0.499984740745262"/>
        </vertical>
        <horizontal style="thin">
          <color theme="9" tint="-0.499984740745262"/>
        </horizontal>
      </border>
      <protection locked="1" hidden="0"/>
    </dxf>
    <dxf>
      <numFmt numFmtId="0" formatCode="General"/>
      <fill>
        <patternFill patternType="solid">
          <fgColor indexed="64"/>
          <bgColor theme="9" tint="0.79998168889431442"/>
        </patternFill>
      </fill>
      <alignment horizontal="center" vertical="center" textRotation="0" wrapText="1" indent="0" justifyLastLine="0" shrinkToFit="0" readingOrder="0"/>
      <border diagonalUp="0" diagonalDown="0">
        <left style="thin">
          <color theme="9" tint="-0.499984740745262"/>
        </left>
        <right style="thin">
          <color theme="9" tint="-0.499984740745262"/>
        </right>
        <top style="thin">
          <color theme="9" tint="-0.499984740745262"/>
        </top>
        <bottom style="thin">
          <color theme="9" tint="-0.499984740745262"/>
        </bottom>
        <vertical style="thin">
          <color theme="9" tint="-0.499984740745262"/>
        </vertical>
        <horizontal style="thin">
          <color theme="9" tint="-0.499984740745262"/>
        </horizontal>
      </border>
      <protection locked="1" hidden="0"/>
    </dxf>
    <dxf>
      <numFmt numFmtId="0" formatCode="General"/>
      <fill>
        <patternFill patternType="solid">
          <fgColor indexed="64"/>
          <bgColor theme="9" tint="0.79998168889431442"/>
        </patternFill>
      </fill>
      <alignment horizontal="center" vertical="center" textRotation="0" wrapText="1" indent="0" justifyLastLine="0" shrinkToFit="0" readingOrder="0"/>
      <border diagonalUp="0" diagonalDown="0" outline="0">
        <left style="thin">
          <color theme="9" tint="-0.499984740745262"/>
        </left>
        <right style="thin">
          <color theme="9" tint="-0.499984740745262"/>
        </right>
        <top style="thin">
          <color theme="9" tint="-0.499984740745262"/>
        </top>
        <bottom style="thin">
          <color theme="9" tint="-0.499984740745262"/>
        </bottom>
      </border>
      <protection locked="1" hidden="0"/>
    </dxf>
    <dxf>
      <numFmt numFmtId="4" formatCode="#,##0.00"/>
      <fill>
        <patternFill patternType="solid">
          <fgColor indexed="64"/>
          <bgColor theme="9" tint="0.79998168889431442"/>
        </patternFill>
      </fill>
      <alignment horizontal="center" vertical="center" textRotation="0" wrapText="0" indent="0" justifyLastLine="0" shrinkToFit="0" readingOrder="0"/>
      <border diagonalUp="0" diagonalDown="0">
        <left style="thin">
          <color theme="9" tint="-0.499984740745262"/>
        </left>
        <right style="thin">
          <color theme="9" tint="-0.499984740745262"/>
        </right>
        <top style="thin">
          <color theme="9" tint="-0.499984740745262"/>
        </top>
        <bottom style="thin">
          <color theme="9" tint="-0.499984740745262"/>
        </bottom>
      </border>
      <protection locked="1" hidden="0"/>
    </dxf>
    <dxf>
      <fill>
        <patternFill patternType="none">
          <fgColor indexed="64"/>
          <bgColor indexed="65"/>
        </patternFill>
      </fill>
      <alignment horizontal="general" vertical="center" textRotation="0" wrapText="1" indent="0" justifyLastLine="0" shrinkToFit="0" readingOrder="0"/>
      <border diagonalUp="0" diagonalDown="0" outline="0">
        <left style="thin">
          <color theme="9" tint="-0.499984740745262"/>
        </left>
        <right style="thin">
          <color theme="9" tint="-0.499984740745262"/>
        </right>
        <top style="thin">
          <color theme="9" tint="-0.499984740745262"/>
        </top>
        <bottom style="thin">
          <color theme="9" tint="-0.499984740745262"/>
        </bottom>
      </border>
      <protection locked="0" hidden="0"/>
    </dxf>
    <dxf>
      <fill>
        <patternFill patternType="none">
          <fgColor indexed="64"/>
          <bgColor indexed="65"/>
        </patternFill>
      </fill>
      <alignment horizontal="general" vertical="center" textRotation="0" wrapText="1" indent="0" justifyLastLine="0" shrinkToFit="0" readingOrder="0"/>
      <border diagonalUp="0" diagonalDown="0">
        <left style="thin">
          <color theme="9" tint="-0.499984740745262"/>
        </left>
        <right style="thin">
          <color theme="9" tint="-0.499984740745262"/>
        </right>
        <top style="thin">
          <color theme="9" tint="-0.499984740745262"/>
        </top>
        <bottom style="thin">
          <color theme="9" tint="-0.499984740745262"/>
        </bottom>
        <vertical style="thin">
          <color theme="9" tint="-0.499984740745262"/>
        </vertical>
        <horizontal style="thin">
          <color theme="9" tint="-0.499984740745262"/>
        </horizontal>
      </border>
      <protection locked="0" hidden="0"/>
    </dxf>
    <dxf>
      <fill>
        <patternFill patternType="none">
          <fgColor indexed="64"/>
          <bgColor indexed="65"/>
        </patternFill>
      </fill>
      <alignment horizontal="general" vertical="center" textRotation="0" wrapText="1" indent="0" justifyLastLine="0" shrinkToFit="0" readingOrder="0"/>
      <border diagonalUp="0" diagonalDown="0">
        <left style="thin">
          <color theme="9" tint="-0.499984740745262"/>
        </left>
        <right style="thin">
          <color theme="9" tint="-0.499984740745262"/>
        </right>
        <top style="thin">
          <color theme="9" tint="-0.499984740745262"/>
        </top>
        <bottom style="thin">
          <color theme="9" tint="-0.499984740745262"/>
        </bottom>
        <vertical style="thin">
          <color theme="9" tint="-0.499984740745262"/>
        </vertical>
        <horizontal style="thin">
          <color theme="9" tint="-0.499984740745262"/>
        </horizontal>
      </border>
      <protection locked="0" hidden="0"/>
    </dxf>
    <dxf>
      <fill>
        <patternFill patternType="none">
          <fgColor indexed="64"/>
          <bgColor auto="1"/>
        </patternFill>
      </fill>
      <alignment horizontal="general" vertical="center" textRotation="0" wrapText="1" indent="0" justifyLastLine="0" shrinkToFit="0" readingOrder="0"/>
      <border diagonalUp="0" diagonalDown="0">
        <left style="thin">
          <color theme="9" tint="-0.499984740745262"/>
        </left>
        <right style="thin">
          <color theme="9" tint="-0.499984740745262"/>
        </right>
        <top style="thin">
          <color theme="9" tint="-0.499984740745262"/>
        </top>
        <bottom style="thin">
          <color theme="9" tint="-0.499984740745262"/>
        </bottom>
        <vertical style="thin">
          <color theme="9" tint="-0.499984740745262"/>
        </vertical>
        <horizontal style="thin">
          <color theme="9" tint="-0.499984740745262"/>
        </horizontal>
      </border>
      <protection locked="0" hidden="0"/>
    </dxf>
    <dxf>
      <fill>
        <patternFill patternType="none">
          <fgColor indexed="64"/>
          <bgColor auto="1"/>
        </patternFill>
      </fill>
      <alignment horizontal="general" vertical="center" textRotation="0" wrapText="1" indent="0" justifyLastLine="0" shrinkToFit="0" readingOrder="0"/>
      <border diagonalUp="0" diagonalDown="0">
        <left style="thin">
          <color theme="9" tint="-0.499984740745262"/>
        </left>
        <right style="thin">
          <color theme="9" tint="-0.499984740745262"/>
        </right>
        <top style="thin">
          <color theme="9" tint="-0.499984740745262"/>
        </top>
        <bottom style="thin">
          <color theme="9" tint="-0.499984740745262"/>
        </bottom>
        <vertical style="thin">
          <color theme="9" tint="-0.499984740745262"/>
        </vertical>
        <horizontal style="thin">
          <color theme="9" tint="-0.499984740745262"/>
        </horizontal>
      </border>
      <protection locked="0" hidden="0"/>
    </dxf>
    <dxf>
      <fill>
        <patternFill patternType="none">
          <fgColor indexed="64"/>
          <bgColor auto="1"/>
        </patternFill>
      </fill>
      <border diagonalUp="0" diagonalDown="0">
        <left style="thin">
          <color theme="9" tint="-0.499984740745262"/>
        </left>
        <right style="thin">
          <color theme="9" tint="-0.499984740745262"/>
        </right>
        <top style="thin">
          <color theme="9" tint="-0.499984740745262"/>
        </top>
        <bottom style="thin">
          <color theme="9" tint="-0.499984740745262"/>
        </bottom>
        <vertical style="thin">
          <color theme="9" tint="-0.499984740745262"/>
        </vertical>
        <horizontal style="thin">
          <color theme="9" tint="-0.499984740745262"/>
        </horizontal>
      </border>
      <protection locked="0" hidden="0"/>
    </dxf>
    <dxf>
      <fill>
        <patternFill patternType="solid">
          <fgColor indexed="64"/>
          <bgColor theme="9" tint="0.79998168889431442"/>
        </patternFill>
      </fill>
      <border diagonalUp="0" diagonalDown="0">
        <left style="thin">
          <color theme="9" tint="-0.499984740745262"/>
        </left>
        <right style="thin">
          <color theme="9" tint="-0.499984740745262"/>
        </right>
        <top style="thin">
          <color theme="9" tint="-0.499984740745262"/>
        </top>
        <bottom style="thin">
          <color theme="9" tint="-0.499984740745262"/>
        </bottom>
        <vertical style="thin">
          <color theme="9" tint="-0.499984740745262"/>
        </vertical>
        <horizontal style="thin">
          <color theme="9" tint="-0.499984740745262"/>
        </horizontal>
      </border>
    </dxf>
    <dxf>
      <border>
        <top style="thin">
          <color rgb="FF0070C0"/>
        </top>
      </border>
    </dxf>
    <dxf>
      <border diagonalUp="0" diagonalDown="0">
        <left style="thin">
          <color rgb="FF0070C0"/>
        </left>
        <right style="thin">
          <color rgb="FF0070C0"/>
        </right>
        <top style="thin">
          <color rgb="FF0070C0"/>
        </top>
        <bottom style="thin">
          <color rgb="FF0070C0"/>
        </bottom>
      </border>
    </dxf>
    <dxf>
      <fill>
        <patternFill patternType="none">
          <fgColor indexed="64"/>
          <bgColor auto="1"/>
        </patternFill>
      </fill>
    </dxf>
    <dxf>
      <border>
        <bottom style="thin">
          <color rgb="FF0070C0"/>
        </bottom>
      </border>
    </dxf>
    <dxf>
      <font>
        <strike val="0"/>
        <outline val="0"/>
        <shadow val="0"/>
        <u val="none"/>
        <vertAlign val="baseline"/>
        <sz val="11"/>
        <color theme="1"/>
        <name val="Calibri"/>
        <scheme val="minor"/>
      </font>
      <fill>
        <patternFill patternType="solid">
          <fgColor indexed="64"/>
          <bgColor theme="9" tint="0.59999389629810485"/>
        </patternFill>
      </fill>
      <alignment horizontal="general" vertical="center" textRotation="0" wrapText="1" indent="0" justifyLastLine="0" shrinkToFit="0" readingOrder="0"/>
      <border diagonalUp="0" diagonalDown="0" outline="0">
        <left style="thin">
          <color rgb="FF0070C0"/>
        </left>
        <right style="thin">
          <color rgb="FF0070C0"/>
        </right>
        <top/>
        <bottom/>
      </border>
    </dxf>
    <dxf>
      <font>
        <b/>
        <i val="0"/>
        <strike val="0"/>
        <condense val="0"/>
        <extend val="0"/>
        <outline val="0"/>
        <shadow val="0"/>
        <u val="none"/>
        <vertAlign val="baseline"/>
        <sz val="11"/>
        <color theme="1"/>
        <name val="Calibri"/>
        <family val="2"/>
        <scheme val="minor"/>
      </font>
      <numFmt numFmtId="0" formatCode="General"/>
      <fill>
        <patternFill patternType="solid">
          <fgColor indexed="64"/>
          <bgColor theme="9" tint="0.79998168889431442"/>
        </patternFill>
      </fill>
      <border diagonalUp="0" diagonalDown="0">
        <left style="thin">
          <color indexed="64"/>
        </left>
        <right/>
        <top style="thin">
          <color indexed="64"/>
        </top>
        <bottom style="thin">
          <color indexed="64"/>
        </bottom>
        <vertical/>
        <horizontal/>
      </border>
    </dxf>
    <dxf>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9" tint="0.79998168889431442"/>
        </patternFill>
      </fill>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protection locked="0" hidden="0"/>
    </dxf>
    <dxf>
      <border outline="0">
        <bottom style="thin">
          <color indexed="64"/>
        </bottom>
      </border>
    </dxf>
    <dxf>
      <fill>
        <patternFill patternType="solid">
          <fgColor indexed="64"/>
          <bgColor theme="9" tint="0.59999389629810485"/>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11"/>
        <color theme="1"/>
        <name val="Calibri"/>
        <family val="2"/>
        <scheme val="minor"/>
      </font>
      <numFmt numFmtId="0" formatCode="General"/>
      <fill>
        <patternFill patternType="solid">
          <fgColor indexed="64"/>
          <bgColor theme="9" tint="0.79998168889431442"/>
        </patternFill>
      </fill>
      <border diagonalUp="0" diagonalDown="0">
        <left style="thin">
          <color indexed="64"/>
        </left>
        <right/>
        <top style="thin">
          <color indexed="64"/>
        </top>
        <bottom style="thin">
          <color indexed="64"/>
        </bottom>
        <vertical/>
        <horizontal/>
      </border>
    </dxf>
    <dxf>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0" hidden="0"/>
    </dxf>
    <dxf>
      <numFmt numFmtId="2" formatCode="0.00"/>
      <fill>
        <patternFill patternType="solid">
          <fgColor indexed="64"/>
          <bgColor theme="9" tint="0.79998168889431442"/>
        </patternFill>
      </fill>
      <border diagonalUp="0" diagonalDown="0">
        <left style="thin">
          <color indexed="64"/>
        </left>
        <right style="thin">
          <color indexed="64"/>
        </right>
        <top style="thin">
          <color indexed="64"/>
        </top>
        <bottom style="thin">
          <color indexed="64"/>
        </bottom>
        <vertical/>
        <horizontal/>
      </border>
    </dxf>
    <dxf>
      <numFmt numFmtId="2" formatCode="0.00"/>
      <fill>
        <patternFill patternType="solid">
          <fgColor indexed="64"/>
          <bgColor theme="9" tint="0.79998168889431442"/>
        </patternFill>
      </fill>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9" tint="0.79998168889431442"/>
        </patternFill>
      </fill>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1"/>
        <color theme="1"/>
        <name val="Calibri"/>
        <family val="2"/>
        <scheme val="minor"/>
      </font>
      <numFmt numFmtId="0" formatCode="General"/>
      <fill>
        <patternFill patternType="solid">
          <fgColor indexed="64"/>
          <bgColor theme="9" tint="0.79998168889431442"/>
        </patternFill>
      </fill>
      <alignment horizontal="center" vertical="bottom" textRotation="0" wrapText="0" indent="0" justifyLastLine="0" shrinkToFit="0" readingOrder="0"/>
      <border diagonalUp="0" diagonalDown="0">
        <left style="thin">
          <color indexed="64"/>
        </left>
        <right/>
        <top style="thin">
          <color indexed="64"/>
        </top>
        <bottom style="thin">
          <color indexed="64"/>
        </bottom>
        <vertical/>
        <horizontal/>
      </border>
    </dxf>
    <dxf>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0" hidden="0"/>
    </dxf>
    <dxf>
      <numFmt numFmtId="2" formatCode="0.00"/>
      <fill>
        <patternFill patternType="solid">
          <fgColor indexed="64"/>
          <bgColor theme="9" tint="0.79998168889431442"/>
        </patternFill>
      </fill>
      <border diagonalUp="0" diagonalDown="0">
        <left style="thin">
          <color indexed="64"/>
        </left>
        <right style="thin">
          <color indexed="64"/>
        </right>
        <top style="thin">
          <color indexed="64"/>
        </top>
        <bottom style="thin">
          <color indexed="64"/>
        </bottom>
        <vertical/>
        <horizontal/>
      </border>
    </dxf>
    <dxf>
      <numFmt numFmtId="2" formatCode="0.00"/>
      <fill>
        <patternFill patternType="solid">
          <fgColor indexed="64"/>
          <bgColor theme="9" tint="0.79998168889431442"/>
        </patternFill>
      </fill>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9" tint="0.79998168889431442"/>
        </patternFill>
      </fill>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ill>
        <patternFill patternType="solid">
          <fgColor indexed="64"/>
          <bgColor theme="9" tint="0.79998168889431442"/>
        </patternFill>
      </fill>
      <border diagonalUp="0" diagonalDown="0">
        <left style="thin">
          <color indexed="64"/>
        </left>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9" tint="0.79998168889431442"/>
        </patternFill>
      </fill>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protection locked="0" hidden="0"/>
    </dxf>
    <dxf>
      <border outline="0">
        <bottom style="thin">
          <color indexed="64"/>
        </bottom>
      </border>
    </dxf>
    <dxf>
      <font>
        <b/>
        <i val="0"/>
        <strike val="0"/>
        <condense val="0"/>
        <extend val="0"/>
        <outline val="0"/>
        <shadow val="0"/>
        <u val="none"/>
        <vertAlign val="baseline"/>
        <sz val="11"/>
        <color theme="1"/>
        <name val="Calibri"/>
        <family val="2"/>
        <scheme val="minor"/>
      </font>
      <fill>
        <patternFill patternType="solid">
          <fgColor indexed="64"/>
          <bgColor theme="9" tint="0.59999389629810485"/>
        </patternFill>
      </fill>
      <alignment horizontal="center" vertical="center" textRotation="0" wrapText="1" indent="0" justifyLastLine="0" shrinkToFit="0" readingOrder="0"/>
      <border diagonalUp="0" diagonalDown="0" outline="0">
        <left style="thin">
          <color indexed="64"/>
        </left>
        <right style="thin">
          <color indexed="64"/>
        </right>
        <top/>
        <bottom/>
      </border>
    </dxf>
    <dxf>
      <numFmt numFmtId="0" formatCode="General"/>
      <fill>
        <patternFill patternType="solid">
          <fgColor indexed="64"/>
          <bgColor theme="9" tint="0.79998168889431442"/>
        </patternFill>
      </fill>
      <border diagonalUp="0" diagonalDown="0">
        <left style="thin">
          <color theme="9" tint="-0.499984740745262"/>
        </left>
        <right/>
        <top style="thin">
          <color theme="9" tint="-0.499984740745262"/>
        </top>
        <bottom style="thin">
          <color theme="9" tint="-0.499984740745262"/>
        </bottom>
        <vertical/>
        <horizontal/>
      </border>
    </dxf>
    <dxf>
      <border diagonalUp="0" diagonalDown="0">
        <left style="thin">
          <color theme="9" tint="-0.499984740745262"/>
        </left>
        <right style="thin">
          <color theme="9" tint="-0.499984740745262"/>
        </right>
        <top style="thin">
          <color theme="9" tint="-0.499984740745262"/>
        </top>
        <bottom style="thin">
          <color theme="9" tint="-0.499984740745262"/>
        </bottom>
        <vertical/>
        <horizontal/>
      </border>
      <protection locked="0" hidden="0"/>
    </dxf>
    <dxf>
      <border diagonalUp="0" diagonalDown="0">
        <left style="thin">
          <color theme="9" tint="-0.499984740745262"/>
        </left>
        <right style="thin">
          <color theme="9" tint="-0.499984740745262"/>
        </right>
        <top style="thin">
          <color theme="9" tint="-0.499984740745262"/>
        </top>
        <bottom style="thin">
          <color theme="9" tint="-0.499984740745262"/>
        </bottom>
        <vertical/>
        <horizontal/>
      </border>
      <protection locked="0" hidden="0"/>
    </dxf>
    <dxf>
      <border diagonalUp="0" diagonalDown="0">
        <left style="thin">
          <color theme="9" tint="-0.499984740745262"/>
        </left>
        <right style="thin">
          <color theme="9" tint="-0.499984740745262"/>
        </right>
        <top style="thin">
          <color theme="9" tint="-0.499984740745262"/>
        </top>
        <bottom style="thin">
          <color theme="9" tint="-0.499984740745262"/>
        </bottom>
        <vertical/>
        <horizontal/>
      </border>
      <protection locked="0" hidden="0"/>
    </dxf>
    <dxf>
      <fill>
        <patternFill patternType="solid">
          <fgColor indexed="64"/>
          <bgColor theme="9" tint="0.79998168889431442"/>
        </patternFill>
      </fill>
      <border diagonalUp="0" diagonalDown="0">
        <left/>
        <right style="thin">
          <color theme="9" tint="-0.499984740745262"/>
        </right>
        <top style="thin">
          <color theme="9" tint="-0.499984740745262"/>
        </top>
        <bottom style="thin">
          <color theme="9" tint="-0.499984740745262"/>
        </bottom>
        <vertical/>
        <horizontal/>
      </border>
    </dxf>
    <dxf>
      <border outline="0">
        <top style="thin">
          <color theme="9" tint="-0.499984740745262"/>
        </top>
      </border>
    </dxf>
    <dxf>
      <border outline="0">
        <left style="thin">
          <color theme="9" tint="-0.499984740745262"/>
        </left>
        <right style="thin">
          <color theme="9" tint="-0.499984740745262"/>
        </right>
        <top style="thin">
          <color theme="9" tint="-0.499984740745262"/>
        </top>
        <bottom style="thin">
          <color theme="9" tint="-0.499984740745262"/>
        </bottom>
      </border>
    </dxf>
    <dxf>
      <protection locked="0" hidden="0"/>
    </dxf>
    <dxf>
      <border outline="0">
        <bottom style="thin">
          <color theme="9" tint="-0.499984740745262"/>
        </bottom>
      </border>
    </dxf>
    <dxf>
      <fill>
        <patternFill patternType="solid">
          <fgColor indexed="64"/>
          <bgColor theme="9" tint="0.79998168889431442"/>
        </patternFill>
      </fill>
      <border diagonalUp="0" diagonalDown="0" outline="0">
        <left style="thin">
          <color theme="9" tint="-0.499984740745262"/>
        </left>
        <right style="thin">
          <color theme="9" tint="-0.499984740745262"/>
        </right>
        <top/>
        <bottom/>
      </border>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alignment horizontal="center"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0" formatCode="General"/>
      <fill>
        <patternFill patternType="solid">
          <fgColor theme="4" tint="0.79998168889431442"/>
          <bgColor theme="0"/>
        </patternFill>
      </fill>
    </dxf>
    <dxf>
      <font>
        <b val="0"/>
        <i val="0"/>
        <strike val="0"/>
        <condense val="0"/>
        <extend val="0"/>
        <outline val="0"/>
        <shadow val="0"/>
        <u val="none"/>
        <vertAlign val="baseline"/>
        <sz val="11"/>
        <color theme="1"/>
        <name val="Calibri"/>
        <family val="2"/>
        <scheme val="minor"/>
      </font>
      <numFmt numFmtId="2" formatCode="0.00"/>
      <fill>
        <patternFill patternType="solid">
          <fgColor theme="4" tint="0.79998168889431442"/>
          <bgColor theme="0"/>
        </patternFill>
      </fill>
    </dxf>
    <dxf>
      <font>
        <b val="0"/>
        <i val="0"/>
        <strike val="0"/>
        <condense val="0"/>
        <extend val="0"/>
        <outline val="0"/>
        <shadow val="0"/>
        <u val="none"/>
        <vertAlign val="baseline"/>
        <sz val="11"/>
        <color theme="1"/>
        <name val="Calibri"/>
        <family val="2"/>
        <scheme val="minor"/>
      </font>
      <numFmt numFmtId="2" formatCode="0.00"/>
      <fill>
        <patternFill patternType="solid">
          <fgColor theme="4" tint="0.79998168889431442"/>
          <bgColor theme="0"/>
        </patternFill>
      </fill>
    </dxf>
    <dxf>
      <font>
        <b val="0"/>
        <i val="0"/>
        <strike val="0"/>
        <condense val="0"/>
        <extend val="0"/>
        <outline val="0"/>
        <shadow val="0"/>
        <u val="none"/>
        <vertAlign val="baseline"/>
        <sz val="11"/>
        <color theme="1"/>
        <name val="Calibri"/>
        <family val="2"/>
        <scheme val="minor"/>
      </font>
      <fill>
        <patternFill patternType="solid">
          <fgColor theme="4" tint="0.79998168889431442"/>
          <bgColor theme="0"/>
        </patternFill>
      </fill>
    </dxf>
    <dxf>
      <font>
        <b val="0"/>
        <i val="0"/>
        <strike val="0"/>
        <condense val="0"/>
        <extend val="0"/>
        <outline val="0"/>
        <shadow val="0"/>
        <u val="none"/>
        <vertAlign val="baseline"/>
        <sz val="11"/>
        <color theme="1"/>
        <name val="Calibri"/>
        <family val="2"/>
        <scheme val="minor"/>
      </font>
      <fill>
        <patternFill patternType="solid">
          <fgColor theme="4" tint="0.79998168889431442"/>
          <bgColor theme="0"/>
        </patternFill>
      </fill>
    </dxf>
    <dxf>
      <font>
        <b val="0"/>
        <i val="0"/>
        <strike val="0"/>
        <condense val="0"/>
        <extend val="0"/>
        <outline val="0"/>
        <shadow val="0"/>
        <u val="none"/>
        <vertAlign val="baseline"/>
        <sz val="11"/>
        <color theme="1"/>
        <name val="Calibri"/>
        <family val="2"/>
        <scheme val="minor"/>
      </font>
      <numFmt numFmtId="0" formatCode="General"/>
      <fill>
        <patternFill patternType="solid">
          <fgColor theme="4" tint="0.79998168889431442"/>
          <bgColor theme="0"/>
        </patternFill>
      </fill>
    </dxf>
    <dxf>
      <font>
        <b val="0"/>
        <i val="0"/>
        <strike val="0"/>
        <condense val="0"/>
        <extend val="0"/>
        <outline val="0"/>
        <shadow val="0"/>
        <u val="none"/>
        <vertAlign val="baseline"/>
        <sz val="11"/>
        <color theme="1"/>
        <name val="Calibri"/>
        <family val="2"/>
        <scheme val="minor"/>
      </font>
      <fill>
        <patternFill patternType="solid">
          <fgColor theme="4" tint="0.79998168889431442"/>
          <bgColor theme="0"/>
        </patternFill>
      </fill>
    </dxf>
    <dxf>
      <font>
        <b val="0"/>
        <i val="0"/>
        <strike val="0"/>
        <condense val="0"/>
        <extend val="0"/>
        <outline val="0"/>
        <shadow val="0"/>
        <u val="none"/>
        <vertAlign val="baseline"/>
        <sz val="11"/>
        <color theme="1"/>
        <name val="Calibri"/>
        <family val="2"/>
        <scheme val="minor"/>
      </font>
      <fill>
        <patternFill patternType="solid">
          <fgColor theme="4" tint="0.79998168889431442"/>
          <bgColor theme="0"/>
        </patternFill>
      </fill>
    </dxf>
    <dxf>
      <font>
        <b val="0"/>
        <i val="0"/>
        <strike val="0"/>
        <condense val="0"/>
        <extend val="0"/>
        <outline val="0"/>
        <shadow val="0"/>
        <u val="none"/>
        <vertAlign val="baseline"/>
        <sz val="11"/>
        <color theme="1"/>
        <name val="Calibri"/>
        <family val="2"/>
        <scheme val="minor"/>
      </font>
      <fill>
        <patternFill patternType="solid">
          <fgColor theme="4" tint="0.79998168889431442"/>
          <bgColor theme="0"/>
        </patternFill>
      </fill>
    </dxf>
    <dxf>
      <font>
        <b val="0"/>
        <i val="0"/>
        <strike val="0"/>
        <condense val="0"/>
        <extend val="0"/>
        <outline val="0"/>
        <shadow val="0"/>
        <u val="none"/>
        <vertAlign val="baseline"/>
        <sz val="11"/>
        <color theme="1"/>
        <name val="Calibri"/>
        <family val="2"/>
        <scheme val="minor"/>
      </font>
      <fill>
        <patternFill patternType="solid">
          <fgColor theme="4" tint="0.79998168889431442"/>
          <bgColor theme="0"/>
        </patternFill>
      </fill>
    </dxf>
    <dxf>
      <font>
        <b val="0"/>
        <i val="0"/>
        <strike val="0"/>
        <condense val="0"/>
        <extend val="0"/>
        <outline val="0"/>
        <shadow val="0"/>
        <u val="none"/>
        <vertAlign val="baseline"/>
        <sz val="11"/>
        <color theme="1"/>
        <name val="Calibri"/>
        <family val="2"/>
        <scheme val="minor"/>
      </font>
      <fill>
        <patternFill patternType="solid">
          <fgColor theme="4" tint="0.79998168889431442"/>
          <bgColor theme="0"/>
        </patternFill>
      </fill>
    </dxf>
    <dxf>
      <font>
        <b val="0"/>
        <i val="0"/>
        <strike val="0"/>
        <condense val="0"/>
        <extend val="0"/>
        <outline val="0"/>
        <shadow val="0"/>
        <u val="none"/>
        <vertAlign val="baseline"/>
        <sz val="11"/>
        <color theme="1"/>
        <name val="Calibri"/>
        <family val="2"/>
        <scheme val="minor"/>
      </font>
      <fill>
        <patternFill patternType="solid">
          <fgColor theme="4" tint="0.79998168889431442"/>
          <bgColor theme="0"/>
        </patternFill>
      </fill>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fill>
        <patternFill patternType="solid">
          <fgColor theme="4" tint="0.79998168889431442"/>
          <bgColor theme="0"/>
        </patternFill>
      </fill>
    </dxf>
    <dxf>
      <border outline="0">
        <bottom style="thin">
          <color indexed="64"/>
        </bottom>
      </border>
    </dxf>
    <dxf>
      <font>
        <b/>
        <i val="0"/>
        <strike val="0"/>
        <condense val="0"/>
        <extend val="0"/>
        <outline val="0"/>
        <shadow val="0"/>
        <u val="none"/>
        <vertAlign val="baseline"/>
        <sz val="11"/>
        <color theme="1"/>
        <name val="Calibri"/>
        <family val="2"/>
        <scheme val="minor"/>
      </font>
      <fill>
        <patternFill patternType="solid">
          <fgColor theme="4"/>
          <bgColor theme="0"/>
        </patternFill>
      </fill>
      <border diagonalUp="0" diagonalDown="0" outline="0">
        <left style="thin">
          <color indexed="64"/>
        </left>
        <right style="thin">
          <color indexed="64"/>
        </right>
        <top/>
        <bottom/>
      </border>
    </dxf>
    <dxf>
      <font>
        <b/>
        <i val="0"/>
      </font>
      <fill>
        <patternFill>
          <bgColor theme="9" tint="0.39994506668294322"/>
        </patternFill>
      </fill>
    </dxf>
    <dxf>
      <font>
        <b/>
        <i val="0"/>
      </font>
      <fill>
        <patternFill>
          <bgColor theme="9" tint="0.39994506668294322"/>
        </patternFill>
      </fill>
      <border>
        <left style="thin">
          <color theme="7" tint="0.39994506668294322"/>
        </left>
        <right style="thin">
          <color theme="7" tint="0.39994506668294322"/>
        </right>
        <top style="thin">
          <color theme="7" tint="0.39994506668294322"/>
        </top>
        <bottom style="thin">
          <color theme="7" tint="0.39994506668294322"/>
        </bottom>
        <vertical/>
        <horizontal/>
      </border>
    </dxf>
    <dxf>
      <font>
        <b/>
        <i val="0"/>
      </font>
      <fill>
        <patternFill>
          <bgColor theme="9" tint="0.39994506668294322"/>
        </patternFill>
      </fill>
      <border>
        <left style="thin">
          <color theme="9" tint="-0.499984740745262"/>
        </left>
        <right style="thin">
          <color theme="9" tint="-0.499984740745262"/>
        </right>
        <top style="thin">
          <color theme="9" tint="-0.499984740745262"/>
        </top>
        <bottom style="thin">
          <color theme="9" tint="-0.499984740745262"/>
        </bottom>
      </border>
    </dxf>
    <dxf>
      <font>
        <b/>
        <i val="0"/>
      </font>
      <fill>
        <patternFill>
          <bgColor theme="9" tint="-0.24994659260841701"/>
        </patternFill>
      </fill>
      <border>
        <left style="thin">
          <color auto="1"/>
        </left>
        <right style="thin">
          <color auto="1"/>
        </right>
        <top style="thin">
          <color auto="1"/>
        </top>
        <bottom style="thin">
          <color auto="1"/>
        </bottom>
      </border>
    </dxf>
    <dxf>
      <font>
        <b val="0"/>
        <i val="0"/>
        <color rgb="FFFFFF00"/>
      </font>
      <fill>
        <patternFill>
          <bgColor theme="9" tint="-0.499984740745262"/>
        </patternFill>
      </fill>
      <border>
        <left style="thin">
          <color rgb="FFFFFF00"/>
        </left>
        <right style="thin">
          <color rgb="FFFFFF00"/>
        </right>
        <top style="thin">
          <color rgb="FFFFFF00"/>
        </top>
        <bottom style="thin">
          <color rgb="FFFFFF00"/>
        </bottom>
      </border>
    </dxf>
    <dxf>
      <fill>
        <gradientFill degree="90">
          <stop position="0">
            <color theme="0"/>
          </stop>
          <stop position="0.5">
            <color rgb="FFF5F9FD"/>
          </stop>
          <stop position="1">
            <color theme="0"/>
          </stop>
        </gradientFill>
      </fill>
    </dxf>
    <dxf>
      <fill>
        <patternFill>
          <bgColor theme="0"/>
        </patternFill>
      </fill>
    </dxf>
    <dxf>
      <fill>
        <patternFill>
          <bgColor theme="4" tint="0.59996337778862885"/>
        </patternFill>
      </fill>
    </dxf>
    <dxf>
      <fill>
        <gradientFill degree="90">
          <stop position="0">
            <color theme="0"/>
          </stop>
          <stop position="0.5">
            <color rgb="FFF5F9FD"/>
          </stop>
          <stop position="1">
            <color theme="0"/>
          </stop>
        </gradientFill>
      </fill>
    </dxf>
    <dxf>
      <fill>
        <patternFill>
          <bgColor theme="0"/>
        </patternFill>
      </fill>
    </dxf>
    <dxf>
      <fill>
        <patternFill>
          <bgColor theme="4" tint="0.59996337778862885"/>
        </patternFill>
      </fill>
    </dxf>
    <dxf>
      <fill>
        <gradientFill degree="90">
          <stop position="0">
            <color theme="0"/>
          </stop>
          <stop position="0.5">
            <color theme="9" tint="0.80001220740379042"/>
          </stop>
          <stop position="1">
            <color theme="0"/>
          </stop>
        </gradientFill>
      </fill>
    </dxf>
    <dxf>
      <fill>
        <patternFill>
          <bgColor theme="0" tint="-4.9989318521683403E-2"/>
        </patternFill>
      </fill>
    </dxf>
    <dxf>
      <fill>
        <patternFill>
          <bgColor theme="9" tint="0.59996337778862885"/>
        </patternFill>
      </fill>
    </dxf>
  </dxfs>
  <tableStyles count="3" defaultTableStyle="Estilo de tabla 1" defaultPivotStyle="PivotStyleLight16">
    <tableStyle name="Estilo de tabla 1" pivot="0" count="3" xr9:uid="{0C8033D5-B51F-43FC-AFEB-93A78E5EAB80}">
      <tableStyleElement type="headerRow" dxfId="238"/>
      <tableStyleElement type="firstRowStripe" dxfId="237"/>
      <tableStyleElement type="secondRowStripe" dxfId="236"/>
    </tableStyle>
    <tableStyle name="Estilo de tabla 1 2" pivot="0" count="3" xr9:uid="{1A727CE3-6548-4700-BEC2-EF2FBC3496A4}">
      <tableStyleElement type="headerRow" dxfId="235"/>
      <tableStyleElement type="firstRowStripe" dxfId="234"/>
      <tableStyleElement type="secondRowStripe" dxfId="233"/>
    </tableStyle>
    <tableStyle name="Estilo de tabla 1 3" pivot="0" count="3" xr9:uid="{A4E9E585-6315-406B-A530-30989E7B2FF4}">
      <tableStyleElement type="headerRow" dxfId="232"/>
      <tableStyleElement type="firstRowStripe" dxfId="231"/>
      <tableStyleElement type="secondRowStripe" dxfId="23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eetMetadata" Target="metadata.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 Id="rId27" Type="http://schemas.microsoft.com/office/2006/relationships/vbaProject" Target="vbaProject.bin"/></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0</xdr:row>
      <xdr:rowOff>47625</xdr:rowOff>
    </xdr:from>
    <xdr:to>
      <xdr:col>8</xdr:col>
      <xdr:colOff>571500</xdr:colOff>
      <xdr:row>22</xdr:row>
      <xdr:rowOff>171450</xdr:rowOff>
    </xdr:to>
    <xdr:pic>
      <xdr:nvPicPr>
        <xdr:cNvPr id="7" name="Imagen 6">
          <a:extLst>
            <a:ext uri="{FF2B5EF4-FFF2-40B4-BE49-F238E27FC236}">
              <a16:creationId xmlns:a16="http://schemas.microsoft.com/office/drawing/2014/main" id="{C7EB295E-63F4-4CFE-8731-152E4551EFE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47625"/>
          <a:ext cx="5905500" cy="4314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1:L6" totalsRowShown="0" headerRowDxfId="224" dataDxfId="222" headerRowBorderDxfId="223" tableBorderDxfId="221" totalsRowBorderDxfId="220">
  <autoFilter ref="A1:L6" xr:uid="{00000000-0009-0000-0100-000001000000}"/>
  <tableColumns count="12">
    <tableColumn id="1" xr3:uid="{00000000-0010-0000-0000-000001000000}" name="NIF / NIE" dataDxfId="219"/>
    <tableColumn id="2" xr3:uid="{00000000-0010-0000-0000-000002000000}" name="Niu" dataDxfId="218"/>
    <tableColumn id="3" xr3:uid="{00000000-0010-0000-0000-000003000000}" name="Cognoms i Nom" dataDxfId="217"/>
    <tableColumn id="4" xr3:uid="{00000000-0010-0000-0000-000004000000}" name="Categoria" dataDxfId="216"/>
    <tableColumn id="5" xr3:uid="{00000000-0010-0000-0000-000005000000}" name="Departament" dataDxfId="215"/>
    <tableColumn id="6" xr3:uid="{00000000-0010-0000-0000-000006000000}" name="Àrea" dataDxfId="214"/>
    <tableColumn id="7" xr3:uid="{00000000-0010-0000-0000-000007000000}" name="codi dep" dataDxfId="213"/>
    <tableColumn id="8" xr3:uid="{00000000-0010-0000-0000-000008000000}" name="codi àrea" dataDxfId="212"/>
    <tableColumn id="9" xr3:uid="{00000000-0010-0000-0000-000009000000}" name="DENOMINADOR" dataDxfId="211"/>
    <tableColumn id="10" xr3:uid="{00000000-0010-0000-0000-00000A000000}" name="Crèdits docència" dataDxfId="210"/>
    <tableColumn id="11" xr3:uid="{00000000-0010-0000-0000-00000B000000}" name="Punts docència" dataDxfId="209">
      <calculatedColumnFormula>INT((Tabla1[[#This Row],[Crèdits docència]]-75)/9)*0.5</calculatedColumnFormula>
    </tableColumn>
    <tableColumn id="12" xr3:uid="{347B4786-EBFB-4F0C-9A01-EBFCBE2842E7}" name="ENLLAÇ" dataDxfId="208"/>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81633849-C5AD-4222-908B-DFB0BF8F64D3}" name="Wos" displayName="Wos" ref="B12:D266" totalsRowShown="0">
  <autoFilter ref="B12:D266" xr:uid="{293134BF-9D85-4ED8-8DA1-D399E19516E5}"/>
  <tableColumns count="3">
    <tableColumn id="1" xr3:uid="{30E8FAAD-F745-4B67-90A1-62DD3A5768AC}" name="WoS Category " dataDxfId="207"/>
    <tableColumn id="2" xr3:uid="{F1166F5F-8E04-4BDF-988D-DC964E43040B}" name="C normalitzat" dataDxfId="206"/>
    <tableColumn id="3" xr3:uid="{5B4D16E2-FC30-4ABC-A1CA-5CD704F3EFFA}" name="WOS Domain " dataDxfId="205"/>
  </tableColumns>
  <tableStyleInfo name="Estilo de tabla 1"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7D16DD67-F6BA-4E47-AD55-CF0AD4DBD824}" name="Tabla15" displayName="Tabla15" ref="A9:E59" totalsRowShown="0" headerRowDxfId="204" dataDxfId="202" headerRowBorderDxfId="203" tableBorderDxfId="201" totalsRowBorderDxfId="200">
  <autoFilter ref="A9:E59" xr:uid="{4B67321F-104F-4D61-A6C4-FC23EB50AC5A}">
    <filterColumn colId="0" hiddenButton="1"/>
    <filterColumn colId="1" hiddenButton="1"/>
    <filterColumn colId="2" hiddenButton="1"/>
    <filterColumn colId="3" hiddenButton="1"/>
    <filterColumn colId="4" hiddenButton="1"/>
  </autoFilter>
  <tableColumns count="5">
    <tableColumn id="1" xr3:uid="{46BCD161-B492-4DF3-BC8C-0F408C5078F8}" name="Ordre" dataDxfId="199"/>
    <tableColumn id="2" xr3:uid="{90B41D8D-0F60-4165-B3F6-B449A8629692}" name="Nom de la beca" dataDxfId="198"/>
    <tableColumn id="3" xr3:uid="{C8D1ECF3-CC71-440A-8285-4D9EB63297E6}" name="data d'inici" dataDxfId="197"/>
    <tableColumn id="4" xr3:uid="{C1EF0686-A7F1-46DB-AB27-73CD4FC05395}" name="data fi" dataDxfId="196"/>
    <tableColumn id="5" xr3:uid="{CFC536D4-4F96-4F59-8B7F-8771C98B7F62}" name="CODI" dataDxfId="195">
      <calculatedColumnFormula>IF(B10="","",CONCATENATE('Valoració '!$D$7,"BEQUES",'Ingressos i beques'!B10,0,'Ingressos i beques'!A10,'Valoració '!$D$7))</calculatedColumnFormula>
    </tableColumn>
  </tableColumns>
  <tableStyleInfo name="Estilo de tabla 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CACF049B-C674-4943-BDD8-71C2B6FDA202}" name="Tabla14" displayName="Tabla14" ref="A6:E106" totalsRowShown="0" headerRowDxfId="194" dataDxfId="192" headerRowBorderDxfId="193" tableBorderDxfId="191" totalsRowBorderDxfId="190">
  <autoFilter ref="A6:E106" xr:uid="{B547465D-4215-4776-BCEF-4B4108510534}">
    <filterColumn colId="0" hiddenButton="1"/>
    <filterColumn colId="1" hiddenButton="1"/>
    <filterColumn colId="2" hiddenButton="1"/>
    <filterColumn colId="3" hiddenButton="1"/>
    <filterColumn colId="4" hiddenButton="1"/>
  </autoFilter>
  <tableColumns count="5">
    <tableColumn id="1" xr3:uid="{E666B944-82C1-486D-A007-DFF4A664B2B2}" name="ORDRE" dataDxfId="189"/>
    <tableColumn id="2" xr3:uid="{C594982D-4ECC-4CD6-80E1-A9C633346D2A}" name="ERC Grant" dataDxfId="188"/>
    <tableColumn id="3" xr3:uid="{58628E08-DCF3-44AA-8040-7C11D14631B1}" name="DATA inici" dataDxfId="187"/>
    <tableColumn id="4" xr3:uid="{FBBF036C-E3D6-41F3-954E-0AF1109E76CD}" name="DATA fi" dataDxfId="186"/>
    <tableColumn id="5" xr3:uid="{1C5B6846-2E2D-49C5-A992-6BA866F2FA19}" name="CODI" dataDxfId="185">
      <calculatedColumnFormula>IF(B7&lt;&gt;"",(CONCATENATE("ERC",'Valoració '!$D$7,B7,"00",A7))," ")</calculatedColumnFormula>
    </tableColumn>
  </tableColumns>
  <tableStyleInfo name="Estilo de tabla 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A1E1F42A-7B7A-4EC1-857A-2EC2983811C3}" name="Tabla13" displayName="Tabla13" ref="A7:R107" totalsRowShown="0" headerRowBorderDxfId="184" tableBorderDxfId="183" totalsRowBorderDxfId="182">
  <autoFilter ref="A7:R107" xr:uid="{1C7A5167-F8D8-4949-A180-EB21F956BCAB}">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autoFilter>
  <tableColumns count="18">
    <tableColumn id="1" xr3:uid="{F6E933EB-8BD9-4266-A4B8-B4A7DC16778A}" name="ORDRE" dataDxfId="181"/>
    <tableColumn id="2" xr3:uid="{378F6BE9-4B5B-4909-AB1D-984B3FF07EAF}" name="Nom de la convocatòria" dataDxfId="180"/>
    <tableColumn id="3" xr3:uid="{1780C6AE-9D61-453F-BD8F-E7CB3666367D}" name="Entitat finançadora" dataDxfId="179"/>
    <tableColumn id="4" xr3:uid="{8A0DE2C0-8A8D-4F7E-8438-FB1E319ED213}" name="Referència" dataDxfId="178"/>
    <tableColumn id="5" xr3:uid="{3095C0DA-F4EA-43F9-931B-1F949A833F7A}" name="Títol" dataDxfId="177"/>
    <tableColumn id="6" xr3:uid="{5FC4D937-C63F-41C4-93EB-AC6AD66A5445}" name="nº grups participants" dataDxfId="176"/>
    <tableColumn id="7" xr3:uid="{F38F5527-6239-4833-8D25-0190B0BDFA3E}" name="nº IPs projecte" dataDxfId="175"/>
    <tableColumn id="8" xr3:uid="{A8F59520-599D-40A5-8066-01E7C56CAE97}" name="IP projecte (si/no)" dataDxfId="174"/>
    <tableColumn id="9" xr3:uid="{2445DD12-A7BF-45B8-BB09-D13D89262C67}" name="nº IPs workpackage" dataDxfId="173"/>
    <tableColumn id="10" xr3:uid="{7CA75875-73A7-4897-8562-E42C5584D0AE}" name="IP workpackage (només si no és IP)" dataDxfId="172"/>
    <tableColumn id="11" xr3:uid="{0E746B18-B9B9-4294-A6B5-C63ED7EC59D5}" name="Participació  (només si no és IP)" dataDxfId="171"/>
    <tableColumn id="12" xr3:uid="{82ACB84E-D9A3-4DB7-A6FE-2456DBF15440}" name="Cuantia de la subvenció" dataDxfId="170"/>
    <tableColumn id="13" xr3:uid="{8D61A131-AFF4-4DCA-8AFB-B1A0B9B99FE2}" name="Data inici (dia/mes/any)" dataDxfId="169"/>
    <tableColumn id="14" xr3:uid="{D9867F56-222B-4CBA-8EE4-0735E722335E}" name="Data final (dia/mes/any)" dataDxfId="168"/>
    <tableColumn id="15" xr3:uid="{AFBC19EE-4A34-4FAA-B529-42DCFEC316A0}" name="Duració en anys " dataDxfId="167">
      <calculatedColumnFormula>(N8-M8)/365</calculatedColumnFormula>
    </tableColumn>
    <tableColumn id="16" xr3:uid="{3E78495C-CA60-4DD9-823F-2616E32E0ACD}" name="PUNTUACIÓ projecte (mínim 3 anys)" dataDxfId="166">
      <calculatedColumnFormula>IF(O8&gt;=3,"arriba a 3 anys","menys de 3 anys")</calculatedColumnFormula>
    </tableColumn>
    <tableColumn id="17" xr3:uid="{E05384BF-A12E-4EB2-AB2B-DE58178C79B5}" name="Projecte UAB" dataDxfId="165"/>
    <tableColumn id="18" xr3:uid="{72E6FEE2-22BC-4B9D-BCCC-D28C5543008D}" name="CODI" dataDxfId="164">
      <calculatedColumnFormula>IF(Q8="","",IF(Q8="SI","No cal documentació",(CONCATENATE("1.2a_",'Valoració '!$D$7,"00",A8))))</calculatedColumnFormula>
    </tableColumn>
  </tableColumns>
  <tableStyleInfo name="Estilo de tabla 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FAB3E069-7DED-4FB9-B5D2-E0190F5577BF}" name="Tabla12" displayName="Tabla12" ref="A7:P107" totalsRowShown="0" headerRowBorderDxfId="163" tableBorderDxfId="162" totalsRowBorderDxfId="161">
  <autoFilter ref="A7:P107" xr:uid="{C1C55013-C191-4045-A9AA-113571B31037}">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autoFilter>
  <tableColumns count="16">
    <tableColumn id="1" xr3:uid="{5B832B81-68D2-4994-95DF-F7929E45D381}" name="ORDRE" dataDxfId="160"/>
    <tableColumn id="2" xr3:uid="{D9F3222D-6885-428D-95D5-5B487D176C71}" name="Nom de la convocatòria" dataDxfId="159"/>
    <tableColumn id="3" xr3:uid="{AD53D287-E0A0-43ED-A84F-06F851475333}" name="Entitat finançadora" dataDxfId="158"/>
    <tableColumn id="4" xr3:uid="{38A78DC4-020A-48CC-95BE-315602F5CFF7}" name="Referència" dataDxfId="157"/>
    <tableColumn id="5" xr3:uid="{4CF27445-9EF2-4BA0-AABC-F1DE385B56AE}" name="Títol" dataDxfId="156"/>
    <tableColumn id="6" xr3:uid="{3E309D79-2003-4AF3-B3C7-1549E2620052}" name="nº grups participants (referit  a subprojectes dins de projectes coordinats, sent l'IP del projecte coordinat el candidat)" dataDxfId="155"/>
    <tableColumn id="7" xr3:uid="{B09A4619-1913-4B7F-ADAD-E75F0EB3E9F0}" name="co IP (hi ha més d'un IP)" dataDxfId="154"/>
    <tableColumn id="8" xr3:uid="{AE25B0DD-5892-4BD2-8D21-65B98E17A668}" name="IP únic del projecte" dataDxfId="153"/>
    <tableColumn id="9" xr3:uid="{76E44CB9-4CED-4DBB-A3AF-14A546339DA7}" name="Participació (si/no) (només si no és IP)" dataDxfId="152"/>
    <tableColumn id="10" xr3:uid="{91E2887B-A285-429C-A969-FD6EB5E12C80}" name="Cuantia de la subvenció" dataDxfId="151"/>
    <tableColumn id="11" xr3:uid="{21501FD5-1200-41EC-A33A-318221E2D1A0}" name="Data inici (dia/mes/any)" dataDxfId="150"/>
    <tableColumn id="12" xr3:uid="{5070E6D7-9C4D-4060-9B0C-4C60B7F2D2D1}" name="Data final (dia/mes/any)" dataDxfId="149"/>
    <tableColumn id="13" xr3:uid="{87DC0F29-5FC0-4D4D-96AD-D63A5C399079}" name="Duració en anys " dataDxfId="148">
      <calculatedColumnFormula>(L8+1-K8)/365</calculatedColumnFormula>
    </tableColumn>
    <tableColumn id="14" xr3:uid="{CB4E3811-24E6-40FE-98DA-18A7BAB6D3FA}" name="projecte (mínim 3 anys)" dataDxfId="147">
      <calculatedColumnFormula>IF(M8&gt;=3,"arriba als 3 anys","no arriba als 3 anys")</calculatedColumnFormula>
    </tableColumn>
    <tableColumn id="15" xr3:uid="{73211EE3-9390-4475-9CCD-E15520146A28}" name="Projecte UAB" dataDxfId="146"/>
    <tableColumn id="16" xr3:uid="{1AD2BFB2-7F3A-4BB4-B3C6-015F01E47BB5}" name="CODI" dataDxfId="145">
      <calculatedColumnFormula>IF(O8="","",IF(O8="SI","No cal documentació",(CONCATENATE("1.2b_",'Valoració '!$D$7,"00",A8))))</calculatedColumnFormula>
    </tableColumn>
  </tableColumns>
  <tableStyleInfo name="Estilo de tabla 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686BE8B0-0A05-4715-B9F1-A587D2554189}" name="Tabla11" displayName="Tabla11" ref="A7:J107" totalsRowShown="0" headerRowDxfId="144" dataDxfId="142" headerRowBorderDxfId="143" tableBorderDxfId="141" totalsRowBorderDxfId="140">
  <autoFilter ref="A7:J107" xr:uid="{92986D8E-C6D2-4400-8F2E-7742BB19D2B6}">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autoFilter>
  <tableColumns count="10">
    <tableColumn id="1" xr3:uid="{2251E010-8F28-4226-A541-DC7AB0C48222}" name="ORDRE" dataDxfId="139"/>
    <tableColumn id="2" xr3:uid="{5CDFEE63-0794-435B-A68F-E66F9E2E5D89}" name="Nom de la convocatòria" dataDxfId="138"/>
    <tableColumn id="3" xr3:uid="{57BBF6D3-18A4-4312-9C20-717196A00738}" name="Entitat finançadora" dataDxfId="137"/>
    <tableColumn id="4" xr3:uid="{60C95D98-5773-413E-8EF8-D664F6267842}" name="Referència" dataDxfId="136"/>
    <tableColumn id="5" xr3:uid="{DEF35AB9-2BCF-4B86-AC12-BABABB652E69}" name="Títol" dataDxfId="135"/>
    <tableColumn id="6" xr3:uid="{8C6FB375-A1C4-4D66-89AA-E0ED2AD2C8E5}" name="Finançat (si/no)" dataDxfId="134"/>
    <tableColumn id="7" xr3:uid="{69DF7992-A0A0-4FBE-A443-75A3F11D991A}" name="IP projecte (si/no)" dataDxfId="133"/>
    <tableColumn id="8" xr3:uid="{9C50A290-3BAB-4CB9-A1F6-81A67D0CDAAF}" name="Cuantia de la subvenció" dataDxfId="132"/>
    <tableColumn id="9" xr3:uid="{9C778E7D-A3B1-49F6-B0DC-C97163B65636}" name="SGR de la UAB" dataDxfId="131"/>
    <tableColumn id="10" xr3:uid="{16552CA4-941C-43EB-9386-713B606E4368}" name="CODI" dataDxfId="130">
      <calculatedColumnFormula>IF(I8="","",IF(I8="SI","No cal documentació",(CONCATENATE("1.2c_SGR",$D8,'Valoració '!$D$7,"00",A8))))</calculatedColumnFormula>
    </tableColumn>
  </tableColumns>
  <tableStyleInfo name="Estilo de tabla 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Tabla3" displayName="Tabla3" ref="A12:M212" totalsRowShown="0" headerRowDxfId="129" dataDxfId="127" headerRowBorderDxfId="128" tableBorderDxfId="126" totalsRowBorderDxfId="125">
  <autoFilter ref="A12:M212" xr:uid="{00000000-0009-0000-0100-000003000000}">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autoFilter>
  <tableColumns count="13">
    <tableColumn id="1" xr3:uid="{00000000-0010-0000-0100-000001000000}" name="ORDRE" dataDxfId="124"/>
    <tableColumn id="2" xr3:uid="{00000000-0010-0000-0100-000002000000}" name="Referència completa de la publicació indexada JCR: autors, títol, Revista, pàgina inicial-final." dataDxfId="123"/>
    <tableColumn id="3" xr3:uid="{00000000-0010-0000-0100-000003000000}" name="Quartil (1, 2 o 3) com a 1r, 2n, penúltim i últim autor o autor en correspondència" dataDxfId="122"/>
    <tableColumn id="4" xr3:uid="{00000000-0010-0000-0100-000004000000}" name="WoS Category" dataDxfId="121"/>
    <tableColumn id="5" xr3:uid="{00000000-0010-0000-0100-000005000000}" name="Nomès  per a publicacions no indexades JCR: altres articles o publicacions rellevants (llibres o capítols de llibres que estiguin en editorials incloses al SPI" dataDxfId="120"/>
    <tableColumn id="6" xr3:uid="{00000000-0010-0000-0100-000006000000}" name="Posició autoria article indexat" dataDxfId="119"/>
    <tableColumn id="10" xr3:uid="{00000000-0010-0000-0100-00000A000000}" name="Nombre de citesrebudes segos ISI WoK" dataDxfId="118"/>
    <tableColumn id="9" xr3:uid="{00000000-0010-0000-0100-000009000000}" name="I" dataDxfId="117">
      <calculatedColumnFormula>IFERROR(Tabla3[[#This Row],[Nombre de citesrebudes segos ISI WoK]]/(VLOOKUP(Tabla3[[#This Row],[WoS Category]],'N AQU'!$B$13:$C$266,2,0)*100),0)</calculatedColumnFormula>
    </tableColumn>
    <tableColumn id="7" xr3:uid="{00000000-0010-0000-0100-000007000000}" name="N1" dataDxfId="116">
      <calculatedColumnFormula>IF(OR(Tabla3[[#This Row],[Quartil (1, 2 o 3) com a 1r, 2n, penúltim i últim autor o autor en correspondència]]=1,Tabla3[[#This Row],[Quartil (1, 2 o 3) com a 1r, 2n, penúltim i últim autor o autor en correspondència]]=2),IF(Tabla3[[#This Row],[Posició autoria article indexat]]=$F$2,1,0),0)</calculatedColumnFormula>
    </tableColumn>
    <tableColumn id="11" xr3:uid="{00000000-0010-0000-0100-00000B000000}" name="N2" dataDxfId="115">
      <calculatedColumnFormula>IF(OR(Tabla3[[#This Row],[Quartil (1, 2 o 3) com a 1r, 2n, penúltim i últim autor o autor en correspondència]]=1,Tabla3[[#This Row],[Quartil (1, 2 o 3) com a 1r, 2n, penúltim i últim autor o autor en correspondència]]=2),IF(Tabla3[[#This Row],[Posició autoria article indexat]]=$F$3,1,0),0)</calculatedColumnFormula>
    </tableColumn>
    <tableColumn id="12" xr3:uid="{00000000-0010-0000-0100-00000C000000}" name="N3" dataDxfId="114">
      <calculatedColumnFormula>IF(OR(Tabla3[[#This Row],[Quartil (1, 2 o 3) com a 1r, 2n, penúltim i últim autor o autor en correspondència]]=1,Tabla3[[#This Row],[Quartil (1, 2 o 3) com a 1r, 2n, penúltim i últim autor o autor en correspondència]]=2),IF(Tabla3[[#This Row],[Posició autoria article indexat]]=$F$4,1,0),0)</calculatedColumnFormula>
    </tableColumn>
    <tableColumn id="14" xr3:uid="{00000000-0010-0000-0100-00000E000000}" name=" n1" dataDxfId="113">
      <calculatedColumnFormula>IF(OR(Tabla3[[#This Row],[Quartil (1, 2 o 3) com a 1r, 2n, penúltim i últim autor o autor en correspondència]]=3,Tabla3[[#This Row],[Quartil (1, 2 o 3) com a 1r, 2n, penúltim i últim autor o autor en correspondència]]=4),IF(Tabla3[[#This Row],[Posició autoria article indexat]]=$F$2,1,0),0)</calculatedColumnFormula>
    </tableColumn>
    <tableColumn id="15" xr3:uid="{00000000-0010-0000-0100-00000F000000}" name=" n2" dataDxfId="112">
      <calculatedColumnFormula>IF(OR(Tabla3[[#This Row],[Quartil (1, 2 o 3) com a 1r, 2n, penúltim i últim autor o autor en correspondència]]=3,Tabla3[[#This Row],[Quartil (1, 2 o 3) com a 1r, 2n, penúltim i últim autor o autor en correspondència]]=4),IF(Tabla3[[#This Row],[Posició autoria article indexat]]=$F$3,1,0),0)</calculatedColumnFormula>
    </tableColumn>
  </tableColumns>
  <tableStyleInfo name="Estilo de tabla 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190ADF95-5107-4A9F-97C7-4DAD1594284B}" name="Tabla10" displayName="Tabla10" ref="A7:M250" totalsRowShown="0" headerRowDxfId="111" dataDxfId="109" headerRowBorderDxfId="110" tableBorderDxfId="108" totalsRowBorderDxfId="107">
  <autoFilter ref="A7:M250" xr:uid="{34296377-0DE4-421A-BE27-472EEF128D94}">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autoFilter>
  <tableColumns count="13">
    <tableColumn id="1" xr3:uid="{E1F4ACCD-130D-4271-B1D2-C2BAA7D22CC7}" name="ORDRE" dataDxfId="106"/>
    <tableColumn id="2" xr3:uid="{608A54BA-7084-4425-898B-B0D7B8208EAE}" name="Conveni/Patent" dataDxfId="105"/>
    <tableColumn id="3" xr3:uid="{C179019A-B440-475A-8791-7C705626C1A5}" name="Nom del conveni" dataDxfId="104"/>
    <tableColumn id="4" xr3:uid="{4F828EDC-A3A1-4446-AB16-A93B3AB10BC2}" name="Nacional / Internacional" dataDxfId="103"/>
    <tableColumn id="5" xr3:uid="{A9DA78E9-E997-4080-BB5C-21E8F8480D1C}" name="Duració conveni (nombre d'anys)" dataDxfId="102"/>
    <tableColumn id="6" xr3:uid="{F440CF11-7B58-4A61-8A0C-E5FAC08F42D7}" name="Entitats" dataDxfId="101"/>
    <tableColumn id="7" xr3:uid="{BB9AFB73-0236-458D-9EA6-E0CA709CD1D9}" name="Responsable / Participant" dataDxfId="100"/>
    <tableColumn id="8" xr3:uid="{B26A8D62-08CE-41D6-889A-06DD1564CAE4}" name="P1" dataDxfId="99">
      <calculatedColumnFormula>IF(B8="Patent",0,IF(AND(D8="Internacional",G8="Responsable"),0.25*E8,0))</calculatedColumnFormula>
    </tableColumn>
    <tableColumn id="9" xr3:uid="{BEA38B7D-335E-4C57-A1EA-6357296E664C}" name="P2" dataDxfId="98">
      <calculatedColumnFormula>IF(B8="Patent",0,IF(AND(D8="Nacional",G8="Responsable"),0.2*E8,0))</calculatedColumnFormula>
    </tableColumn>
    <tableColumn id="10" xr3:uid="{E8481758-A0A2-49C6-B088-9E86CEEAD49A}" name="P3" dataDxfId="97">
      <calculatedColumnFormula>IF(B8="Patent",0,IF(AND(D8="Nacional",G8="Participant"),0.1*E8,0))</calculatedColumnFormula>
    </tableColumn>
    <tableColumn id="11" xr3:uid="{28B13FF6-F34B-49D0-AA4E-F3C13F12B63D}" name="P4" dataDxfId="96">
      <calculatedColumnFormula>IF(B8="Patent",0,IF(AND(D8="Internacional",G8="Participant"),0.1*E8,0))</calculatedColumnFormula>
    </tableColumn>
    <tableColumn id="12" xr3:uid="{EA329D64-9E71-4EC1-9C58-7F153CDEF863}" name="P5" dataDxfId="95">
      <calculatedColumnFormula>IF(B8="Patent",1,0)</calculatedColumnFormula>
    </tableColumn>
    <tableColumn id="13" xr3:uid="{336D2A76-B033-4428-BB84-5EAF13AECB84}" name="CODI" dataDxfId="94">
      <calculatedColumnFormula>IF(C8&lt;&gt;0,(CONCATENATE("1.2.e_",'Valoració '!$D$7,"00",A8))," ")</calculatedColumnFormula>
    </tableColumn>
  </tableColumns>
  <tableStyleInfo name="Estilo de tabla 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6C3F4F9-6282-4B60-89CF-80D600FFBD04}" name="Tabla9" displayName="Tabla9" ref="A7:E107" totalsRowShown="0" headerRowDxfId="93" dataDxfId="91" headerRowBorderDxfId="92" tableBorderDxfId="90" totalsRowBorderDxfId="89">
  <autoFilter ref="A7:E107" xr:uid="{22DCD7BC-33F1-44F5-B60C-0281B0FC7B69}">
    <filterColumn colId="0" hiddenButton="1"/>
    <filterColumn colId="1" hiddenButton="1"/>
    <filterColumn colId="2" hiddenButton="1"/>
    <filterColumn colId="3" hiddenButton="1"/>
    <filterColumn colId="4" hiddenButton="1"/>
  </autoFilter>
  <tableColumns count="5">
    <tableColumn id="1" xr3:uid="{65F4EDB2-2CCF-4DF1-853B-B1A19AAC6900}" name="ORDRE" dataDxfId="88"/>
    <tableColumn id="2" xr3:uid="{EE5AE9C7-8513-4735-AD25-CB59B1F33881}" name="Nom de la societat/institució" dataDxfId="87"/>
    <tableColumn id="3" xr3:uid="{2240202E-D8F1-473D-BBCB-CDCD2F7F2CDA}" name="Ciutat on es troba" dataDxfId="86"/>
    <tableColumn id="4" xr3:uid="{9DB2A37C-6993-460B-91F5-13CACA288B4C}" name="DATA inici membre" dataDxfId="85"/>
    <tableColumn id="5" xr3:uid="{47315DA2-FC24-48BD-A21E-5BBE86F4E3F4}" name="CODI" dataDxfId="84">
      <calculatedColumnFormula>IF(B8&lt;&gt;0,(CONCATENATE("1.2.f_",'Valoració '!$D$7,"00",A8))," ")</calculatedColumnFormula>
    </tableColumn>
  </tableColumns>
  <tableStyleInfo name="Estilo de tabla 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2E2F857-5FEA-4644-B620-E45E7F4EA4DB}" name="Tabla8" displayName="Tabla8" ref="A5:E105" totalsRowShown="0" headerRowDxfId="83" headerRowBorderDxfId="82" tableBorderDxfId="81" totalsRowBorderDxfId="80">
  <autoFilter ref="A5:E105" xr:uid="{0305BB6C-9101-408A-8198-5431B66E0229}">
    <filterColumn colId="0" hiddenButton="1"/>
    <filterColumn colId="1" hiddenButton="1"/>
    <filterColumn colId="2" hiddenButton="1"/>
    <filterColumn colId="3" hiddenButton="1"/>
    <filterColumn colId="4" hiddenButton="1"/>
  </autoFilter>
  <tableColumns count="5">
    <tableColumn id="1" xr3:uid="{4A12223D-B753-4369-950C-FEE37D3571D3}" name="ORDRE" dataDxfId="79"/>
    <tableColumn id="2" xr3:uid="{8491E6B4-7C19-4762-BD5A-BC809A1ED22E}" name="Nom de la infraestructura científica" dataDxfId="78"/>
    <tableColumn id="3" xr3:uid="{215FA8C5-6E3F-4D4F-99E1-64F63A01C3A8}" name="Ciutat on es troba" dataDxfId="77"/>
    <tableColumn id="4" xr3:uid="{E935E80A-E38C-4334-8E54-F068EB3995C0}" name="DATA inici direcció" dataDxfId="76"/>
    <tableColumn id="5" xr3:uid="{26E1AD52-1455-4344-A197-6FB0F104B4B2}" name="CODI" dataDxfId="75">
      <calculatedColumnFormula>IF(B6&lt;&gt;"",(CONCATENATE("1.2.g_",'Valoració '!$D$7,"00",A9))," ")</calculatedColumnFormula>
    </tableColumn>
  </tableColumns>
  <tableStyleInfo name="Estilo de tabla 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23E1809C-6C11-4BE4-BE5C-94635B10A13D}" name="Tabla7" displayName="Tabla7" ref="A7:L107" totalsRowShown="0" headerRowBorderDxfId="74" tableBorderDxfId="73" totalsRowBorderDxfId="72">
  <autoFilter ref="A7:L107" xr:uid="{D1B87A97-79EA-4944-891D-8F7CD5EA2054}">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autoFilter>
  <tableColumns count="12">
    <tableColumn id="1" xr3:uid="{6DFE2297-66BE-4109-8220-12DF035D0DBA}" name="ORDRE" dataDxfId="71"/>
    <tableColumn id="2" xr3:uid="{E0B88E24-6F48-41C9-988F-72ED058FFB53}" name="Nom del projecte" dataDxfId="70"/>
    <tableColumn id="3" xr3:uid="{A8F0EB72-AD73-4EBC-B2A5-0869BABE3F59}" name="Amb finançament s/n" dataDxfId="69"/>
    <tableColumn id="4" xr3:uid="{8291695A-20D1-4122-95CC-866B34FD06F6}" name="Referència" dataDxfId="68"/>
    <tableColumn id="5" xr3:uid="{18D34A69-5E1E-4926-98A5-D35CA91D3FC3}" name="Entitat finançadora" dataDxfId="67"/>
    <tableColumn id="6" xr3:uid="{FF05972B-595E-4E61-896F-5B73A33EA7F6}" name="IP projecte (si/no)" dataDxfId="66"/>
    <tableColumn id="8" xr3:uid="{9C38BF7A-FB99-49DC-A32D-055886FBB5A2}" name="Cuantia de la subvenció" dataDxfId="65"/>
    <tableColumn id="9" xr3:uid="{78BC4D3E-5EB0-4909-BD42-3B377058D865}" name="Data inici (dia/mes/any)" dataDxfId="64"/>
    <tableColumn id="10" xr3:uid="{B4DF92D8-13C1-4908-BA1E-E218FC700400}" name="Data final (dia/mes/any)" dataDxfId="63"/>
    <tableColumn id="11" xr3:uid="{6A37FD10-2496-48E7-9A14-530857BB0368}" name="Puntuació projecte" dataDxfId="62">
      <calculatedColumnFormula>IF(B8&lt;&gt;"",IF(AND(C8="si",F8="si"),1,IF(AND(C8="si",F8="no"),0.5,IF(AND(C8="no",F8="si"),0.5,0.25))),0)</calculatedColumnFormula>
    </tableColumn>
    <tableColumn id="12" xr3:uid="{DF2E1FC5-2EFB-4714-B526-385FA3B39BE4}" name="Projecte UAB" dataDxfId="61"/>
    <tableColumn id="13" xr3:uid="{8F88100D-EAA3-46F1-BEE2-9BF198B2DBB7}" name="CODI" dataDxfId="60">
      <calculatedColumnFormula>IF(K8="","",IF(K8="SI","No cal documentació",IF(J8&gt;0,(CONCATENATE("2h_",'Valoració '!$D$7,"00",A8))," ")))</calculatedColumnFormula>
    </tableColumn>
  </tableColumns>
  <tableStyleInfo name="Estilo de tabla 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A4721E80-84CE-4832-AAE9-A52243B37F8D}" name="Tabla71718" displayName="Tabla71718" ref="A6:H106" totalsRowShown="0" headerRowDxfId="59" dataDxfId="57" headerRowBorderDxfId="58" tableBorderDxfId="56" totalsRowBorderDxfId="55">
  <autoFilter ref="A6:H106" xr:uid="{6F004A03-8E12-4D1D-A525-6E574B47441B}">
    <filterColumn colId="0" hiddenButton="1"/>
    <filterColumn colId="1" hiddenButton="1"/>
    <filterColumn colId="2" hiddenButton="1"/>
    <filterColumn colId="3" hiddenButton="1"/>
    <filterColumn colId="4" hiddenButton="1"/>
    <filterColumn colId="5" hiddenButton="1"/>
    <filterColumn colId="6" hiddenButton="1"/>
    <filterColumn colId="7" hiddenButton="1"/>
  </autoFilter>
  <tableColumns count="8">
    <tableColumn id="1" xr3:uid="{732DC928-2B83-43FF-9087-B0A4174A4F43}" name="ORDRE" dataDxfId="54"/>
    <tableColumn id="2" xr3:uid="{EB4ADC05-7F81-46AB-B79E-8260D575AD46}" name="Direcció o codirecció" dataDxfId="53"/>
    <tableColumn id="3" xr3:uid="{BED80912-B353-4FD5-8050-CF873FC8E992}" name="Autor i títol de la tesis" dataDxfId="52"/>
    <tableColumn id="4" xr3:uid="{95CE4152-872B-456C-B8DE-DAC91CDB3339}" name="Universitat on es va defensar" dataDxfId="51"/>
    <tableColumn id="5" xr3:uid="{2F46A25E-7C29-4122-B296-7A039CDDCCF1}" name="DATA de lectura" dataDxfId="50"/>
    <tableColumn id="6" xr3:uid="{465A4411-7D50-4B6E-B435-FEDCA6453829}" name="Tesis UAB" dataDxfId="49"/>
    <tableColumn id="7" xr3:uid="{5EC747A5-E02B-47EE-82F7-47C6377B5510}" name="Punts" dataDxfId="48">
      <calculatedColumnFormula>IF(B7="direcció",1,IF(B7="codirecció",0.5,""))</calculatedColumnFormula>
    </tableColumn>
    <tableColumn id="8" xr3:uid="{0BFBF9A9-26FD-4073-B1A7-0D50C5D7C535}" name="CODI" dataDxfId="47">
      <calculatedColumnFormula>IF(F7="","",IF(F7="SI","No cal documentació",IF(C7&gt;0,(CONCATENATE("2i Tesis_",'Valoració '!$D$7,"00",A7))," ")))</calculatedColumnFormula>
    </tableColumn>
  </tableColumns>
  <tableStyleInfo name="Estilo de tabla 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F48EAC79-AF6E-49E1-88B7-7D27ED714EC4}" name="Tabla5" displayName="Tabla5" ref="A8:G108" totalsRowShown="0" headerRowDxfId="46" dataDxfId="44" headerRowBorderDxfId="45" tableBorderDxfId="43">
  <autoFilter ref="A8:G108" xr:uid="{8F15D2A7-EA9B-43AC-9939-FED5A626B47B}">
    <filterColumn colId="0" hiddenButton="1"/>
    <filterColumn colId="1" hiddenButton="1"/>
    <filterColumn colId="2" hiddenButton="1"/>
    <filterColumn colId="3" hiddenButton="1"/>
    <filterColumn colId="4" hiddenButton="1"/>
    <filterColumn colId="5" hiddenButton="1"/>
    <filterColumn colId="6" hiddenButton="1"/>
  </autoFilter>
  <tableColumns count="7">
    <tableColumn id="1" xr3:uid="{38458948-5855-4B84-96A1-E3DE501FC14F}" name="ORDRE" dataDxfId="42"/>
    <tableColumn id="2" xr3:uid="{56B0C27F-D158-4D22-B254-69981B47BC42}" name="Matèria (de grau o màster)" dataDxfId="41"/>
    <tableColumn id="3" xr3:uid="{79ADB3C2-1454-4E9D-86A5-72E29A47D49B}" name="Centre Docent" dataDxfId="40"/>
    <tableColumn id="4" xr3:uid="{13578AF3-2A03-4EF3-A297-0CF3D872ECE6}" name="CURS" dataDxfId="39"/>
    <tableColumn id="5" xr3:uid="{8D1B4A04-48F0-4E2A-B6E8-631D8FFBEAA1}" name="Nombre d'hores" dataDxfId="38"/>
    <tableColumn id="6" xr3:uid="{D34E4C43-EBD1-45F5-BD65-8359DCDF2B80}" name="Nombre de crèdits" dataDxfId="37"/>
    <tableColumn id="7" xr3:uid="{D717AAE2-DF3F-4495-8AEE-DD281126D3E1}" name="CODI" dataDxfId="36">
      <calculatedColumnFormula>IF(Tabla5[[#This Row],[Matèria (de grau o màster)]]&lt;&gt;"",CONCATENATE("2v2_",'Valoració '!$D$7),"")</calculatedColumnFormula>
    </tableColumn>
  </tableColumns>
  <tableStyleInfo name="Estilo de tabla 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C314943A-DE1B-4DAE-A65F-3D27A9C808AE}" name="Tabla4" displayName="Tabla4" ref="A7:E107" totalsRowShown="0" headerRowDxfId="35" headerRowBorderDxfId="34" tableBorderDxfId="33" totalsRowBorderDxfId="32">
  <autoFilter ref="A7:E107" xr:uid="{73D968E9-C96B-421C-A9E1-497A4F724019}">
    <filterColumn colId="0" hiddenButton="1"/>
    <filterColumn colId="1" hiddenButton="1"/>
    <filterColumn colId="2" hiddenButton="1"/>
    <filterColumn colId="3" hiddenButton="1"/>
    <filterColumn colId="4" hiddenButton="1"/>
  </autoFilter>
  <tableColumns count="5">
    <tableColumn id="1" xr3:uid="{6522AE30-F377-4736-92DA-2777F6035EB4}" name="ORDRE" dataDxfId="31"/>
    <tableColumn id="2" xr3:uid="{0A88203D-1CF2-4A11-8664-123EC514C46A}" name="Descripció de la comissió / programa docent" dataDxfId="30"/>
    <tableColumn id="3" xr3:uid="{64C75684-1662-4002-B0AD-81EE3016300A}" name="Ciutat on es troba" dataDxfId="29"/>
    <tableColumn id="4" xr3:uid="{4C399939-C815-48CF-960B-500DD60EFAB0}" name="Nombre de períodes de 3 anys" dataDxfId="28"/>
    <tableColumn id="5" xr3:uid="{2E4269E3-69DB-4805-AA47-C4B5A7F6CB94}" name="CODI" dataDxfId="27">
      <calculatedColumnFormula>IF(B8&gt;0,CONCATENATE("2vi_",'Valoració '!$D$7,"00",A8)," ")</calculatedColumnFormula>
    </tableColumn>
  </tableColumns>
  <tableStyleInfo name="Estilo de tabla 1"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ACD6D46E-CB71-42C6-AA0C-C330C145274C}" name="Tabla319" displayName="Tabla319" ref="A999:C1009" totalsRowShown="0" headerRowDxfId="25" dataDxfId="24">
  <autoFilter ref="A999:C1009" xr:uid="{99AE6EF5-EB5E-4F5D-9DAD-996D2C991471}"/>
  <tableColumns count="3">
    <tableColumn id="1" xr3:uid="{1EE924FF-4408-4768-871B-80CE6DA15352}" name="ref" dataDxfId="23"/>
    <tableColumn id="2" xr3:uid="{5BFCD6D9-89FC-48E2-9FEC-082B78B97551}" name="name" dataDxfId="22"/>
    <tableColumn id="3" xr3:uid="{CB8201DD-6810-430D-BCBA-B65D7D0D3C95}" name="point" dataDxfId="21"/>
  </tableColumns>
  <tableStyleInfo name="TableStyleMedium2"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2A2E10BA-D499-48A2-8FFB-95C1B6621307}" name="Tabla520" displayName="Tabla520" ref="A7:H507" totalsRowShown="0" headerRowDxfId="20" dataDxfId="18" headerRowBorderDxfId="19" tableBorderDxfId="17" totalsRowBorderDxfId="16">
  <autoFilter ref="A7:H507" xr:uid="{119AF969-E26D-47AF-B4D8-0DFA16F49647}">
    <filterColumn colId="0" hiddenButton="1"/>
    <filterColumn colId="1" hiddenButton="1"/>
    <filterColumn colId="2" hiddenButton="1"/>
    <filterColumn colId="3" hiddenButton="1"/>
    <filterColumn colId="4" hiddenButton="1"/>
    <filterColumn colId="5" hiddenButton="1"/>
    <filterColumn colId="6" hiddenButton="1"/>
    <filterColumn colId="7" hiddenButton="1"/>
  </autoFilter>
  <tableColumns count="8">
    <tableColumn id="1" xr3:uid="{3A5F0760-6C40-463D-AD7B-4929C0FB8C67}" name="ORDRE" dataDxfId="15"/>
    <tableColumn id="2" xr3:uid="{49C4D5E4-648E-469D-A3AC-CB28A594F10A}" name="Tipus d''activitat:_x000a_" dataDxfId="14"/>
    <tableColumn id="3" xr3:uid="{43E20736-8AE9-4413-95A9-292863C196C4}" name="Descripció o detall de l'activitat (… si escau)" dataDxfId="13"/>
    <tableColumn id="4" xr3:uid="{97D48155-5BD2-4508-BA96-915004DA16CD}" name="data d'inici (si escau)" dataDxfId="12"/>
    <tableColumn id="5" xr3:uid="{32B6EB44-E80D-42E7-99EB-8B379F007370}" name="data de fi (si escau)" dataDxfId="11"/>
    <tableColumn id="6" xr3:uid="{3532E392-7BAD-4506-BD58-A8E97343D95B}" name="nombre d'hores (només per a cursos de formació docent)" dataDxfId="10"/>
    <tableColumn id="7" xr3:uid="{BA16FCF1-5127-42D1-9554-58AF00FCAAC6}" name="Puntuació" dataDxfId="9">
      <calculatedColumnFormula array="1">_xlfn.XLOOKUP(B8,Tabla319[[#All],[name]],Tabla319[[#All],[point]],0,0)</calculatedColumnFormula>
    </tableColumn>
    <tableColumn id="8" xr3:uid="{2A7448E7-B113-42A7-B052-EB8A62BFC4D0}" name="CODI" dataDxfId="8">
      <calculatedColumnFormula>IF(B8&gt;0,CONCATENATE("2vii_",'Valoració '!$D$7,"00",A8)," ")</calculatedColumnFormula>
    </tableColumn>
  </tableColumns>
  <tableStyleInfo name="Estilo de tabla 1"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ECED4A7-E032-4457-B7C8-9891A027435D}" name="Tabla2" displayName="Tabla2" ref="A6:D106" totalsRowShown="0" headerRowDxfId="7" dataDxfId="5" headerRowBorderDxfId="6" tableBorderDxfId="4">
  <autoFilter ref="A6:D106" xr:uid="{25EE69A9-9CC3-4848-AC34-E0FEBFD38F74}">
    <filterColumn colId="0" hiddenButton="1"/>
    <filterColumn colId="1" hiddenButton="1"/>
    <filterColumn colId="2" hiddenButton="1"/>
    <filterColumn colId="3" hiddenButton="1"/>
  </autoFilter>
  <tableColumns count="4">
    <tableColumn id="1" xr3:uid="{8225F035-D53C-439A-907E-639A517EDDA8}" name="ORDRE" dataDxfId="3"/>
    <tableColumn id="2" xr3:uid="{95F978A2-9D10-439E-9731-5E3543A554CD}" name="Mèrit" dataDxfId="2"/>
    <tableColumn id="3" xr3:uid="{94ACE75B-3EE4-4C4F-AE29-70A5CDCFA957}" name="DATA" dataDxfId="1"/>
    <tableColumn id="4" xr3:uid="{2874E694-D73F-420D-84EF-B624D5CE32F2}" name="CODI" dataDxfId="0">
      <calculatedColumnFormula>IF(B7&gt;0,(CONCATENATE("AM_",'Valoració '!$D$7,"00",A7))," ")</calculatedColumnFormula>
    </tableColumn>
  </tableColumns>
  <tableStyleInfo name="Estilo de tabla 1" showFirstColumn="0" showLastColumn="0" showRowStripes="1" showColumnStripes="0"/>
</table>
</file>

<file path=xl/theme/theme1.xml><?xml version="1.0" encoding="utf-8"?>
<a:theme xmlns:a="http://schemas.openxmlformats.org/drawingml/2006/main" name="Tema de l'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hyperlink" Target="https://eformularis.uab.cat/group/apa/documentacio-a-adjuntar-per-merits-relevants" TargetMode="External"/></Relationships>
</file>

<file path=xl/worksheets/_rels/sheet7.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printerSettings" Target="../printerSettings/printerSettings4.bin"/><Relationship Id="rId1" Type="http://schemas.openxmlformats.org/officeDocument/2006/relationships/hyperlink" Target="https://eformularis.uab.cat/group/apa/documentacio-a-adjuntar-per-merits-relevants" TargetMode="External"/></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https://eformularis.uab.cat/group/apa/documentacio-a-adjuntar-per-merits-relevants" TargetMode="External"/><Relationship Id="rId1" Type="http://schemas.openxmlformats.org/officeDocument/2006/relationships/hyperlink" Target="https://eformularis.uab.cat/group/apa/documentacio-a-adjuntar-per-merits-relevants" TargetMode="External"/><Relationship Id="rId4" Type="http://schemas.openxmlformats.org/officeDocument/2006/relationships/table" Target="../tables/table5.xml"/></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hyperlink" Target="https://eformularis.uab.cat/group/apa/documentacio-a-adjuntar-per-merits-relevants" TargetMode="External"/><Relationship Id="rId1" Type="http://schemas.openxmlformats.org/officeDocument/2006/relationships/hyperlink" Target="https://eformularis.uab.cat/group/apa/documentacio-a-adjuntar-per-merits-relevants" TargetMode="External"/><Relationship Id="rId4" Type="http://schemas.openxmlformats.org/officeDocument/2006/relationships/table" Target="../tables/table6.xml"/></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hyperlink" Target="https://eformularis.uab.cat/group/apa/documentacio-a-adjuntar-per-merits-relevants" TargetMode="External"/><Relationship Id="rId1" Type="http://schemas.openxmlformats.org/officeDocument/2006/relationships/hyperlink" Target="https://eformularis.uab.cat/group/apa/documentacio-a-adjuntar-per-merits-relevants" TargetMode="External"/><Relationship Id="rId4" Type="http://schemas.openxmlformats.org/officeDocument/2006/relationships/table" Target="../tables/table7.xml"/></Relationships>
</file>

<file path=xl/worksheets/_rels/sheet11.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printerSettings" Target="../printerSettings/printerSettings8.bin"/><Relationship Id="rId1" Type="http://schemas.openxmlformats.org/officeDocument/2006/relationships/hyperlink" Target="https://eformularis.uab.cat/group/apa/documentacio-a-adjuntar-per-merits-relevants" TargetMode="External"/></Relationships>
</file>

<file path=xl/worksheets/_rels/sheet12.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hyperlink" Target="https://eformularis.uab.cat/group/apa/documentacio-a-adjuntar-per-merits-relevants" TargetMode="External"/><Relationship Id="rId1" Type="http://schemas.openxmlformats.org/officeDocument/2006/relationships/hyperlink" Target="https://eformularis.uab.cat/group/apa/documentacio-a-adjuntar-per-merits-relevants" TargetMode="External"/></Relationships>
</file>

<file path=xl/worksheets/_rels/sheet13.xml.rels><?xml version="1.0" encoding="UTF-8" standalone="yes"?>
<Relationships xmlns="http://schemas.openxmlformats.org/package/2006/relationships"><Relationship Id="rId2" Type="http://schemas.openxmlformats.org/officeDocument/2006/relationships/table" Target="../tables/table10.xml"/><Relationship Id="rId1" Type="http://schemas.openxmlformats.org/officeDocument/2006/relationships/hyperlink" Target="https://eformularis.uab.cat/group/apa/documentacio-a-adjuntar-per-merits-relevants" TargetMode="External"/></Relationships>
</file>

<file path=xl/worksheets/_rels/sheet14.xml.rels><?xml version="1.0" encoding="UTF-8" standalone="yes"?>
<Relationships xmlns="http://schemas.openxmlformats.org/package/2006/relationships"><Relationship Id="rId1" Type="http://schemas.openxmlformats.org/officeDocument/2006/relationships/table" Target="../tables/table11.xml"/></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hyperlink" Target="https://eformularis.uab.cat/group/apa/documentacio-a-adjuntar-per-merits-relevants" TargetMode="External"/><Relationship Id="rId1" Type="http://schemas.openxmlformats.org/officeDocument/2006/relationships/hyperlink" Target="https://eformularis.uab.cat/group/apa/documentacio-a-adjuntar-per-merits-relevants" TargetMode="External"/><Relationship Id="rId4" Type="http://schemas.openxmlformats.org/officeDocument/2006/relationships/table" Target="../tables/table12.xml"/></Relationships>
</file>

<file path=xl/worksheets/_rels/sheet16.xml.rels><?xml version="1.0" encoding="UTF-8" standalone="yes"?>
<Relationships xmlns="http://schemas.openxmlformats.org/package/2006/relationships"><Relationship Id="rId2" Type="http://schemas.openxmlformats.org/officeDocument/2006/relationships/table" Target="../tables/table13.xml"/><Relationship Id="rId1" Type="http://schemas.openxmlformats.org/officeDocument/2006/relationships/hyperlink" Target="https://eformularis.uab.cat/group/apa/documentacio-a-adjuntar-per-merits-relevants" TargetMode="External"/></Relationships>
</file>

<file path=xl/worksheets/_rels/sheet17.xml.rels><?xml version="1.0" encoding="UTF-8" standalone="yes"?>
<Relationships xmlns="http://schemas.openxmlformats.org/package/2006/relationships"><Relationship Id="rId3" Type="http://schemas.openxmlformats.org/officeDocument/2006/relationships/table" Target="../tables/table14.xml"/><Relationship Id="rId2" Type="http://schemas.openxmlformats.org/officeDocument/2006/relationships/hyperlink" Target="https://eformularis.uab.cat/group/apa/documentacio-a-adjuntar-per-merits-relevants" TargetMode="External"/><Relationship Id="rId1" Type="http://schemas.openxmlformats.org/officeDocument/2006/relationships/hyperlink" Target="https://eformularis.uab.cat/group/apa/documentacio-a-adjuntar-per-merits-relevants" TargetMode="External"/></Relationships>
</file>

<file path=xl/worksheets/_rels/sheet18.xml.rels><?xml version="1.0" encoding="UTF-8" standalone="yes"?>
<Relationships xmlns="http://schemas.openxmlformats.org/package/2006/relationships"><Relationship Id="rId2" Type="http://schemas.openxmlformats.org/officeDocument/2006/relationships/table" Target="../tables/table15.xml"/><Relationship Id="rId1" Type="http://schemas.openxmlformats.org/officeDocument/2006/relationships/hyperlink" Target="https://eformularis.uab.cat/group/apa/documentacio-a-adjuntar-per-merits-relevants" TargetMode="External"/></Relationships>
</file>

<file path=xl/worksheets/_rels/sheet19.xml.rels><?xml version="1.0" encoding="UTF-8" standalone="yes"?>
<Relationships xmlns="http://schemas.openxmlformats.org/package/2006/relationships"><Relationship Id="rId3" Type="http://schemas.openxmlformats.org/officeDocument/2006/relationships/table" Target="../tables/table17.xml"/><Relationship Id="rId2" Type="http://schemas.openxmlformats.org/officeDocument/2006/relationships/table" Target="../tables/table16.xml"/><Relationship Id="rId1" Type="http://schemas.openxmlformats.org/officeDocument/2006/relationships/hyperlink" Target="https://eformularis.uab.cat/group/apa/documentacio-a-adjuntar-per-merits-relevants" TargetMode="External"/></Relationships>
</file>

<file path=xl/worksheets/_rels/sheet20.xml.rels><?xml version="1.0" encoding="UTF-8" standalone="yes"?>
<Relationships xmlns="http://schemas.openxmlformats.org/package/2006/relationships"><Relationship Id="rId2" Type="http://schemas.openxmlformats.org/officeDocument/2006/relationships/table" Target="../tables/table18.xml"/><Relationship Id="rId1" Type="http://schemas.openxmlformats.org/officeDocument/2006/relationships/hyperlink" Target="https://eformularis.uab.cat/group/apa/documentacio-a-adjuntar-per-merits-relevant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ull6">
    <tabColor rgb="FFFFFF00"/>
  </sheetPr>
  <dimension ref="A1"/>
  <sheetViews>
    <sheetView showGridLines="0" workbookViewId="0">
      <selection activeCell="B2" sqref="B2"/>
    </sheetView>
  </sheetViews>
  <sheetFormatPr baseColWidth="10" defaultColWidth="11.42578125" defaultRowHeight="15" x14ac:dyDescent="0.25"/>
  <sheetData/>
  <sheetProtection algorithmName="SHA-512" hashValue="592S0bcJcKkQZIm2FlVO4Wv/rT/pIu2pRuvjtmwaW56SDILkl0TlSvMj8DJZcCPvw2+ztkA1/3jdvTTDEvhb3Q==" saltValue="V+rsHj9tIH3teRQqS9Wp2A==" spinCount="100000" sheet="1" objects="1" scenarios="1"/>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ull2">
    <tabColor rgb="FFFF0000"/>
    <pageSetUpPr fitToPage="1"/>
  </sheetPr>
  <dimension ref="A1:Z74"/>
  <sheetViews>
    <sheetView showGridLines="0" tabSelected="1" topLeftCell="A3" zoomScale="85" zoomScaleNormal="85" workbookViewId="0">
      <selection activeCell="A3" sqref="A3"/>
    </sheetView>
  </sheetViews>
  <sheetFormatPr baseColWidth="10" defaultColWidth="8.85546875" defaultRowHeight="15" x14ac:dyDescent="0.25"/>
  <cols>
    <col min="1" max="1" width="5" style="6" customWidth="1"/>
    <col min="2" max="2" width="5.140625" style="6" customWidth="1"/>
    <col min="3" max="3" width="11.5703125" style="6" customWidth="1"/>
    <col min="4" max="4" width="74.5703125" style="6" customWidth="1"/>
    <col min="5" max="5" width="27.42578125" style="6" customWidth="1"/>
    <col min="6" max="6" width="14.85546875" style="6" customWidth="1"/>
    <col min="7" max="7" width="9.85546875" style="6" customWidth="1"/>
    <col min="8" max="8" width="9" style="7" customWidth="1"/>
    <col min="9" max="9" width="10.5703125" style="6" customWidth="1"/>
    <col min="10" max="10" width="8.5703125" style="6" customWidth="1"/>
    <col min="11" max="11" width="15.42578125" style="6" customWidth="1"/>
    <col min="12" max="16384" width="8.85546875" style="6"/>
  </cols>
  <sheetData>
    <row r="1" spans="1:26" ht="31.5" hidden="1" x14ac:dyDescent="0.25">
      <c r="A1" s="24" t="s">
        <v>66</v>
      </c>
      <c r="B1" s="25"/>
      <c r="C1" s="26"/>
      <c r="D1" s="27"/>
      <c r="E1" s="26"/>
      <c r="F1" s="26"/>
      <c r="G1" s="26"/>
      <c r="H1" s="28"/>
      <c r="I1" s="26"/>
      <c r="J1" s="26"/>
      <c r="K1" s="27"/>
    </row>
    <row r="2" spans="1:26" ht="60" hidden="1" customHeight="1" x14ac:dyDescent="0.25">
      <c r="A2" s="310" t="s">
        <v>75</v>
      </c>
      <c r="B2" s="311"/>
      <c r="C2" s="311"/>
      <c r="D2" s="311"/>
      <c r="E2" s="311"/>
      <c r="F2" s="311"/>
      <c r="G2" s="311"/>
      <c r="H2" s="311"/>
      <c r="I2" s="311"/>
      <c r="J2" s="311"/>
      <c r="K2" s="312"/>
    </row>
    <row r="3" spans="1:26" ht="15.75" x14ac:dyDescent="0.25">
      <c r="B3" s="29"/>
      <c r="C3" s="29"/>
      <c r="D3" s="30"/>
      <c r="Z3" s="296" t="str" cm="1">
        <f t="array" ref="Z3">_xlfn.XLOOKUP(D7,Tabla1[[#All],[NIF / NIE]],Tabla1[[#All],[ENLLAÇ]],"")</f>
        <v/>
      </c>
    </row>
    <row r="4" spans="1:26" ht="31.5" x14ac:dyDescent="0.25">
      <c r="A4" s="64" t="s">
        <v>235</v>
      </c>
      <c r="B4" s="65"/>
      <c r="C4" s="66"/>
      <c r="D4" s="66"/>
      <c r="E4" s="66"/>
      <c r="F4" s="66"/>
      <c r="G4" s="66"/>
      <c r="H4" s="67"/>
      <c r="I4" s="66"/>
      <c r="J4" s="66"/>
      <c r="K4" s="68"/>
    </row>
    <row r="5" spans="1:26" ht="33" customHeight="1" x14ac:dyDescent="0.25">
      <c r="A5" s="69" t="s">
        <v>146</v>
      </c>
      <c r="B5" s="70"/>
      <c r="C5" s="70"/>
      <c r="D5" s="70"/>
      <c r="E5" s="70"/>
      <c r="F5" s="70"/>
      <c r="G5" s="70"/>
      <c r="H5" s="71"/>
      <c r="I5" s="70"/>
      <c r="J5" s="70"/>
      <c r="K5" s="72"/>
    </row>
    <row r="6" spans="1:26" ht="16.5" thickBot="1" x14ac:dyDescent="0.3">
      <c r="B6" s="29"/>
      <c r="C6" s="29"/>
      <c r="D6" s="30"/>
    </row>
    <row r="7" spans="1:26" ht="30.6" customHeight="1" thickBot="1" x14ac:dyDescent="0.3">
      <c r="B7" s="315" t="s">
        <v>76</v>
      </c>
      <c r="C7" s="315"/>
      <c r="D7" s="297"/>
      <c r="F7" s="322" t="str">
        <f>IFERROR(VLOOKUP(D7,'AGR INT'!A:F,6,0),"ÀREA DE CONEIXEMENT")</f>
        <v>ÀREA DE CONEIXEMENT</v>
      </c>
      <c r="G7" s="323"/>
      <c r="H7" s="323"/>
      <c r="I7" s="323"/>
      <c r="J7" s="324"/>
      <c r="K7" s="325"/>
    </row>
    <row r="8" spans="1:26" ht="15.75" x14ac:dyDescent="0.25">
      <c r="B8" s="316" t="s">
        <v>77</v>
      </c>
      <c r="C8" s="316"/>
      <c r="D8" s="316"/>
      <c r="F8" s="340" t="str">
        <f>HYPERLINK(Z3,"enviar")</f>
        <v>enviar</v>
      </c>
      <c r="G8" s="341"/>
      <c r="H8" s="341"/>
      <c r="I8" s="341"/>
      <c r="J8" s="341"/>
      <c r="K8" s="342"/>
    </row>
    <row r="9" spans="1:26" ht="16.5" thickBot="1" x14ac:dyDescent="0.3">
      <c r="B9" s="317" t="s">
        <v>4</v>
      </c>
      <c r="C9" s="317"/>
      <c r="D9" s="177" t="str">
        <f>IFERROR(VLOOKUP($D$7,Tabla1[#All],3,FALSE), "")</f>
        <v/>
      </c>
      <c r="F9" s="343"/>
      <c r="G9" s="344"/>
      <c r="H9" s="344"/>
      <c r="I9" s="344"/>
      <c r="J9" s="344"/>
      <c r="K9" s="345"/>
    </row>
    <row r="10" spans="1:26" ht="15.75" x14ac:dyDescent="0.25">
      <c r="B10" s="317" t="s">
        <v>62</v>
      </c>
      <c r="C10" s="318"/>
      <c r="D10" s="177" t="str">
        <f>IFERROR(VLOOKUP($D$7,Tabla1[#All],2,FALSE), " ")</f>
        <v xml:space="preserve"> </v>
      </c>
      <c r="H10" s="6"/>
    </row>
    <row r="11" spans="1:26" ht="15.75" x14ac:dyDescent="0.25">
      <c r="B11" s="317" t="s">
        <v>5</v>
      </c>
      <c r="C11" s="317"/>
      <c r="D11" s="177" t="str">
        <f>IFERROR(VLOOKUP($D$7,Tabla1[#All],5,FALSE), " ")</f>
        <v xml:space="preserve"> </v>
      </c>
      <c r="E11" s="59"/>
      <c r="F11" s="60"/>
      <c r="H11" s="6"/>
    </row>
    <row r="12" spans="1:26" x14ac:dyDescent="0.25">
      <c r="E12" s="329"/>
      <c r="F12" s="330"/>
      <c r="G12" s="319" t="str">
        <f>IF(AND(G13&gt;0,G13&lt;9),"NO ARRIBA A LA PUNTUACIÓ MÍNIMA","PUNTS")</f>
        <v>PUNTS</v>
      </c>
      <c r="H12" s="320"/>
      <c r="I12" s="320"/>
      <c r="J12" s="320"/>
      <c r="K12" s="321"/>
    </row>
    <row r="13" spans="1:26" s="31" customFormat="1" ht="78.75" customHeight="1" x14ac:dyDescent="0.25">
      <c r="B13" s="69" t="s">
        <v>2</v>
      </c>
      <c r="C13" s="73"/>
      <c r="D13" s="73"/>
      <c r="E13" s="313" t="str">
        <f>IFERROR(VLOOKUP(D7,'AGR INT'!A1:I6,9,0),"índex (AQU+ANECA/2)")</f>
        <v>índex (AQU+ANECA/2)</v>
      </c>
      <c r="F13" s="314"/>
      <c r="G13" s="326">
        <f>IFERROR(I15+J52+J68+J73,0)</f>
        <v>0</v>
      </c>
      <c r="H13" s="327"/>
      <c r="I13" s="327"/>
      <c r="J13" s="327"/>
      <c r="K13" s="328"/>
    </row>
    <row r="14" spans="1:26" ht="15.75" x14ac:dyDescent="0.25">
      <c r="B14" s="29"/>
      <c r="C14" s="29"/>
      <c r="D14" s="30"/>
    </row>
    <row r="15" spans="1:26" s="1" customFormat="1" ht="26.45" customHeight="1" x14ac:dyDescent="0.25">
      <c r="B15" s="61" t="s">
        <v>81</v>
      </c>
      <c r="C15" s="62"/>
      <c r="D15" s="62"/>
      <c r="E15" s="62"/>
      <c r="F15" s="62"/>
      <c r="G15" s="62"/>
      <c r="H15" s="62"/>
      <c r="I15" s="63">
        <f>IFERROR(E16*H38,0)</f>
        <v>0</v>
      </c>
      <c r="J15" s="2"/>
    </row>
    <row r="16" spans="1:26" ht="37.5" customHeight="1" x14ac:dyDescent="0.25">
      <c r="A16" s="60"/>
      <c r="B16" s="60"/>
      <c r="C16" s="139" t="s">
        <v>221</v>
      </c>
      <c r="D16" s="146" t="s">
        <v>190</v>
      </c>
      <c r="E16" s="147">
        <f>IF(C19="nivell assolit",1.5,IF(C22="nivell assolit",1.4,IF(C28="nivell assolit",1.3,IF(C33="nivell assolit",1.2,1))))</f>
        <v>1</v>
      </c>
      <c r="F16" s="123"/>
      <c r="G16" s="12"/>
      <c r="H16" s="124"/>
      <c r="I16" s="60"/>
    </row>
    <row r="17" spans="2:9" s="39" customFormat="1" ht="32.1" customHeight="1" x14ac:dyDescent="0.25">
      <c r="B17" s="112">
        <v>2</v>
      </c>
      <c r="C17" s="145"/>
      <c r="D17" s="140" t="s">
        <v>176</v>
      </c>
      <c r="E17" s="110"/>
      <c r="F17" s="116">
        <f>IF('ERC Grant'!D5&gt;0,1,0)</f>
        <v>0</v>
      </c>
      <c r="G17" s="116">
        <f>IF('1.2.a.Projectes Internacionals'!H5&gt;0,1,0)</f>
        <v>0</v>
      </c>
      <c r="H17" s="111"/>
      <c r="I17" s="112"/>
    </row>
    <row r="18" spans="2:9" s="39" customFormat="1" ht="32.1" customHeight="1" x14ac:dyDescent="0.25">
      <c r="B18" s="112">
        <v>2</v>
      </c>
      <c r="C18" s="141"/>
      <c r="D18" s="148" t="s">
        <v>177</v>
      </c>
      <c r="E18" s="113"/>
      <c r="F18" s="116">
        <f>IF('1.2.b.Projectes I+D+i'!H5&gt;=2,1,0)</f>
        <v>0</v>
      </c>
      <c r="G18" s="114"/>
      <c r="H18" s="115"/>
      <c r="I18" s="112"/>
    </row>
    <row r="19" spans="2:9" s="39" customFormat="1" ht="15" customHeight="1" x14ac:dyDescent="0.25">
      <c r="B19" s="112"/>
      <c r="C19" s="141" t="str">
        <f>IF(OR(F19&gt;1,F17+F18&gt;0),"nivell assolit","")</f>
        <v/>
      </c>
      <c r="D19" s="148"/>
      <c r="E19" s="113"/>
      <c r="F19" s="116">
        <f>SUM(F20:F21)</f>
        <v>0</v>
      </c>
      <c r="G19" s="114"/>
      <c r="H19" s="115"/>
      <c r="I19" s="112"/>
    </row>
    <row r="20" spans="2:9" s="39" customFormat="1" ht="32.1" customHeight="1" x14ac:dyDescent="0.25">
      <c r="B20" s="112">
        <v>1.8</v>
      </c>
      <c r="C20" s="141"/>
      <c r="D20" s="148" t="s">
        <v>178</v>
      </c>
      <c r="E20" s="113"/>
      <c r="F20" s="116">
        <f>IF('1.2.b.Projectes I+D+i'!H5=1,1,0)</f>
        <v>0</v>
      </c>
      <c r="G20" s="114"/>
      <c r="H20" s="115"/>
      <c r="I20" s="112"/>
    </row>
    <row r="21" spans="2:9" ht="66.75" customHeight="1" x14ac:dyDescent="0.25">
      <c r="B21" s="119">
        <v>1.8</v>
      </c>
      <c r="C21" s="142"/>
      <c r="D21" s="142" t="s">
        <v>222</v>
      </c>
      <c r="E21" s="113"/>
      <c r="F21" s="116">
        <f>IF('1.2.e.Transferència'!B5&gt;=3,1,0)</f>
        <v>0</v>
      </c>
      <c r="G21" s="117"/>
      <c r="H21" s="118"/>
      <c r="I21" s="119"/>
    </row>
    <row r="22" spans="2:9" ht="15" customHeight="1" x14ac:dyDescent="0.25">
      <c r="B22" s="119"/>
      <c r="C22" s="141" t="str">
        <f>IF(OR(F22&gt;1,F20+F21&gt;0),"nivell assolit","")</f>
        <v/>
      </c>
      <c r="D22" s="144"/>
      <c r="E22" s="110"/>
      <c r="F22" s="116">
        <f>SUM(F23:F26)</f>
        <v>0</v>
      </c>
      <c r="G22" s="120"/>
      <c r="H22" s="117"/>
      <c r="I22" s="119"/>
    </row>
    <row r="23" spans="2:9" ht="23.25" customHeight="1" x14ac:dyDescent="0.25">
      <c r="B23" s="119">
        <v>1.6</v>
      </c>
      <c r="C23" s="143"/>
      <c r="D23" s="143" t="s">
        <v>179</v>
      </c>
      <c r="E23" s="110"/>
      <c r="F23" s="116">
        <f>IF('1.2.a.Projectes Internacionals'!J5&gt;0,1,0)</f>
        <v>0</v>
      </c>
      <c r="G23" s="114"/>
      <c r="H23" s="117"/>
      <c r="I23" s="119"/>
    </row>
    <row r="24" spans="2:9" ht="24" customHeight="1" x14ac:dyDescent="0.25">
      <c r="B24" s="119">
        <v>1.6</v>
      </c>
      <c r="C24" s="143"/>
      <c r="D24" s="143" t="s">
        <v>180</v>
      </c>
      <c r="E24" s="110"/>
      <c r="F24" s="116">
        <f>IF('1.2.b.Projectes I+D+i'!G5&gt;=1,1,0)</f>
        <v>0</v>
      </c>
      <c r="G24" s="114"/>
      <c r="H24" s="117"/>
      <c r="I24" s="119"/>
    </row>
    <row r="25" spans="2:9" ht="45.75" customHeight="1" x14ac:dyDescent="0.25">
      <c r="B25" s="119">
        <v>1.6</v>
      </c>
      <c r="C25" s="143"/>
      <c r="D25" s="143" t="s">
        <v>181</v>
      </c>
      <c r="E25" s="110"/>
      <c r="F25" s="116">
        <f>IF('Ingressos i beques'!E5="1r quartil",1,0)</f>
        <v>0</v>
      </c>
      <c r="G25" s="114"/>
      <c r="H25" s="117"/>
      <c r="I25" s="119"/>
    </row>
    <row r="26" spans="2:9" ht="30.75" customHeight="1" x14ac:dyDescent="0.25">
      <c r="B26" s="119">
        <v>1.6</v>
      </c>
      <c r="C26" s="143"/>
      <c r="D26" s="143" t="s">
        <v>182</v>
      </c>
      <c r="E26" s="110"/>
      <c r="F26" s="116">
        <f>IF('Ingressos i beques'!B7&gt;1,1,0)</f>
        <v>0</v>
      </c>
      <c r="G26" s="114"/>
      <c r="H26" s="117"/>
      <c r="I26" s="119"/>
    </row>
    <row r="27" spans="2:9" ht="20.25" customHeight="1" x14ac:dyDescent="0.25">
      <c r="B27" s="119">
        <v>1.6</v>
      </c>
      <c r="C27" s="144"/>
      <c r="D27" s="144" t="s">
        <v>183</v>
      </c>
      <c r="E27" s="110"/>
      <c r="F27" s="116">
        <f>IF('1.2.e.Transferència'!B5=2,1,0)</f>
        <v>0</v>
      </c>
      <c r="G27" s="114"/>
      <c r="H27" s="117"/>
      <c r="I27" s="119"/>
    </row>
    <row r="28" spans="2:9" ht="21.75" customHeight="1" x14ac:dyDescent="0.25">
      <c r="B28" s="119"/>
      <c r="C28" s="141" t="str">
        <f>IF(OR(F28&gt;1,F26+F27+F25+F24+F23&gt;0),"nivell assolit","")</f>
        <v/>
      </c>
      <c r="D28" s="144"/>
      <c r="E28" s="110"/>
      <c r="F28" s="116">
        <f>SUM(F29:F32)</f>
        <v>0</v>
      </c>
      <c r="G28" s="114"/>
      <c r="H28" s="117"/>
      <c r="I28" s="119"/>
    </row>
    <row r="29" spans="2:9" ht="63.75" customHeight="1" x14ac:dyDescent="0.25">
      <c r="B29" s="119">
        <v>1.4</v>
      </c>
      <c r="C29" s="291"/>
      <c r="D29" s="143" t="s">
        <v>184</v>
      </c>
      <c r="E29" s="113"/>
      <c r="F29" s="116">
        <f>IF('1.2.a.Projectes Internacionals'!K5&gt;0,1,0)</f>
        <v>0</v>
      </c>
      <c r="G29" s="120"/>
      <c r="H29" s="118"/>
      <c r="I29" s="121"/>
    </row>
    <row r="30" spans="2:9" ht="48" customHeight="1" x14ac:dyDescent="0.25">
      <c r="B30" s="119">
        <v>1.4</v>
      </c>
      <c r="C30" s="292"/>
      <c r="D30" s="149" t="s">
        <v>185</v>
      </c>
      <c r="E30" s="113"/>
      <c r="F30" s="116">
        <f>IF('Ingressos i beques'!E5="2n quartil",1,0)</f>
        <v>0</v>
      </c>
      <c r="G30" s="114"/>
      <c r="H30" s="117"/>
      <c r="I30" s="119"/>
    </row>
    <row r="31" spans="2:9" ht="32.25" customHeight="1" x14ac:dyDescent="0.25">
      <c r="B31" s="119">
        <v>1.4</v>
      </c>
      <c r="C31" s="292"/>
      <c r="D31" s="143" t="s">
        <v>186</v>
      </c>
      <c r="E31" s="113"/>
      <c r="F31" s="116">
        <f>IF('Ingressos i beques'!B7=1,1,0)</f>
        <v>0</v>
      </c>
      <c r="G31" s="114"/>
      <c r="H31" s="117"/>
      <c r="I31" s="119"/>
    </row>
    <row r="32" spans="2:9" ht="33.75" customHeight="1" x14ac:dyDescent="0.25">
      <c r="B32" s="119">
        <v>1.4</v>
      </c>
      <c r="C32" s="293"/>
      <c r="D32" s="143" t="s">
        <v>187</v>
      </c>
      <c r="E32" s="113"/>
      <c r="F32" s="116">
        <f>IF('1.2.e.Transferència'!B5=1,1,0)</f>
        <v>0</v>
      </c>
      <c r="G32" s="114"/>
      <c r="H32" s="117"/>
      <c r="I32" s="119"/>
    </row>
    <row r="33" spans="2:9" ht="15.75" customHeight="1" x14ac:dyDescent="0.25">
      <c r="B33" s="119"/>
      <c r="C33" s="141" t="str">
        <f>IF(OR(F33&gt;1,F31+F32+F30+F29&gt;0),"nivell assolit","")</f>
        <v/>
      </c>
      <c r="D33" s="143"/>
      <c r="E33" s="113"/>
      <c r="F33" s="116">
        <f>SUM(F34:F36)</f>
        <v>0</v>
      </c>
      <c r="G33" s="114"/>
      <c r="H33" s="117"/>
      <c r="I33" s="119"/>
    </row>
    <row r="34" spans="2:9" ht="25.5" customHeight="1" x14ac:dyDescent="0.25">
      <c r="B34" s="119">
        <v>1.2</v>
      </c>
      <c r="C34" s="144"/>
      <c r="D34" s="143" t="s">
        <v>188</v>
      </c>
      <c r="E34" s="110"/>
      <c r="F34" s="116">
        <f>IF('1.2.b.Projectes I+D+i'!I5&gt;0,1,0)</f>
        <v>0</v>
      </c>
      <c r="G34" s="114"/>
      <c r="H34" s="117"/>
      <c r="I34" s="119"/>
    </row>
    <row r="35" spans="2:9" ht="43.5" customHeight="1" x14ac:dyDescent="0.25">
      <c r="B35" s="119">
        <v>1.2</v>
      </c>
      <c r="C35" s="144"/>
      <c r="D35" s="144" t="s">
        <v>191</v>
      </c>
      <c r="E35" s="122"/>
      <c r="F35" s="116">
        <f>IF('Ingressos i beques'!E5="alguns ingressos",1,0)</f>
        <v>0</v>
      </c>
      <c r="G35" s="122"/>
      <c r="H35" s="118"/>
      <c r="I35" s="117"/>
    </row>
    <row r="36" spans="2:9" ht="36" customHeight="1" x14ac:dyDescent="0.25">
      <c r="B36" s="119">
        <v>1.2</v>
      </c>
      <c r="C36" s="144"/>
      <c r="D36" s="144" t="s">
        <v>189</v>
      </c>
      <c r="E36" s="113"/>
      <c r="F36" s="116">
        <f>IF('1.2.f. Institucions acadèmiques'!B5&gt;0,1,0)</f>
        <v>0</v>
      </c>
      <c r="G36" s="114">
        <f>IF('1.2.g.Direcció'!B3&gt;0,1,0)</f>
        <v>0</v>
      </c>
      <c r="H36" s="189"/>
      <c r="I36" s="119"/>
    </row>
    <row r="37" spans="2:9" ht="21.75" customHeight="1" x14ac:dyDescent="0.25">
      <c r="B37" s="60"/>
      <c r="C37" s="141" t="str">
        <f>IF(F35+F36+F34&gt;0,"nivell assolit","")</f>
        <v/>
      </c>
      <c r="D37" s="144"/>
      <c r="E37" s="110"/>
      <c r="F37" s="116">
        <f>SUM(F38:F41)</f>
        <v>0</v>
      </c>
      <c r="G37" s="114"/>
      <c r="H37" s="117"/>
      <c r="I37" s="119"/>
    </row>
    <row r="38" spans="2:9" ht="63" customHeight="1" x14ac:dyDescent="0.25">
      <c r="C38" s="351" t="s">
        <v>110</v>
      </c>
      <c r="D38" s="352"/>
      <c r="E38" s="346" t="s">
        <v>47</v>
      </c>
      <c r="F38" s="99"/>
      <c r="G38" s="150"/>
      <c r="H38" s="101">
        <f>IFERROR('1.2.d.Publicacions'!C4,0)</f>
        <v>0</v>
      </c>
    </row>
    <row r="39" spans="2:9" ht="32.25" customHeight="1" x14ac:dyDescent="0.25">
      <c r="C39" s="303" t="s">
        <v>206</v>
      </c>
      <c r="D39" s="303"/>
      <c r="E39" s="347"/>
      <c r="F39" s="151"/>
      <c r="G39" s="152">
        <f>'1.2.d.Publicacions'!I11</f>
        <v>0</v>
      </c>
    </row>
    <row r="40" spans="2:9" ht="32.25" customHeight="1" x14ac:dyDescent="0.25">
      <c r="C40" s="303" t="s">
        <v>207</v>
      </c>
      <c r="D40" s="303"/>
      <c r="E40" s="347"/>
      <c r="F40" s="151"/>
      <c r="G40" s="152">
        <f>'1.2.d.Publicacions'!J11</f>
        <v>0</v>
      </c>
    </row>
    <row r="41" spans="2:9" ht="32.25" customHeight="1" x14ac:dyDescent="0.25">
      <c r="C41" s="303" t="s">
        <v>208</v>
      </c>
      <c r="D41" s="303"/>
      <c r="E41" s="347"/>
      <c r="F41" s="151"/>
      <c r="G41" s="152">
        <f>'1.2.d.Publicacions'!K11</f>
        <v>0</v>
      </c>
    </row>
    <row r="42" spans="2:9" ht="32.25" customHeight="1" x14ac:dyDescent="0.25">
      <c r="C42" s="303" t="s">
        <v>209</v>
      </c>
      <c r="D42" s="303"/>
      <c r="E42" s="347"/>
      <c r="F42" s="151"/>
      <c r="G42" s="152">
        <f>'1.2.d.Publicacions'!L11</f>
        <v>0</v>
      </c>
    </row>
    <row r="43" spans="2:9" ht="32.25" customHeight="1" x14ac:dyDescent="0.25">
      <c r="C43" s="303" t="s">
        <v>210</v>
      </c>
      <c r="D43" s="303"/>
      <c r="E43" s="347"/>
      <c r="F43" s="151"/>
      <c r="G43" s="152">
        <f>'1.2.d.Publicacions'!M11</f>
        <v>0</v>
      </c>
    </row>
    <row r="44" spans="2:9" ht="32.25" customHeight="1" x14ac:dyDescent="0.25">
      <c r="C44" s="303" t="s">
        <v>211</v>
      </c>
      <c r="D44" s="303"/>
      <c r="E44" s="347"/>
      <c r="F44" s="151"/>
      <c r="G44" s="153">
        <f>'1.2.d.Publicacions'!N11</f>
        <v>0</v>
      </c>
    </row>
    <row r="45" spans="2:9" ht="32.25" customHeight="1" x14ac:dyDescent="0.25">
      <c r="C45" s="303" t="s">
        <v>212</v>
      </c>
      <c r="D45" s="303"/>
      <c r="E45" s="347"/>
      <c r="F45" s="154"/>
      <c r="G45" s="152">
        <f>'1.2.d.Publicacions'!O11</f>
        <v>0</v>
      </c>
    </row>
    <row r="46" spans="2:9" ht="48.75" customHeight="1" x14ac:dyDescent="0.25">
      <c r="C46" s="144"/>
      <c r="D46" s="144" t="s">
        <v>103</v>
      </c>
      <c r="E46" s="347"/>
      <c r="F46" s="155" t="str">
        <f>IFERROR(VLOOKUP($D$7,Tabla1[#All],6,0),"")</f>
        <v/>
      </c>
      <c r="G46" s="156" t="str">
        <f>IFERROR(VLOOKUP($D$7,Tabla1[#All],9,0),"")</f>
        <v/>
      </c>
    </row>
    <row r="47" spans="2:9" ht="32.25" customHeight="1" x14ac:dyDescent="0.25">
      <c r="C47" s="144"/>
      <c r="D47" s="143" t="s">
        <v>13</v>
      </c>
      <c r="E47" s="304"/>
      <c r="F47" s="157"/>
      <c r="G47" s="152">
        <f>'1.2.d.Publicacions'!H11</f>
        <v>0</v>
      </c>
    </row>
    <row r="48" spans="2:9" ht="77.25" customHeight="1" x14ac:dyDescent="0.25">
      <c r="C48" s="144"/>
      <c r="D48" s="143" t="s">
        <v>14</v>
      </c>
      <c r="E48" s="305"/>
      <c r="F48" s="158"/>
      <c r="G48" s="152">
        <f>IFERROR(VLOOKUP('1.2.d.Publicacions'!D13,'N AQU'!B12:C55,2,0),0)</f>
        <v>0</v>
      </c>
      <c r="H48" s="6"/>
    </row>
    <row r="49" spans="2:10" ht="32.25" customHeight="1" x14ac:dyDescent="0.25">
      <c r="C49" s="144"/>
      <c r="D49" s="144" t="s">
        <v>6</v>
      </c>
      <c r="E49" s="129"/>
      <c r="F49" s="159"/>
      <c r="G49" s="153">
        <f>IFERROR('1.2.d.Publicacions'!C5,0)</f>
        <v>0</v>
      </c>
    </row>
    <row r="50" spans="2:10" ht="32.25" customHeight="1" x14ac:dyDescent="0.25">
      <c r="C50" s="144"/>
      <c r="D50" s="144" t="s">
        <v>205</v>
      </c>
      <c r="E50" s="129"/>
      <c r="F50" s="159"/>
      <c r="G50" s="152">
        <f>'1.2.d.Publicacions'!H11</f>
        <v>0</v>
      </c>
    </row>
    <row r="51" spans="2:10" ht="26.25" customHeight="1" x14ac:dyDescent="0.25">
      <c r="D51" s="7" t="s">
        <v>7</v>
      </c>
      <c r="G51" s="34"/>
    </row>
    <row r="52" spans="2:10" s="4" customFormat="1" ht="45" customHeight="1" x14ac:dyDescent="0.25">
      <c r="B52" s="308" t="s">
        <v>55</v>
      </c>
      <c r="C52" s="309"/>
      <c r="D52" s="309"/>
      <c r="E52" s="309"/>
      <c r="F52" s="94"/>
      <c r="G52" s="94"/>
      <c r="H52" s="94"/>
      <c r="I52" s="94"/>
      <c r="J52" s="97">
        <f>(G53+G58+G59+H60+H61+G65+G66)*2</f>
        <v>0</v>
      </c>
    </row>
    <row r="53" spans="2:10" ht="23.1" customHeight="1" x14ac:dyDescent="0.25">
      <c r="C53" s="306" t="s">
        <v>115</v>
      </c>
      <c r="D53" s="307"/>
      <c r="E53" s="348" t="s">
        <v>57</v>
      </c>
      <c r="F53" s="128"/>
      <c r="G53" s="100">
        <f>'2.h.Projectes Innovació Docent'!D4</f>
        <v>0</v>
      </c>
      <c r="H53" s="17"/>
    </row>
    <row r="54" spans="2:10" ht="23.1" customHeight="1" x14ac:dyDescent="0.25">
      <c r="C54" s="129"/>
      <c r="D54" s="130" t="s">
        <v>8</v>
      </c>
      <c r="E54" s="349"/>
      <c r="F54" s="21"/>
      <c r="G54" s="12"/>
    </row>
    <row r="55" spans="2:10" ht="23.1" customHeight="1" x14ac:dyDescent="0.25">
      <c r="C55" s="129"/>
      <c r="D55" s="87" t="s">
        <v>9</v>
      </c>
      <c r="E55" s="349"/>
      <c r="F55" s="22"/>
      <c r="G55" s="12"/>
    </row>
    <row r="56" spans="2:10" ht="37.5" customHeight="1" x14ac:dyDescent="0.25">
      <c r="C56" s="129"/>
      <c r="D56" s="130" t="s">
        <v>10</v>
      </c>
      <c r="E56" s="350"/>
      <c r="F56" s="22"/>
      <c r="G56" s="12"/>
    </row>
    <row r="57" spans="2:10" ht="29.25" customHeight="1" x14ac:dyDescent="0.25">
      <c r="C57" s="129"/>
      <c r="D57" s="131" t="s">
        <v>11</v>
      </c>
      <c r="E57" s="305"/>
      <c r="F57" s="23"/>
      <c r="G57" s="12"/>
    </row>
    <row r="58" spans="2:10" ht="38.25" customHeight="1" x14ac:dyDescent="0.25">
      <c r="C58" s="306" t="s">
        <v>116</v>
      </c>
      <c r="D58" s="331"/>
      <c r="E58" s="132" t="s">
        <v>144</v>
      </c>
      <c r="F58" s="298"/>
      <c r="G58" s="176">
        <v>0</v>
      </c>
    </row>
    <row r="59" spans="2:10" ht="96" customHeight="1" x14ac:dyDescent="0.25">
      <c r="C59" s="306" t="s">
        <v>237</v>
      </c>
      <c r="D59" s="331"/>
      <c r="E59" s="127" t="s">
        <v>58</v>
      </c>
      <c r="F59" s="133">
        <f>COUNTIF('2.i.Tesis'!B7:B106,"*")</f>
        <v>0</v>
      </c>
      <c r="G59" s="100">
        <f>F59*1</f>
        <v>0</v>
      </c>
    </row>
    <row r="60" spans="2:10" s="39" customFormat="1" ht="35.25" customHeight="1" x14ac:dyDescent="0.25">
      <c r="C60" s="306" t="s">
        <v>130</v>
      </c>
      <c r="D60" s="307"/>
      <c r="E60" s="307"/>
      <c r="F60" s="331"/>
      <c r="G60" s="49">
        <f>_xlfn.XLOOKUP($D$7,'AGR INT'!$A:$A,'AGR INT'!J:J,0,0)</f>
        <v>0</v>
      </c>
      <c r="H60" s="49">
        <f>_xlfn.XLOOKUP($D$7,'AGR INT'!$A:$A,'AGR INT'!K:K,0,0)</f>
        <v>0</v>
      </c>
    </row>
    <row r="61" spans="2:10" s="39" customFormat="1" ht="35.25" customHeight="1" x14ac:dyDescent="0.25">
      <c r="C61" s="306" t="s">
        <v>129</v>
      </c>
      <c r="D61" s="307"/>
      <c r="E61" s="307"/>
      <c r="F61" s="307"/>
      <c r="G61" s="331"/>
      <c r="H61" s="49">
        <f>'2.v.2. Experiència Docent'!E3</f>
        <v>0</v>
      </c>
    </row>
    <row r="62" spans="2:10" s="39" customFormat="1" ht="48" customHeight="1" x14ac:dyDescent="0.25">
      <c r="C62" s="334"/>
      <c r="D62" s="130" t="s">
        <v>117</v>
      </c>
      <c r="E62" s="337" t="s">
        <v>139</v>
      </c>
      <c r="F62" s="133"/>
      <c r="G62" s="49">
        <f>IF('2.v.2. Experiència Docent'!E3=3,3,0)</f>
        <v>0</v>
      </c>
      <c r="H62" s="44"/>
    </row>
    <row r="63" spans="2:10" s="39" customFormat="1" ht="45.75" customHeight="1" x14ac:dyDescent="0.25">
      <c r="C63" s="335"/>
      <c r="D63" s="130" t="s">
        <v>118</v>
      </c>
      <c r="E63" s="338"/>
      <c r="F63" s="133"/>
      <c r="G63" s="49">
        <f>IF('2.v.2. Experiència Docent'!E3=2,2,0)</f>
        <v>0</v>
      </c>
      <c r="H63" s="43"/>
    </row>
    <row r="64" spans="2:10" s="39" customFormat="1" ht="54" customHeight="1" x14ac:dyDescent="0.25">
      <c r="C64" s="336"/>
      <c r="D64" s="130" t="s">
        <v>119</v>
      </c>
      <c r="E64" s="339"/>
      <c r="F64" s="133"/>
      <c r="G64" s="49">
        <f>IF('2.v.2. Experiència Docent'!E3=1,1,0)</f>
        <v>0</v>
      </c>
      <c r="H64" s="43"/>
    </row>
    <row r="65" spans="2:10" ht="106.5" customHeight="1" x14ac:dyDescent="0.25">
      <c r="C65" s="306" t="s">
        <v>120</v>
      </c>
      <c r="D65" s="331"/>
      <c r="E65" s="127" t="s">
        <v>121</v>
      </c>
      <c r="F65" s="133">
        <f>'2.vi. Comissions docència'!C4</f>
        <v>0</v>
      </c>
      <c r="G65" s="100">
        <f>IF('2.vi. Comissions docència'!C4*0.3&gt;=1.5,1.5,'2.vi. Comissions docència'!C4*0.3)</f>
        <v>0</v>
      </c>
    </row>
    <row r="66" spans="2:10" ht="95.25" customHeight="1" x14ac:dyDescent="0.25">
      <c r="C66" s="306" t="s">
        <v>122</v>
      </c>
      <c r="D66" s="331"/>
      <c r="E66" s="127" t="s">
        <v>87</v>
      </c>
      <c r="F66" s="133"/>
      <c r="G66" s="100">
        <f>'2.vii altres mèrits docents'!D4</f>
        <v>0</v>
      </c>
      <c r="H66" s="32"/>
    </row>
    <row r="67" spans="2:10" ht="34.5" customHeight="1" x14ac:dyDescent="0.25">
      <c r="D67" s="7" t="s">
        <v>7</v>
      </c>
    </row>
    <row r="68" spans="2:10" s="4" customFormat="1" ht="18.75" x14ac:dyDescent="0.25">
      <c r="B68" s="69" t="s">
        <v>127</v>
      </c>
      <c r="C68" s="96"/>
      <c r="D68" s="96"/>
      <c r="E68" s="96"/>
      <c r="F68" s="96"/>
      <c r="G68" s="96"/>
      <c r="H68" s="94"/>
      <c r="I68" s="94"/>
      <c r="J68" s="97">
        <f>IF(I69&gt;=3,3,IF(I69&gt;0,I69,0))*1.5</f>
        <v>0</v>
      </c>
    </row>
    <row r="69" spans="2:10" s="1" customFormat="1" ht="26.45" customHeight="1" x14ac:dyDescent="0.25">
      <c r="B69" s="332" t="s">
        <v>15</v>
      </c>
      <c r="C69" s="333"/>
      <c r="D69" s="333"/>
      <c r="E69" s="333"/>
      <c r="F69" s="160"/>
      <c r="G69" s="160"/>
      <c r="H69" s="161"/>
      <c r="I69" s="162">
        <f>(G70+G71)*1.5</f>
        <v>0</v>
      </c>
      <c r="J69" s="2"/>
    </row>
    <row r="70" spans="2:10" s="39" customFormat="1" ht="93.75" customHeight="1" x14ac:dyDescent="0.25">
      <c r="C70" s="306" t="s">
        <v>140</v>
      </c>
      <c r="D70" s="331"/>
      <c r="E70" s="98" t="s">
        <v>126</v>
      </c>
      <c r="F70" s="136">
        <v>0</v>
      </c>
      <c r="G70" s="49">
        <f>+F70*0.4</f>
        <v>0</v>
      </c>
      <c r="H70" s="43"/>
    </row>
    <row r="71" spans="2:10" s="39" customFormat="1" ht="95.25" customHeight="1" x14ac:dyDescent="0.25">
      <c r="C71" s="306" t="s">
        <v>141</v>
      </c>
      <c r="D71" s="331"/>
      <c r="E71" s="98" t="s">
        <v>126</v>
      </c>
      <c r="F71" s="126">
        <v>0</v>
      </c>
      <c r="G71" s="135">
        <f>+F71*0.2</f>
        <v>0</v>
      </c>
      <c r="H71" s="43"/>
    </row>
    <row r="73" spans="2:10" s="4" customFormat="1" ht="33.75" customHeight="1" x14ac:dyDescent="0.25">
      <c r="B73" s="69" t="s">
        <v>142</v>
      </c>
      <c r="C73" s="94"/>
      <c r="D73" s="94"/>
      <c r="E73" s="94"/>
      <c r="F73" s="94"/>
      <c r="G73" s="94"/>
      <c r="H73" s="94"/>
      <c r="I73" s="94"/>
      <c r="J73" s="95">
        <f>IF(G74="Segons criteri comissió",0,0)</f>
        <v>0</v>
      </c>
    </row>
    <row r="74" spans="2:10" ht="60" customHeight="1" x14ac:dyDescent="0.25">
      <c r="C74" s="306" t="s">
        <v>143</v>
      </c>
      <c r="D74" s="331"/>
      <c r="E74" s="127" t="s">
        <v>88</v>
      </c>
      <c r="F74" s="125" t="s">
        <v>3</v>
      </c>
      <c r="G74" s="134" t="str">
        <f>IF(F74="NO","","Segons criteri comissió")</f>
        <v/>
      </c>
      <c r="H74" s="6"/>
    </row>
  </sheetData>
  <sheetProtection algorithmName="SHA-512" hashValue="X1Qjz18yNyBTfbdhvS/ydFX960dj6QRRoZKqB2haE5fr4rVkeuukDuGU9w+JmwzVgNpeudD0z9ik0NteUrdN7A==" saltValue="GXTzydfO/9Ls6u63098J4w==" spinCount="100000" sheet="1" objects="1" scenarios="1"/>
  <dataConsolidate/>
  <mergeCells count="37">
    <mergeCell ref="C58:D58"/>
    <mergeCell ref="C66:D66"/>
    <mergeCell ref="C65:D65"/>
    <mergeCell ref="C60:F60"/>
    <mergeCell ref="F8:K9"/>
    <mergeCell ref="E38:E46"/>
    <mergeCell ref="E53:E57"/>
    <mergeCell ref="C59:D59"/>
    <mergeCell ref="C61:G61"/>
    <mergeCell ref="C38:D38"/>
    <mergeCell ref="C39:D39"/>
    <mergeCell ref="C40:D40"/>
    <mergeCell ref="C41:D41"/>
    <mergeCell ref="C42:D42"/>
    <mergeCell ref="C43:D43"/>
    <mergeCell ref="C45:D45"/>
    <mergeCell ref="C74:D74"/>
    <mergeCell ref="B69:E69"/>
    <mergeCell ref="C62:C64"/>
    <mergeCell ref="E62:E64"/>
    <mergeCell ref="C70:D70"/>
    <mergeCell ref="C71:D71"/>
    <mergeCell ref="C44:D44"/>
    <mergeCell ref="E47:E48"/>
    <mergeCell ref="C53:D53"/>
    <mergeCell ref="B52:E52"/>
    <mergeCell ref="A2:K2"/>
    <mergeCell ref="E13:F13"/>
    <mergeCell ref="B7:C7"/>
    <mergeCell ref="B8:D8"/>
    <mergeCell ref="B9:C9"/>
    <mergeCell ref="B11:C11"/>
    <mergeCell ref="B10:C10"/>
    <mergeCell ref="G12:K12"/>
    <mergeCell ref="F7:K7"/>
    <mergeCell ref="G13:K13"/>
    <mergeCell ref="E12:F12"/>
  </mergeCells>
  <conditionalFormatting sqref="B17:H18">
    <cfRule type="expression" dxfId="229" priority="6">
      <formula>$C$19="nivell assolit"</formula>
    </cfRule>
  </conditionalFormatting>
  <conditionalFormatting sqref="B20:H21">
    <cfRule type="expression" dxfId="228" priority="5">
      <formula>$C$22="nivell assolit"</formula>
    </cfRule>
  </conditionalFormatting>
  <conditionalFormatting sqref="B23:H27">
    <cfRule type="expression" dxfId="227" priority="3">
      <formula>$C$28="nivell assolit"</formula>
    </cfRule>
  </conditionalFormatting>
  <conditionalFormatting sqref="B29:H32">
    <cfRule type="expression" dxfId="226" priority="2">
      <formula>$C$33="nivell assolit"</formula>
    </cfRule>
  </conditionalFormatting>
  <conditionalFormatting sqref="B34:H36">
    <cfRule type="expression" dxfId="225" priority="1">
      <formula>$C$37="nivell assolit"</formula>
    </cfRule>
  </conditionalFormatting>
  <dataValidations xWindow="923" yWindow="592" count="19">
    <dataValidation type="list" allowBlank="1" showErrorMessage="1" errorTitle="Error" error="Escollir una de les dos opcions del desplegable" promptTitle="MEMBRE ELECTE INSTITUCIONS" prompt="Indicar si s'és membre electe d'institucions de gran prestig nacional i internacional." sqref="F74" xr:uid="{00000000-0002-0000-0100-000000000000}">
      <formula1>"SI,NO"</formula1>
    </dataValidation>
    <dataValidation type="whole" operator="greaterThanOrEqual" allowBlank="1" showErrorMessage="1" errorTitle="Error" prompt="Introduir el nombre de projectes computats_x000a_" sqref="F54:F57" xr:uid="{00000000-0002-0000-0100-000001000000}">
      <formula1>0</formula1>
    </dataValidation>
    <dataValidation type="whole" operator="greaterThanOrEqual" allowBlank="1" showErrorMessage="1" errorTitle="Error" prompt="Introduir el nombre de SGR finançats dels que s'ha estat IP" sqref="F38 F16:G16 F35:G36" xr:uid="{00000000-0002-0000-0100-000002000000}">
      <formula1>0</formula1>
    </dataValidation>
    <dataValidation type="whole" operator="greaterThanOrEqual" allowBlank="1" showInputMessage="1" showErrorMessage="1" errorTitle="ERROR" error="Escollir una de les dos opcions del desplegable" prompt="Introduir nombre de mèrits a avaluar" sqref="F66" xr:uid="{00000000-0002-0000-0100-000003000000}">
      <formula1>0</formula1>
    </dataValidation>
    <dataValidation type="whole" operator="greaterThanOrEqual" allowBlank="1" showInputMessage="1" showErrorMessage="1" sqref="G23:G26 G30:G34 G16 G36" xr:uid="{00000000-0002-0000-0100-000004000000}">
      <formula1>0</formula1>
    </dataValidation>
    <dataValidation type="whole" operator="greaterThanOrEqual" allowBlank="1" showErrorMessage="1" errorTitle="Error" prompt="Introduir el nombre de monografies de categoria 2" sqref="F49:F50" xr:uid="{00000000-0002-0000-0100-000005000000}">
      <formula1>0</formula1>
    </dataValidation>
    <dataValidation type="whole" operator="greaterThanOrEqual" allowBlank="1" showErrorMessage="1" errorTitle="Error" prompt="Introduir el nombre total de publicacions situades en primer quartil_x000a_JCR" sqref="F39" xr:uid="{00000000-0002-0000-0100-000006000000}">
      <formula1>0</formula1>
    </dataValidation>
    <dataValidation operator="greaterThanOrEqual" allowBlank="1" showInputMessage="1" showErrorMessage="1" errorTitle="Error" sqref="F45" xr:uid="{00000000-0002-0000-0100-000007000000}"/>
    <dataValidation type="whole" operator="greaterThanOrEqual" allowBlank="1" showErrorMessage="1" errorTitle="Error" prompt="Introduir el nombre total de publicacions situades en segon quartil_x000a_JCR" sqref="F40" xr:uid="{00000000-0002-0000-0100-000008000000}">
      <formula1>0</formula1>
    </dataValidation>
    <dataValidation type="whole" operator="greaterThanOrEqual" allowBlank="1" showErrorMessage="1" errorTitle="Error" prompt="Introduir el nombre total de publicacions situades en tercer quartil_x000a_JCR" sqref="F41:F44" xr:uid="{00000000-0002-0000-0100-000009000000}">
      <formula1>0</formula1>
    </dataValidation>
    <dataValidation type="whole" operator="greaterThanOrEqual" allowBlank="1" showInputMessage="1" showErrorMessage="1" errorTitle="Error" prompt="Introduir el nombre de cites rebudes (segons ISI WoK)" sqref="F47" xr:uid="{00000000-0002-0000-0100-00000A000000}">
      <formula1>0</formula1>
    </dataValidation>
    <dataValidation type="whole" operator="greaterThanOrEqual" allowBlank="1" showErrorMessage="1" errorTitle="ERROR" error="El límit són 5 trams." prompt="Introduir el nombre de tesis doctorals" sqref="F59" xr:uid="{00000000-0002-0000-0100-00000B000000}">
      <formula1>0</formula1>
    </dataValidation>
    <dataValidation operator="greaterThanOrEqual" allowBlank="1" showErrorMessage="1" errorTitle="ERROR" error="El límit són 5 trams." prompt="Introduir el nombre de mèrits per període de 3 anys" sqref="F65" xr:uid="{00000000-0002-0000-0100-00000C000000}"/>
    <dataValidation type="decimal" operator="greaterThanOrEqual" allowBlank="1" showInputMessage="1" showErrorMessage="1" errorTitle="Error" prompt="Mitja de cites rebudes per àmbit de coneixement al llarg de 5 anys, segons l'agència Thomson " sqref="F48" xr:uid="{00000000-0002-0000-0100-00000D000000}">
      <formula1>0</formula1>
    </dataValidation>
    <dataValidation type="whole" allowBlank="1" showErrorMessage="1" errorTitle="Error" prompt="Introduir el nombre de mèrits a avaluar" sqref="G51" xr:uid="{00000000-0002-0000-0100-00000E000000}">
      <formula1>0</formula1>
      <formula2>1000</formula2>
    </dataValidation>
    <dataValidation allowBlank="1" showErrorMessage="1" prompt="Introduir el nombre de projectes d'aquest tipus (la duració estandard és de 3 anys, si aquesta és diferent es calcularà la part proporcional)" sqref="F19 F30:F34 F16 F22:F28 F36:F37" xr:uid="{00000000-0002-0000-0100-00000F000000}"/>
    <dataValidation allowBlank="1" showInputMessage="1" showErrorMessage="1" errorTitle="Error" error="Escollir una de les dues opcions del desplegable" sqref="F18 F20" xr:uid="{00000000-0002-0000-0100-000010000000}"/>
    <dataValidation type="decimal" allowBlank="1" showInputMessage="1" showErrorMessage="1" errorTitle="Error" prompt="Introduir el nombre d'anys  d'exercici dels càrrecs_x000a_" sqref="F70:F71" xr:uid="{00000000-0002-0000-0100-000011000000}">
      <formula1>0</formula1>
      <formula2>1000</formula2>
    </dataValidation>
    <dataValidation allowBlank="1" showErrorMessage="1" errorTitle="Error" prompt="_x000a_" sqref="F62:F64" xr:uid="{00000000-0002-0000-0100-000012000000}"/>
  </dataValidations>
  <pageMargins left="0.70866141732283472" right="0.70866141732283472" top="0.74803149606299213" bottom="0.74803149606299213" header="0.31496062992125984" footer="0.31496062992125984"/>
  <pageSetup paperSize="9" scale="45" fitToHeight="0"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ull12"/>
  <dimension ref="A1:J2"/>
  <sheetViews>
    <sheetView workbookViewId="0">
      <selection activeCell="F2" sqref="F2"/>
    </sheetView>
  </sheetViews>
  <sheetFormatPr baseColWidth="10" defaultColWidth="9.140625" defaultRowHeight="15" x14ac:dyDescent="0.25"/>
  <cols>
    <col min="1" max="1" width="22" style="53" customWidth="1"/>
    <col min="2" max="2" width="33.5703125" style="53" customWidth="1"/>
    <col min="3" max="3" width="15" style="53" customWidth="1"/>
    <col min="4" max="4" width="13.42578125" style="53" customWidth="1"/>
    <col min="5" max="5" width="20.42578125" style="53" customWidth="1"/>
    <col min="6" max="6" width="12.42578125" style="53" customWidth="1"/>
    <col min="7" max="7" width="13.85546875" style="53" customWidth="1"/>
    <col min="8" max="8" width="13" style="53" customWidth="1"/>
    <col min="9" max="9" width="15.42578125" style="53" customWidth="1"/>
    <col min="10" max="10" width="23" style="53" customWidth="1"/>
    <col min="11" max="16384" width="9.140625" style="53"/>
  </cols>
  <sheetData>
    <row r="1" spans="1:10" ht="63" customHeight="1" x14ac:dyDescent="0.25">
      <c r="A1" s="353" t="s">
        <v>168</v>
      </c>
      <c r="B1" s="354"/>
      <c r="C1" s="50" t="s">
        <v>29</v>
      </c>
      <c r="D1" s="50" t="s">
        <v>62</v>
      </c>
      <c r="E1" s="50" t="s">
        <v>5</v>
      </c>
      <c r="F1" s="51" t="s">
        <v>0</v>
      </c>
      <c r="G1" s="51" t="s">
        <v>63</v>
      </c>
      <c r="H1" s="51" t="s">
        <v>64</v>
      </c>
      <c r="I1" s="51" t="s">
        <v>65</v>
      </c>
      <c r="J1" s="52" t="s">
        <v>2</v>
      </c>
    </row>
    <row r="2" spans="1:10" x14ac:dyDescent="0.25">
      <c r="A2" s="355" t="str">
        <f>'Valoració '!D9</f>
        <v/>
      </c>
      <c r="B2" s="356"/>
      <c r="C2" s="54">
        <f>'Valoració '!D7</f>
        <v>0</v>
      </c>
      <c r="D2" s="54" t="str">
        <f>'Valoració '!D10</f>
        <v xml:space="preserve"> </v>
      </c>
      <c r="E2" s="54" t="str">
        <f>'Valoració '!D11</f>
        <v xml:space="preserve"> </v>
      </c>
      <c r="F2" s="55">
        <f>'Valoració '!I15</f>
        <v>0</v>
      </c>
      <c r="G2" s="55">
        <f>'Valoració '!J52</f>
        <v>0</v>
      </c>
      <c r="H2" s="55">
        <f>'Valoració '!J68</f>
        <v>0</v>
      </c>
      <c r="I2" s="55">
        <f>'Valoració '!J73</f>
        <v>0</v>
      </c>
      <c r="J2" s="56">
        <f>'Valoració '!G13</f>
        <v>0</v>
      </c>
    </row>
  </sheetData>
  <sheetProtection algorithmName="SHA-512" hashValue="XHK/3KW5SEgtRW8G4srWc9ZGVZ3i6DQTvZBb3C9BhKjzpAOaote+oYN5ChYYPpbHCUZjL2nGiiHTVvvODnfLqQ==" saltValue="gs4JMduw7sy0zw2kpjj7MA==" spinCount="100000" sheet="1" objects="1" scenarios="1" selectLockedCells="1"/>
  <mergeCells count="2">
    <mergeCell ref="A1:B1"/>
    <mergeCell ref="A2:B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ull19"/>
  <dimension ref="A1:L6"/>
  <sheetViews>
    <sheetView workbookViewId="0">
      <selection activeCell="A5" sqref="A5"/>
    </sheetView>
  </sheetViews>
  <sheetFormatPr baseColWidth="10" defaultColWidth="9.140625" defaultRowHeight="15" x14ac:dyDescent="0.25"/>
  <cols>
    <col min="1" max="1" width="10.85546875" style="275" customWidth="1"/>
    <col min="2" max="2" width="8" style="275" bestFit="1" customWidth="1"/>
    <col min="3" max="3" width="35.85546875" style="275" bestFit="1" customWidth="1"/>
    <col min="4" max="4" width="41.42578125" style="275" bestFit="1" customWidth="1"/>
    <col min="5" max="5" width="42.85546875" style="275" bestFit="1" customWidth="1"/>
    <col min="6" max="6" width="50" style="275" bestFit="1" customWidth="1"/>
    <col min="7" max="7" width="8.140625" style="275" bestFit="1" customWidth="1"/>
    <col min="8" max="8" width="10.5703125" style="275" customWidth="1"/>
    <col min="9" max="9" width="16.7109375" style="275" customWidth="1"/>
    <col min="10" max="10" width="13.85546875" style="278" customWidth="1"/>
    <col min="11" max="11" width="14.5703125" style="278" customWidth="1"/>
    <col min="12" max="12" width="12" style="274" bestFit="1" customWidth="1"/>
    <col min="13" max="13" width="15.85546875" style="275" bestFit="1" customWidth="1"/>
    <col min="14" max="16384" width="9.140625" style="275"/>
  </cols>
  <sheetData>
    <row r="1" spans="1:12" x14ac:dyDescent="0.25">
      <c r="A1" s="272" t="s">
        <v>147</v>
      </c>
      <c r="B1" s="272" t="s">
        <v>148</v>
      </c>
      <c r="C1" s="272" t="s">
        <v>149</v>
      </c>
      <c r="D1" s="272" t="s">
        <v>150</v>
      </c>
      <c r="E1" s="272" t="s">
        <v>151</v>
      </c>
      <c r="F1" s="272" t="s">
        <v>152</v>
      </c>
      <c r="G1" s="272" t="s">
        <v>166</v>
      </c>
      <c r="H1" s="272" t="s">
        <v>167</v>
      </c>
      <c r="I1" s="272" t="s">
        <v>174</v>
      </c>
      <c r="J1" s="273" t="s">
        <v>529</v>
      </c>
      <c r="K1" s="273" t="s">
        <v>530</v>
      </c>
      <c r="L1" s="295" t="s">
        <v>531</v>
      </c>
    </row>
    <row r="2" spans="1:12" x14ac:dyDescent="0.25">
      <c r="A2" s="275" t="s">
        <v>154</v>
      </c>
      <c r="B2" s="275">
        <v>1003309</v>
      </c>
      <c r="C2" s="286" t="s">
        <v>155</v>
      </c>
      <c r="D2" s="275" t="s">
        <v>153</v>
      </c>
      <c r="E2" s="275" t="s">
        <v>156</v>
      </c>
      <c r="F2" s="275" t="s">
        <v>157</v>
      </c>
      <c r="G2" s="276" t="s">
        <v>128</v>
      </c>
      <c r="H2" s="276" t="s">
        <v>169</v>
      </c>
      <c r="I2" s="276">
        <v>20</v>
      </c>
      <c r="J2" s="277">
        <v>108.67</v>
      </c>
      <c r="K2" s="277">
        <f>INT((Tabla1[[#This Row],[Crèdits docència]]-75)/9)*0.5</f>
        <v>1.5</v>
      </c>
      <c r="L2" s="294" t="s">
        <v>532</v>
      </c>
    </row>
    <row r="3" spans="1:12" x14ac:dyDescent="0.25">
      <c r="A3" s="276" t="s">
        <v>158</v>
      </c>
      <c r="B3" s="276">
        <v>2072661</v>
      </c>
      <c r="C3" s="286" t="s">
        <v>159</v>
      </c>
      <c r="D3" s="276" t="s">
        <v>160</v>
      </c>
      <c r="E3" s="276" t="s">
        <v>161</v>
      </c>
      <c r="F3" s="276" t="s">
        <v>161</v>
      </c>
      <c r="G3" s="276" t="s">
        <v>170</v>
      </c>
      <c r="H3" s="276" t="s">
        <v>171</v>
      </c>
      <c r="I3" s="276">
        <v>20</v>
      </c>
      <c r="J3" s="277">
        <v>186.77</v>
      </c>
      <c r="K3" s="277">
        <f>INT((Tabla1[[#This Row],[Crèdits docència]]-75)/9)*0.5</f>
        <v>6</v>
      </c>
      <c r="L3" s="294" t="s">
        <v>533</v>
      </c>
    </row>
    <row r="4" spans="1:12" x14ac:dyDescent="0.25">
      <c r="A4" s="275" t="s">
        <v>162</v>
      </c>
      <c r="B4" s="275">
        <v>2032645</v>
      </c>
      <c r="C4" s="286" t="s">
        <v>163</v>
      </c>
      <c r="D4" s="275" t="s">
        <v>153</v>
      </c>
      <c r="E4" s="275" t="s">
        <v>164</v>
      </c>
      <c r="F4" s="275" t="s">
        <v>165</v>
      </c>
      <c r="G4" s="276" t="s">
        <v>172</v>
      </c>
      <c r="H4" s="276" t="s">
        <v>173</v>
      </c>
      <c r="I4" s="276">
        <v>15</v>
      </c>
      <c r="J4" s="277">
        <v>117.96000000000001</v>
      </c>
      <c r="K4" s="277">
        <f>INT((Tabla1[[#This Row],[Crèdits docència]]-75)/9)*0.5</f>
        <v>2</v>
      </c>
      <c r="L4" s="294" t="s">
        <v>534</v>
      </c>
    </row>
    <row r="5" spans="1:12" x14ac:dyDescent="0.25">
      <c r="A5" s="287" t="s">
        <v>526</v>
      </c>
      <c r="B5" s="276">
        <v>1314232</v>
      </c>
      <c r="C5" s="276" t="s">
        <v>524</v>
      </c>
      <c r="D5" s="275" t="s">
        <v>153</v>
      </c>
      <c r="E5" s="275" t="s">
        <v>164</v>
      </c>
      <c r="F5" s="275" t="s">
        <v>165</v>
      </c>
      <c r="G5" s="276" t="s">
        <v>172</v>
      </c>
      <c r="H5" s="276" t="s">
        <v>528</v>
      </c>
      <c r="I5" s="276">
        <v>15</v>
      </c>
      <c r="J5" s="277">
        <v>150.94</v>
      </c>
      <c r="K5" s="277">
        <f>INT((Tabla1[[#This Row],[Crèdits docència]]-75)/9)*0.5</f>
        <v>4</v>
      </c>
      <c r="L5" s="294" t="s">
        <v>535</v>
      </c>
    </row>
    <row r="6" spans="1:12" x14ac:dyDescent="0.25">
      <c r="A6" s="287" t="s">
        <v>527</v>
      </c>
      <c r="B6" s="276">
        <v>2027242</v>
      </c>
      <c r="C6" s="276" t="s">
        <v>525</v>
      </c>
      <c r="D6" s="276" t="s">
        <v>153</v>
      </c>
      <c r="E6" s="276" t="s">
        <v>161</v>
      </c>
      <c r="F6" s="276" t="s">
        <v>161</v>
      </c>
      <c r="G6" s="276" t="s">
        <v>170</v>
      </c>
      <c r="H6" s="276" t="s">
        <v>171</v>
      </c>
      <c r="I6" s="276">
        <v>20</v>
      </c>
      <c r="J6" s="277">
        <v>91.689999999999984</v>
      </c>
      <c r="K6" s="277">
        <f>INT((Tabla1[[#This Row],[Crèdits docència]]-75)/9)*0.5</f>
        <v>0.5</v>
      </c>
      <c r="L6" s="294" t="s">
        <v>536</v>
      </c>
    </row>
  </sheetData>
  <sheetProtection algorithmName="SHA-512" hashValue="L7rIZReux66xlsoBnFvZWfiocoLRjtUv33uFAacrDy62bA46oDxmpYlu818ljW3VNcPkGQborvuw1v6L9+dSkw==" saltValue="gtz4nrmWfUrDj8g+WMcVFw==" spinCount="100000" sheet="1" objects="1" scenarios="1"/>
  <pageMargins left="0.7" right="0.7" top="0.75" bottom="0.75" header="0.3" footer="0.3"/>
  <pageSetup paperSize="9" orientation="portrait" verticalDpi="0"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ull3"/>
  <dimension ref="B3:D266"/>
  <sheetViews>
    <sheetView workbookViewId="0">
      <selection activeCell="B12" sqref="B12"/>
    </sheetView>
  </sheetViews>
  <sheetFormatPr baseColWidth="10" defaultColWidth="9.140625" defaultRowHeight="15" x14ac:dyDescent="0.25"/>
  <cols>
    <col min="1" max="1" width="9.140625" style="76"/>
    <col min="2" max="2" width="49.5703125" style="76" customWidth="1"/>
    <col min="3" max="3" width="14.85546875" style="79" customWidth="1"/>
    <col min="4" max="4" width="13.85546875" style="76" customWidth="1"/>
    <col min="5" max="16384" width="9.140625" style="76"/>
  </cols>
  <sheetData>
    <row r="3" spans="2:4" x14ac:dyDescent="0.25">
      <c r="B3" s="74" t="s">
        <v>12</v>
      </c>
      <c r="C3" s="75" t="s">
        <v>97</v>
      </c>
    </row>
    <row r="4" spans="2:4" x14ac:dyDescent="0.25">
      <c r="B4" s="48" t="s">
        <v>96</v>
      </c>
      <c r="C4" s="57">
        <v>10</v>
      </c>
    </row>
    <row r="5" spans="2:4" x14ac:dyDescent="0.25">
      <c r="B5" s="48" t="s">
        <v>98</v>
      </c>
      <c r="C5" s="57">
        <v>10</v>
      </c>
    </row>
    <row r="6" spans="2:4" x14ac:dyDescent="0.25">
      <c r="B6" s="48" t="s">
        <v>99</v>
      </c>
      <c r="C6" s="57">
        <v>15</v>
      </c>
    </row>
    <row r="7" spans="2:4" x14ac:dyDescent="0.25">
      <c r="B7" s="48" t="s">
        <v>100</v>
      </c>
      <c r="C7" s="57">
        <v>20</v>
      </c>
    </row>
    <row r="8" spans="2:4" x14ac:dyDescent="0.25">
      <c r="B8" s="48" t="s">
        <v>101</v>
      </c>
      <c r="C8" s="57">
        <v>20</v>
      </c>
    </row>
    <row r="9" spans="2:4" x14ac:dyDescent="0.25">
      <c r="B9" s="48" t="s">
        <v>102</v>
      </c>
      <c r="C9" s="57">
        <v>8</v>
      </c>
    </row>
    <row r="10" spans="2:4" x14ac:dyDescent="0.25">
      <c r="B10" s="77"/>
      <c r="C10" s="78"/>
    </row>
    <row r="11" spans="2:4" x14ac:dyDescent="0.25">
      <c r="B11" s="77"/>
      <c r="C11" s="78"/>
    </row>
    <row r="12" spans="2:4" ht="25.5" x14ac:dyDescent="0.25">
      <c r="B12" s="280" t="s">
        <v>193</v>
      </c>
      <c r="C12" s="281" t="s">
        <v>194</v>
      </c>
      <c r="D12" s="280" t="s">
        <v>195</v>
      </c>
    </row>
    <row r="13" spans="2:4" x14ac:dyDescent="0.25">
      <c r="B13" s="282" t="s">
        <v>265</v>
      </c>
      <c r="C13" s="283">
        <v>14.190000000000001</v>
      </c>
      <c r="D13" s="284" t="s">
        <v>519</v>
      </c>
    </row>
    <row r="14" spans="2:4" x14ac:dyDescent="0.25">
      <c r="B14" s="282" t="s">
        <v>266</v>
      </c>
      <c r="C14" s="283">
        <v>9.3425000000000011</v>
      </c>
      <c r="D14" s="284" t="s">
        <v>519</v>
      </c>
    </row>
    <row r="15" spans="2:4" x14ac:dyDescent="0.25">
      <c r="B15" s="282" t="s">
        <v>267</v>
      </c>
      <c r="C15" s="283">
        <v>6.6475000000000009</v>
      </c>
      <c r="D15" s="284" t="s">
        <v>519</v>
      </c>
    </row>
    <row r="16" spans="2:4" x14ac:dyDescent="0.25">
      <c r="B16" s="282" t="s">
        <v>268</v>
      </c>
      <c r="C16" s="283">
        <v>13.41</v>
      </c>
      <c r="D16" s="284" t="s">
        <v>519</v>
      </c>
    </row>
    <row r="17" spans="2:4" x14ac:dyDescent="0.25">
      <c r="B17" s="282" t="s">
        <v>269</v>
      </c>
      <c r="C17" s="283">
        <v>14.942499999999999</v>
      </c>
      <c r="D17" s="284" t="s">
        <v>519</v>
      </c>
    </row>
    <row r="18" spans="2:4" x14ac:dyDescent="0.25">
      <c r="B18" s="282" t="s">
        <v>270</v>
      </c>
      <c r="C18" s="283">
        <v>7.1775000000000002</v>
      </c>
      <c r="D18" s="284" t="s">
        <v>519</v>
      </c>
    </row>
    <row r="19" spans="2:4" x14ac:dyDescent="0.25">
      <c r="B19" s="282" t="s">
        <v>271</v>
      </c>
      <c r="C19" s="283">
        <v>8.2799999999999994</v>
      </c>
      <c r="D19" s="284" t="s">
        <v>519</v>
      </c>
    </row>
    <row r="20" spans="2:4" x14ac:dyDescent="0.25">
      <c r="B20" s="282" t="s">
        <v>272</v>
      </c>
      <c r="C20" s="283">
        <v>6.1425000000000001</v>
      </c>
      <c r="D20" s="284" t="s">
        <v>519</v>
      </c>
    </row>
    <row r="21" spans="2:4" x14ac:dyDescent="0.25">
      <c r="B21" s="282" t="s">
        <v>273</v>
      </c>
      <c r="C21" s="283">
        <v>14.540000000000001</v>
      </c>
      <c r="D21" s="284" t="s">
        <v>519</v>
      </c>
    </row>
    <row r="22" spans="2:4" x14ac:dyDescent="0.25">
      <c r="B22" s="282" t="s">
        <v>274</v>
      </c>
      <c r="C22" s="283">
        <v>11.977499999999999</v>
      </c>
      <c r="D22" s="284" t="s">
        <v>519</v>
      </c>
    </row>
    <row r="23" spans="2:4" x14ac:dyDescent="0.25">
      <c r="B23" s="282" t="s">
        <v>275</v>
      </c>
      <c r="C23" s="283">
        <v>9.0775000000000006</v>
      </c>
      <c r="D23" s="284" t="s">
        <v>519</v>
      </c>
    </row>
    <row r="24" spans="2:4" x14ac:dyDescent="0.25">
      <c r="B24" s="282" t="s">
        <v>276</v>
      </c>
      <c r="C24" s="283">
        <v>14.3025</v>
      </c>
      <c r="D24" s="284" t="s">
        <v>519</v>
      </c>
    </row>
    <row r="25" spans="2:4" x14ac:dyDescent="0.25">
      <c r="B25" s="282" t="s">
        <v>277</v>
      </c>
      <c r="C25" s="283">
        <v>11.612500000000001</v>
      </c>
      <c r="D25" s="284" t="s">
        <v>519</v>
      </c>
    </row>
    <row r="26" spans="2:4" x14ac:dyDescent="0.25">
      <c r="B26" s="282" t="s">
        <v>278</v>
      </c>
      <c r="C26" s="283">
        <v>7.2925000000000004</v>
      </c>
      <c r="D26" s="284" t="s">
        <v>519</v>
      </c>
    </row>
    <row r="27" spans="2:4" x14ac:dyDescent="0.25">
      <c r="B27" s="282" t="s">
        <v>279</v>
      </c>
      <c r="C27" s="283">
        <v>4.1550000000000002</v>
      </c>
      <c r="D27" s="284" t="s">
        <v>519</v>
      </c>
    </row>
    <row r="28" spans="2:4" x14ac:dyDescent="0.25">
      <c r="B28" s="282" t="s">
        <v>280</v>
      </c>
      <c r="C28" s="283">
        <v>9.9725000000000001</v>
      </c>
      <c r="D28" s="284" t="s">
        <v>519</v>
      </c>
    </row>
    <row r="29" spans="2:4" x14ac:dyDescent="0.25">
      <c r="B29" s="282" t="s">
        <v>281</v>
      </c>
      <c r="C29" s="283">
        <v>8.0875000000000004</v>
      </c>
      <c r="D29" s="284" t="s">
        <v>519</v>
      </c>
    </row>
    <row r="30" spans="2:4" x14ac:dyDescent="0.25">
      <c r="B30" s="282" t="s">
        <v>282</v>
      </c>
      <c r="C30" s="283">
        <v>15.38</v>
      </c>
      <c r="D30" s="284" t="s">
        <v>519</v>
      </c>
    </row>
    <row r="31" spans="2:4" x14ac:dyDescent="0.25">
      <c r="B31" s="282" t="s">
        <v>283</v>
      </c>
      <c r="C31" s="283">
        <v>5.7925000000000004</v>
      </c>
      <c r="D31" s="284" t="s">
        <v>519</v>
      </c>
    </row>
    <row r="32" spans="2:4" x14ac:dyDescent="0.25">
      <c r="B32" s="282" t="s">
        <v>284</v>
      </c>
      <c r="C32" s="283">
        <v>10.87</v>
      </c>
      <c r="D32" s="284" t="s">
        <v>519</v>
      </c>
    </row>
    <row r="33" spans="2:4" x14ac:dyDescent="0.25">
      <c r="B33" s="282" t="s">
        <v>285</v>
      </c>
      <c r="C33" s="283">
        <v>5.2850000000000001</v>
      </c>
      <c r="D33" s="284" t="s">
        <v>519</v>
      </c>
    </row>
    <row r="34" spans="2:4" x14ac:dyDescent="0.25">
      <c r="B34" s="282" t="s">
        <v>286</v>
      </c>
      <c r="C34" s="283">
        <v>12.94</v>
      </c>
      <c r="D34" s="284" t="s">
        <v>519</v>
      </c>
    </row>
    <row r="35" spans="2:4" x14ac:dyDescent="0.25">
      <c r="B35" s="282" t="s">
        <v>287</v>
      </c>
      <c r="C35" s="283">
        <v>8.4599999999999991</v>
      </c>
      <c r="D35" s="284" t="s">
        <v>519</v>
      </c>
    </row>
    <row r="36" spans="2:4" x14ac:dyDescent="0.25">
      <c r="B36" s="282" t="s">
        <v>288</v>
      </c>
      <c r="C36" s="283">
        <v>15.765000000000001</v>
      </c>
      <c r="D36" s="284" t="s">
        <v>519</v>
      </c>
    </row>
    <row r="37" spans="2:4" x14ac:dyDescent="0.25">
      <c r="B37" s="282" t="s">
        <v>289</v>
      </c>
      <c r="C37" s="283">
        <v>8.41</v>
      </c>
      <c r="D37" s="284" t="s">
        <v>519</v>
      </c>
    </row>
    <row r="38" spans="2:4" x14ac:dyDescent="0.25">
      <c r="B38" s="282" t="s">
        <v>290</v>
      </c>
      <c r="C38" s="283">
        <v>8.1624999999999996</v>
      </c>
      <c r="D38" s="284" t="s">
        <v>519</v>
      </c>
    </row>
    <row r="39" spans="2:4" x14ac:dyDescent="0.25">
      <c r="B39" s="282" t="s">
        <v>291</v>
      </c>
      <c r="C39" s="283">
        <v>6.4325000000000001</v>
      </c>
      <c r="D39" s="284" t="s">
        <v>519</v>
      </c>
    </row>
    <row r="40" spans="2:4" x14ac:dyDescent="0.25">
      <c r="B40" s="282" t="s">
        <v>292</v>
      </c>
      <c r="C40" s="283">
        <v>8.5925000000000011</v>
      </c>
      <c r="D40" s="284" t="s">
        <v>519</v>
      </c>
    </row>
    <row r="41" spans="2:4" x14ac:dyDescent="0.25">
      <c r="B41" s="282" t="s">
        <v>293</v>
      </c>
      <c r="C41" s="283">
        <v>7.4799999999999995</v>
      </c>
      <c r="D41" s="284" t="s">
        <v>519</v>
      </c>
    </row>
    <row r="42" spans="2:4" x14ac:dyDescent="0.25">
      <c r="B42" s="282" t="s">
        <v>294</v>
      </c>
      <c r="C42" s="283">
        <v>13.5025</v>
      </c>
      <c r="D42" s="284" t="s">
        <v>519</v>
      </c>
    </row>
    <row r="43" spans="2:4" x14ac:dyDescent="0.25">
      <c r="B43" s="282" t="s">
        <v>295</v>
      </c>
      <c r="C43" s="283">
        <v>5.7649999999999997</v>
      </c>
      <c r="D43" s="284" t="s">
        <v>519</v>
      </c>
    </row>
    <row r="44" spans="2:4" x14ac:dyDescent="0.25">
      <c r="B44" s="282" t="s">
        <v>296</v>
      </c>
      <c r="C44" s="283">
        <v>8.9400000000000013</v>
      </c>
      <c r="D44" s="284" t="s">
        <v>519</v>
      </c>
    </row>
    <row r="45" spans="2:4" x14ac:dyDescent="0.25">
      <c r="B45" s="282" t="s">
        <v>297</v>
      </c>
      <c r="C45" s="283">
        <v>10.022500000000001</v>
      </c>
      <c r="D45" s="284" t="s">
        <v>519</v>
      </c>
    </row>
    <row r="46" spans="2:4" x14ac:dyDescent="0.25">
      <c r="B46" s="282" t="s">
        <v>298</v>
      </c>
      <c r="C46" s="283">
        <v>6.6375000000000002</v>
      </c>
      <c r="D46" s="284" t="s">
        <v>519</v>
      </c>
    </row>
    <row r="47" spans="2:4" x14ac:dyDescent="0.25">
      <c r="B47" s="282" t="s">
        <v>299</v>
      </c>
      <c r="C47" s="283">
        <v>9.9625000000000021</v>
      </c>
      <c r="D47" s="284" t="s">
        <v>519</v>
      </c>
    </row>
    <row r="48" spans="2:4" x14ac:dyDescent="0.25">
      <c r="B48" s="282" t="s">
        <v>300</v>
      </c>
      <c r="C48" s="283">
        <v>12.290000000000001</v>
      </c>
      <c r="D48" s="284" t="s">
        <v>519</v>
      </c>
    </row>
    <row r="49" spans="2:4" x14ac:dyDescent="0.25">
      <c r="B49" s="282" t="s">
        <v>301</v>
      </c>
      <c r="C49" s="283">
        <v>13.37</v>
      </c>
      <c r="D49" s="284" t="s">
        <v>519</v>
      </c>
    </row>
    <row r="50" spans="2:4" x14ac:dyDescent="0.25">
      <c r="B50" s="282" t="s">
        <v>302</v>
      </c>
      <c r="C50" s="283">
        <v>9.4474999999999998</v>
      </c>
      <c r="D50" s="284" t="s">
        <v>519</v>
      </c>
    </row>
    <row r="51" spans="2:4" x14ac:dyDescent="0.25">
      <c r="B51" s="282" t="s">
        <v>303</v>
      </c>
      <c r="C51" s="283">
        <v>8.0525000000000002</v>
      </c>
      <c r="D51" s="284" t="s">
        <v>519</v>
      </c>
    </row>
    <row r="52" spans="2:4" x14ac:dyDescent="0.25">
      <c r="B52" s="282" t="s">
        <v>304</v>
      </c>
      <c r="C52" s="283">
        <v>10.937499999999998</v>
      </c>
      <c r="D52" s="284" t="s">
        <v>519</v>
      </c>
    </row>
    <row r="53" spans="2:4" x14ac:dyDescent="0.25">
      <c r="B53" s="282" t="s">
        <v>305</v>
      </c>
      <c r="C53" s="283">
        <v>9.7449999999999992</v>
      </c>
      <c r="D53" s="284" t="s">
        <v>519</v>
      </c>
    </row>
    <row r="54" spans="2:4" x14ac:dyDescent="0.25">
      <c r="B54" s="282" t="s">
        <v>306</v>
      </c>
      <c r="C54" s="283">
        <v>8.8699999999999992</v>
      </c>
      <c r="D54" s="284" t="s">
        <v>519</v>
      </c>
    </row>
    <row r="55" spans="2:4" x14ac:dyDescent="0.25">
      <c r="B55" s="282" t="s">
        <v>307</v>
      </c>
      <c r="C55" s="283">
        <v>10.559999999999999</v>
      </c>
      <c r="D55" s="284" t="s">
        <v>519</v>
      </c>
    </row>
    <row r="56" spans="2:4" x14ac:dyDescent="0.25">
      <c r="B56" s="77" t="s">
        <v>308</v>
      </c>
      <c r="C56" s="78">
        <v>5.1325000000000003</v>
      </c>
      <c r="D56" s="77" t="s">
        <v>520</v>
      </c>
    </row>
    <row r="57" spans="2:4" x14ac:dyDescent="0.25">
      <c r="B57" s="77" t="s">
        <v>309</v>
      </c>
      <c r="C57" s="78">
        <v>15.987499999999999</v>
      </c>
      <c r="D57" s="77" t="s">
        <v>520</v>
      </c>
    </row>
    <row r="58" spans="2:4" x14ac:dyDescent="0.25">
      <c r="B58" s="77" t="s">
        <v>310</v>
      </c>
      <c r="C58" s="78">
        <v>6.04</v>
      </c>
      <c r="D58" s="77" t="s">
        <v>520</v>
      </c>
    </row>
    <row r="59" spans="2:4" x14ac:dyDescent="0.25">
      <c r="B59" s="77" t="s">
        <v>311</v>
      </c>
      <c r="C59" s="78">
        <v>7.125</v>
      </c>
      <c r="D59" s="77" t="s">
        <v>520</v>
      </c>
    </row>
    <row r="60" spans="2:4" x14ac:dyDescent="0.25">
      <c r="B60" s="77" t="s">
        <v>312</v>
      </c>
      <c r="C60" s="78">
        <v>7.7325000000000008</v>
      </c>
      <c r="D60" s="77" t="s">
        <v>520</v>
      </c>
    </row>
    <row r="61" spans="2:4" x14ac:dyDescent="0.25">
      <c r="B61" s="77" t="s">
        <v>313</v>
      </c>
      <c r="C61" s="78">
        <v>6.5075000000000003</v>
      </c>
      <c r="D61" s="77" t="s">
        <v>520</v>
      </c>
    </row>
    <row r="62" spans="2:4" x14ac:dyDescent="0.25">
      <c r="B62" s="77" t="s">
        <v>314</v>
      </c>
      <c r="C62" s="78">
        <v>7.92</v>
      </c>
      <c r="D62" s="77" t="s">
        <v>520</v>
      </c>
    </row>
    <row r="63" spans="2:4" x14ac:dyDescent="0.25">
      <c r="B63" s="77" t="s">
        <v>315</v>
      </c>
      <c r="C63" s="78">
        <v>10.962499999999999</v>
      </c>
      <c r="D63" s="77" t="s">
        <v>520</v>
      </c>
    </row>
    <row r="64" spans="2:4" x14ac:dyDescent="0.25">
      <c r="B64" s="77" t="s">
        <v>316</v>
      </c>
      <c r="C64" s="78">
        <v>11.455</v>
      </c>
      <c r="D64" s="77" t="s">
        <v>520</v>
      </c>
    </row>
    <row r="65" spans="2:4" x14ac:dyDescent="0.25">
      <c r="B65" s="77" t="s">
        <v>317</v>
      </c>
      <c r="C65" s="78">
        <v>15.56</v>
      </c>
      <c r="D65" s="77" t="s">
        <v>520</v>
      </c>
    </row>
    <row r="66" spans="2:4" x14ac:dyDescent="0.25">
      <c r="B66" s="77" t="s">
        <v>318</v>
      </c>
      <c r="C66" s="78">
        <v>10.685</v>
      </c>
      <c r="D66" s="77" t="s">
        <v>520</v>
      </c>
    </row>
    <row r="67" spans="2:4" x14ac:dyDescent="0.25">
      <c r="B67" s="77" t="s">
        <v>319</v>
      </c>
      <c r="C67" s="78">
        <v>11.772499999999999</v>
      </c>
      <c r="D67" s="77" t="s">
        <v>520</v>
      </c>
    </row>
    <row r="68" spans="2:4" x14ac:dyDescent="0.25">
      <c r="B68" s="77" t="s">
        <v>320</v>
      </c>
      <c r="C68" s="78">
        <v>12.282499999999999</v>
      </c>
      <c r="D68" s="77" t="s">
        <v>520</v>
      </c>
    </row>
    <row r="69" spans="2:4" x14ac:dyDescent="0.25">
      <c r="B69" s="77" t="s">
        <v>321</v>
      </c>
      <c r="C69" s="78">
        <v>13.272500000000001</v>
      </c>
      <c r="D69" s="77" t="s">
        <v>520</v>
      </c>
    </row>
    <row r="70" spans="2:4" x14ac:dyDescent="0.25">
      <c r="B70" s="77" t="s">
        <v>322</v>
      </c>
      <c r="C70" s="78">
        <v>14.9125</v>
      </c>
      <c r="D70" s="77" t="s">
        <v>520</v>
      </c>
    </row>
    <row r="71" spans="2:4" x14ac:dyDescent="0.25">
      <c r="B71" s="77" t="s">
        <v>323</v>
      </c>
      <c r="C71" s="78">
        <v>20.13</v>
      </c>
      <c r="D71" s="77" t="s">
        <v>520</v>
      </c>
    </row>
    <row r="72" spans="2:4" x14ac:dyDescent="0.25">
      <c r="B72" s="77" t="s">
        <v>324</v>
      </c>
      <c r="C72" s="78">
        <v>10.440000000000001</v>
      </c>
      <c r="D72" s="77" t="s">
        <v>520</v>
      </c>
    </row>
    <row r="73" spans="2:4" x14ac:dyDescent="0.25">
      <c r="B73" s="77" t="s">
        <v>325</v>
      </c>
      <c r="C73" s="78">
        <v>11.9125</v>
      </c>
      <c r="D73" s="77" t="s">
        <v>520</v>
      </c>
    </row>
    <row r="74" spans="2:4" x14ac:dyDescent="0.25">
      <c r="B74" s="77" t="s">
        <v>326</v>
      </c>
      <c r="C74" s="78">
        <v>13.055</v>
      </c>
      <c r="D74" s="77" t="s">
        <v>520</v>
      </c>
    </row>
    <row r="75" spans="2:4" x14ac:dyDescent="0.25">
      <c r="B75" s="77" t="s">
        <v>327</v>
      </c>
      <c r="C75" s="78">
        <v>12.732500000000002</v>
      </c>
      <c r="D75" s="77" t="s">
        <v>520</v>
      </c>
    </row>
    <row r="76" spans="2:4" x14ac:dyDescent="0.25">
      <c r="B76" s="77" t="s">
        <v>328</v>
      </c>
      <c r="C76" s="78">
        <v>14.314999999999998</v>
      </c>
      <c r="D76" s="77" t="s">
        <v>520</v>
      </c>
    </row>
    <row r="77" spans="2:4" x14ac:dyDescent="0.25">
      <c r="B77" s="77" t="s">
        <v>329</v>
      </c>
      <c r="C77" s="78">
        <v>6.4950000000000001</v>
      </c>
      <c r="D77" s="77" t="s">
        <v>520</v>
      </c>
    </row>
    <row r="78" spans="2:4" x14ac:dyDescent="0.25">
      <c r="B78" s="77" t="s">
        <v>330</v>
      </c>
      <c r="C78" s="78">
        <v>14.362500000000001</v>
      </c>
      <c r="D78" s="77" t="s">
        <v>520</v>
      </c>
    </row>
    <row r="79" spans="2:4" x14ac:dyDescent="0.25">
      <c r="B79" s="77" t="s">
        <v>331</v>
      </c>
      <c r="C79" s="78">
        <v>14.342499999999999</v>
      </c>
      <c r="D79" s="77" t="s">
        <v>520</v>
      </c>
    </row>
    <row r="80" spans="2:4" x14ac:dyDescent="0.25">
      <c r="B80" s="77" t="s">
        <v>332</v>
      </c>
      <c r="C80" s="78">
        <v>7.6350000000000007</v>
      </c>
      <c r="D80" s="77" t="s">
        <v>520</v>
      </c>
    </row>
    <row r="81" spans="2:4" x14ac:dyDescent="0.25">
      <c r="B81" s="77" t="s">
        <v>333</v>
      </c>
      <c r="C81" s="78">
        <v>10.379999999999999</v>
      </c>
      <c r="D81" s="77" t="s">
        <v>520</v>
      </c>
    </row>
    <row r="82" spans="2:4" x14ac:dyDescent="0.25">
      <c r="B82" s="77" t="s">
        <v>334</v>
      </c>
      <c r="C82" s="78">
        <v>7.26</v>
      </c>
      <c r="D82" s="77" t="s">
        <v>520</v>
      </c>
    </row>
    <row r="83" spans="2:4" x14ac:dyDescent="0.25">
      <c r="B83" s="77" t="s">
        <v>335</v>
      </c>
      <c r="C83" s="78">
        <v>13.9725</v>
      </c>
      <c r="D83" s="77" t="s">
        <v>520</v>
      </c>
    </row>
    <row r="84" spans="2:4" x14ac:dyDescent="0.25">
      <c r="B84" s="77" t="s">
        <v>336</v>
      </c>
      <c r="C84" s="78">
        <v>6.2049999999999992</v>
      </c>
      <c r="D84" s="77" t="s">
        <v>520</v>
      </c>
    </row>
    <row r="85" spans="2:4" x14ac:dyDescent="0.25">
      <c r="B85" s="77" t="s">
        <v>337</v>
      </c>
      <c r="C85" s="78">
        <v>15.397499999999999</v>
      </c>
      <c r="D85" s="77" t="s">
        <v>520</v>
      </c>
    </row>
    <row r="86" spans="2:4" x14ac:dyDescent="0.25">
      <c r="B86" s="77" t="s">
        <v>338</v>
      </c>
      <c r="C86" s="78">
        <v>9.57</v>
      </c>
      <c r="D86" s="77" t="s">
        <v>520</v>
      </c>
    </row>
    <row r="87" spans="2:4" x14ac:dyDescent="0.25">
      <c r="B87" s="77" t="s">
        <v>339</v>
      </c>
      <c r="C87" s="78">
        <v>8.6675000000000004</v>
      </c>
      <c r="D87" s="77" t="s">
        <v>520</v>
      </c>
    </row>
    <row r="88" spans="2:4" x14ac:dyDescent="0.25">
      <c r="B88" s="77" t="s">
        <v>340</v>
      </c>
      <c r="C88" s="78">
        <v>14.275</v>
      </c>
      <c r="D88" s="77" t="s">
        <v>520</v>
      </c>
    </row>
    <row r="89" spans="2:4" x14ac:dyDescent="0.25">
      <c r="B89" s="77" t="s">
        <v>341</v>
      </c>
      <c r="C89" s="78">
        <v>9.2175000000000011</v>
      </c>
      <c r="D89" s="77" t="s">
        <v>520</v>
      </c>
    </row>
    <row r="90" spans="2:4" x14ac:dyDescent="0.25">
      <c r="B90" s="77" t="s">
        <v>342</v>
      </c>
      <c r="C90" s="78">
        <v>14.489999999999998</v>
      </c>
      <c r="D90" s="77" t="s">
        <v>520</v>
      </c>
    </row>
    <row r="91" spans="2:4" x14ac:dyDescent="0.25">
      <c r="B91" s="77" t="s">
        <v>343</v>
      </c>
      <c r="C91" s="78">
        <v>14.307499999999999</v>
      </c>
      <c r="D91" s="77" t="s">
        <v>520</v>
      </c>
    </row>
    <row r="92" spans="2:4" x14ac:dyDescent="0.25">
      <c r="B92" s="77" t="s">
        <v>344</v>
      </c>
      <c r="C92" s="78">
        <v>4.53</v>
      </c>
      <c r="D92" s="77" t="s">
        <v>520</v>
      </c>
    </row>
    <row r="93" spans="2:4" x14ac:dyDescent="0.25">
      <c r="B93" s="77" t="s">
        <v>345</v>
      </c>
      <c r="C93" s="78">
        <v>11.192500000000001</v>
      </c>
      <c r="D93" s="77" t="s">
        <v>520</v>
      </c>
    </row>
    <row r="94" spans="2:4" x14ac:dyDescent="0.25">
      <c r="B94" s="77" t="s">
        <v>346</v>
      </c>
      <c r="C94" s="78">
        <v>11.032500000000001</v>
      </c>
      <c r="D94" s="77" t="s">
        <v>520</v>
      </c>
    </row>
    <row r="95" spans="2:4" x14ac:dyDescent="0.25">
      <c r="B95" s="77" t="s">
        <v>347</v>
      </c>
      <c r="C95" s="78">
        <v>11.1</v>
      </c>
      <c r="D95" s="77" t="s">
        <v>520</v>
      </c>
    </row>
    <row r="96" spans="2:4" x14ac:dyDescent="0.25">
      <c r="B96" s="77" t="s">
        <v>348</v>
      </c>
      <c r="C96" s="78">
        <v>10.684999999999999</v>
      </c>
      <c r="D96" s="77" t="s">
        <v>520</v>
      </c>
    </row>
    <row r="97" spans="2:4" x14ac:dyDescent="0.25">
      <c r="B97" s="77" t="s">
        <v>349</v>
      </c>
      <c r="C97" s="78">
        <v>10.622499999999999</v>
      </c>
      <c r="D97" s="77" t="s">
        <v>520</v>
      </c>
    </row>
    <row r="98" spans="2:4" x14ac:dyDescent="0.25">
      <c r="B98" s="77" t="s">
        <v>350</v>
      </c>
      <c r="C98" s="78">
        <v>10.3225</v>
      </c>
      <c r="D98" s="77" t="s">
        <v>520</v>
      </c>
    </row>
    <row r="99" spans="2:4" x14ac:dyDescent="0.25">
      <c r="B99" s="77" t="s">
        <v>351</v>
      </c>
      <c r="C99" s="78">
        <v>5.2675000000000001</v>
      </c>
      <c r="D99" s="77" t="s">
        <v>520</v>
      </c>
    </row>
    <row r="100" spans="2:4" x14ac:dyDescent="0.25">
      <c r="B100" s="77" t="s">
        <v>352</v>
      </c>
      <c r="C100" s="78">
        <v>13.32</v>
      </c>
      <c r="D100" s="77" t="s">
        <v>520</v>
      </c>
    </row>
    <row r="101" spans="2:4" x14ac:dyDescent="0.25">
      <c r="B101" s="77" t="s">
        <v>353</v>
      </c>
      <c r="C101" s="78">
        <v>8.5175000000000001</v>
      </c>
      <c r="D101" s="77" t="s">
        <v>521</v>
      </c>
    </row>
    <row r="102" spans="2:4" x14ac:dyDescent="0.25">
      <c r="B102" s="77" t="s">
        <v>354</v>
      </c>
      <c r="C102" s="78">
        <v>14.577500000000001</v>
      </c>
      <c r="D102" s="77" t="s">
        <v>521</v>
      </c>
    </row>
    <row r="103" spans="2:4" x14ac:dyDescent="0.25">
      <c r="B103" s="77" t="s">
        <v>355</v>
      </c>
      <c r="C103" s="78">
        <v>13.434999999999999</v>
      </c>
      <c r="D103" s="77" t="s">
        <v>521</v>
      </c>
    </row>
    <row r="104" spans="2:4" x14ac:dyDescent="0.25">
      <c r="B104" s="77" t="s">
        <v>356</v>
      </c>
      <c r="C104" s="78">
        <v>12.690000000000001</v>
      </c>
      <c r="D104" s="77" t="s">
        <v>521</v>
      </c>
    </row>
    <row r="105" spans="2:4" x14ac:dyDescent="0.25">
      <c r="B105" s="77" t="s">
        <v>357</v>
      </c>
      <c r="C105" s="78">
        <v>13.31</v>
      </c>
      <c r="D105" s="77" t="s">
        <v>521</v>
      </c>
    </row>
    <row r="106" spans="2:4" x14ac:dyDescent="0.25">
      <c r="B106" s="77" t="s">
        <v>358</v>
      </c>
      <c r="C106" s="78">
        <v>9.5675000000000008</v>
      </c>
      <c r="D106" s="77" t="s">
        <v>521</v>
      </c>
    </row>
    <row r="107" spans="2:4" x14ac:dyDescent="0.25">
      <c r="B107" s="77" t="s">
        <v>359</v>
      </c>
      <c r="C107" s="78">
        <v>20.974999999999998</v>
      </c>
      <c r="D107" s="77" t="s">
        <v>521</v>
      </c>
    </row>
    <row r="108" spans="2:4" x14ac:dyDescent="0.25">
      <c r="B108" s="77" t="s">
        <v>360</v>
      </c>
      <c r="C108" s="78">
        <v>11.1675</v>
      </c>
      <c r="D108" s="77" t="s">
        <v>521</v>
      </c>
    </row>
    <row r="109" spans="2:4" x14ac:dyDescent="0.25">
      <c r="B109" s="77" t="s">
        <v>361</v>
      </c>
      <c r="C109" s="78">
        <v>20.59</v>
      </c>
      <c r="D109" s="77" t="s">
        <v>521</v>
      </c>
    </row>
    <row r="110" spans="2:4" x14ac:dyDescent="0.25">
      <c r="B110" s="77" t="s">
        <v>362</v>
      </c>
      <c r="C110" s="78">
        <v>13.247499999999999</v>
      </c>
      <c r="D110" s="77" t="s">
        <v>521</v>
      </c>
    </row>
    <row r="111" spans="2:4" x14ac:dyDescent="0.25">
      <c r="B111" s="77" t="s">
        <v>363</v>
      </c>
      <c r="C111" s="78">
        <v>13.6675</v>
      </c>
      <c r="D111" s="77" t="s">
        <v>521</v>
      </c>
    </row>
    <row r="112" spans="2:4" x14ac:dyDescent="0.25">
      <c r="B112" s="77" t="s">
        <v>364</v>
      </c>
      <c r="C112" s="78">
        <v>9.86</v>
      </c>
      <c r="D112" s="77" t="s">
        <v>521</v>
      </c>
    </row>
    <row r="113" spans="2:4" x14ac:dyDescent="0.25">
      <c r="B113" s="77" t="s">
        <v>365</v>
      </c>
      <c r="C113" s="78">
        <v>9.77</v>
      </c>
      <c r="D113" s="77" t="s">
        <v>521</v>
      </c>
    </row>
    <row r="114" spans="2:4" x14ac:dyDescent="0.25">
      <c r="B114" s="77" t="s">
        <v>366</v>
      </c>
      <c r="C114" s="78">
        <v>11.59</v>
      </c>
      <c r="D114" s="77" t="s">
        <v>521</v>
      </c>
    </row>
    <row r="115" spans="2:4" x14ac:dyDescent="0.25">
      <c r="B115" s="77" t="s">
        <v>367</v>
      </c>
      <c r="C115" s="78">
        <v>7.9525000000000006</v>
      </c>
      <c r="D115" s="77" t="s">
        <v>521</v>
      </c>
    </row>
    <row r="116" spans="2:4" x14ac:dyDescent="0.25">
      <c r="B116" s="77" t="s">
        <v>368</v>
      </c>
      <c r="C116" s="78">
        <v>8.4774999999999991</v>
      </c>
      <c r="D116" s="77" t="s">
        <v>521</v>
      </c>
    </row>
    <row r="117" spans="2:4" x14ac:dyDescent="0.25">
      <c r="B117" s="77" t="s">
        <v>369</v>
      </c>
      <c r="C117" s="78">
        <v>11.24</v>
      </c>
      <c r="D117" s="77" t="s">
        <v>521</v>
      </c>
    </row>
    <row r="118" spans="2:4" x14ac:dyDescent="0.25">
      <c r="B118" s="77" t="s">
        <v>370</v>
      </c>
      <c r="C118" s="78">
        <v>8.43</v>
      </c>
      <c r="D118" s="77" t="s">
        <v>521</v>
      </c>
    </row>
    <row r="119" spans="2:4" x14ac:dyDescent="0.25">
      <c r="B119" s="77" t="s">
        <v>371</v>
      </c>
      <c r="C119" s="78">
        <v>17.5425</v>
      </c>
      <c r="D119" s="77" t="s">
        <v>521</v>
      </c>
    </row>
    <row r="120" spans="2:4" x14ac:dyDescent="0.25">
      <c r="B120" s="77" t="s">
        <v>372</v>
      </c>
      <c r="C120" s="78">
        <v>20.309999999999999</v>
      </c>
      <c r="D120" s="77" t="s">
        <v>521</v>
      </c>
    </row>
    <row r="121" spans="2:4" x14ac:dyDescent="0.25">
      <c r="B121" s="77" t="s">
        <v>373</v>
      </c>
      <c r="C121" s="78">
        <v>6.1774999999999993</v>
      </c>
      <c r="D121" s="77" t="s">
        <v>521</v>
      </c>
    </row>
    <row r="122" spans="2:4" x14ac:dyDescent="0.25">
      <c r="B122" s="77" t="s">
        <v>374</v>
      </c>
      <c r="C122" s="78">
        <v>11.167499999999999</v>
      </c>
      <c r="D122" s="77" t="s">
        <v>521</v>
      </c>
    </row>
    <row r="123" spans="2:4" x14ac:dyDescent="0.25">
      <c r="B123" s="77" t="s">
        <v>375</v>
      </c>
      <c r="C123" s="78">
        <v>14.844999999999999</v>
      </c>
      <c r="D123" s="77" t="s">
        <v>521</v>
      </c>
    </row>
    <row r="124" spans="2:4" x14ac:dyDescent="0.25">
      <c r="B124" s="77" t="s">
        <v>376</v>
      </c>
      <c r="C124" s="78">
        <v>9.73</v>
      </c>
      <c r="D124" s="77" t="s">
        <v>521</v>
      </c>
    </row>
    <row r="125" spans="2:4" x14ac:dyDescent="0.25">
      <c r="B125" s="77" t="s">
        <v>377</v>
      </c>
      <c r="C125" s="78">
        <v>11.02</v>
      </c>
      <c r="D125" s="77" t="s">
        <v>521</v>
      </c>
    </row>
    <row r="126" spans="2:4" x14ac:dyDescent="0.25">
      <c r="B126" s="77" t="s">
        <v>378</v>
      </c>
      <c r="C126" s="78">
        <v>20.54</v>
      </c>
      <c r="D126" s="77" t="s">
        <v>521</v>
      </c>
    </row>
    <row r="127" spans="2:4" x14ac:dyDescent="0.25">
      <c r="B127" s="77" t="s">
        <v>379</v>
      </c>
      <c r="C127" s="78">
        <v>9.870000000000001</v>
      </c>
      <c r="D127" s="77" t="s">
        <v>521</v>
      </c>
    </row>
    <row r="128" spans="2:4" x14ac:dyDescent="0.25">
      <c r="B128" s="77" t="s">
        <v>380</v>
      </c>
      <c r="C128" s="78">
        <v>11.525</v>
      </c>
      <c r="D128" s="77" t="s">
        <v>521</v>
      </c>
    </row>
    <row r="129" spans="2:4" x14ac:dyDescent="0.25">
      <c r="B129" s="77" t="s">
        <v>381</v>
      </c>
      <c r="C129" s="78">
        <v>11.3925</v>
      </c>
      <c r="D129" s="77" t="s">
        <v>521</v>
      </c>
    </row>
    <row r="130" spans="2:4" x14ac:dyDescent="0.25">
      <c r="B130" s="77" t="s">
        <v>382</v>
      </c>
      <c r="C130" s="78">
        <v>7.4700000000000006</v>
      </c>
      <c r="D130" s="77" t="s">
        <v>521</v>
      </c>
    </row>
    <row r="131" spans="2:4" x14ac:dyDescent="0.25">
      <c r="B131" s="77" t="s">
        <v>383</v>
      </c>
      <c r="C131" s="78">
        <v>9.33</v>
      </c>
      <c r="D131" s="77" t="s">
        <v>521</v>
      </c>
    </row>
    <row r="132" spans="2:4" x14ac:dyDescent="0.25">
      <c r="B132" s="77" t="s">
        <v>384</v>
      </c>
      <c r="C132" s="78">
        <v>8.51</v>
      </c>
      <c r="D132" s="77" t="s">
        <v>521</v>
      </c>
    </row>
    <row r="133" spans="2:4" x14ac:dyDescent="0.25">
      <c r="B133" s="77" t="s">
        <v>385</v>
      </c>
      <c r="C133" s="78">
        <v>7.8724999999999996</v>
      </c>
      <c r="D133" s="77" t="s">
        <v>521</v>
      </c>
    </row>
    <row r="134" spans="2:4" x14ac:dyDescent="0.25">
      <c r="B134" s="77" t="s">
        <v>386</v>
      </c>
      <c r="C134" s="78">
        <v>5.0724999999999998</v>
      </c>
      <c r="D134" s="77" t="s">
        <v>521</v>
      </c>
    </row>
    <row r="135" spans="2:4" x14ac:dyDescent="0.25">
      <c r="B135" s="77" t="s">
        <v>387</v>
      </c>
      <c r="C135" s="78">
        <v>7.8475000000000001</v>
      </c>
      <c r="D135" s="77" t="s">
        <v>521</v>
      </c>
    </row>
    <row r="136" spans="2:4" x14ac:dyDescent="0.25">
      <c r="B136" s="77" t="s">
        <v>388</v>
      </c>
      <c r="C136" s="78">
        <v>11</v>
      </c>
      <c r="D136" s="77" t="s">
        <v>521</v>
      </c>
    </row>
    <row r="137" spans="2:4" x14ac:dyDescent="0.25">
      <c r="B137" s="77" t="s">
        <v>389</v>
      </c>
      <c r="C137" s="78">
        <v>11.022499999999999</v>
      </c>
      <c r="D137" s="77" t="s">
        <v>521</v>
      </c>
    </row>
    <row r="138" spans="2:4" x14ac:dyDescent="0.25">
      <c r="B138" s="77" t="s">
        <v>390</v>
      </c>
      <c r="C138" s="78">
        <v>7.6400000000000006</v>
      </c>
      <c r="D138" s="77" t="s">
        <v>521</v>
      </c>
    </row>
    <row r="139" spans="2:4" x14ac:dyDescent="0.25">
      <c r="B139" s="77" t="s">
        <v>391</v>
      </c>
      <c r="C139" s="78">
        <v>10.947500000000002</v>
      </c>
      <c r="D139" s="77" t="s">
        <v>521</v>
      </c>
    </row>
    <row r="140" spans="2:4" x14ac:dyDescent="0.25">
      <c r="B140" s="77" t="s">
        <v>392</v>
      </c>
      <c r="C140" s="78">
        <v>17.667499999999997</v>
      </c>
      <c r="D140" s="77" t="s">
        <v>521</v>
      </c>
    </row>
    <row r="141" spans="2:4" x14ac:dyDescent="0.25">
      <c r="B141" s="77" t="s">
        <v>393</v>
      </c>
      <c r="C141" s="78">
        <v>13.61</v>
      </c>
      <c r="D141" s="77" t="s">
        <v>521</v>
      </c>
    </row>
    <row r="142" spans="2:4" x14ac:dyDescent="0.25">
      <c r="B142" s="77" t="s">
        <v>394</v>
      </c>
      <c r="C142" s="78">
        <v>10.645</v>
      </c>
      <c r="D142" s="77" t="s">
        <v>521</v>
      </c>
    </row>
    <row r="143" spans="2:4" x14ac:dyDescent="0.25">
      <c r="B143" s="77" t="s">
        <v>395</v>
      </c>
      <c r="C143" s="78">
        <v>1.9924999999999999</v>
      </c>
      <c r="D143" s="77" t="s">
        <v>521</v>
      </c>
    </row>
    <row r="144" spans="2:4" x14ac:dyDescent="0.25">
      <c r="B144" s="77" t="s">
        <v>396</v>
      </c>
      <c r="C144" s="78">
        <v>15.645</v>
      </c>
      <c r="D144" s="77" t="s">
        <v>521</v>
      </c>
    </row>
    <row r="145" spans="2:4" x14ac:dyDescent="0.25">
      <c r="B145" s="77" t="s">
        <v>397</v>
      </c>
      <c r="C145" s="78">
        <v>9.11</v>
      </c>
      <c r="D145" s="77" t="s">
        <v>521</v>
      </c>
    </row>
    <row r="146" spans="2:4" x14ac:dyDescent="0.25">
      <c r="B146" s="77" t="s">
        <v>398</v>
      </c>
      <c r="C146" s="78">
        <v>6.37</v>
      </c>
      <c r="D146" s="77" t="s">
        <v>521</v>
      </c>
    </row>
    <row r="147" spans="2:4" x14ac:dyDescent="0.25">
      <c r="B147" s="77" t="s">
        <v>399</v>
      </c>
      <c r="C147" s="78">
        <v>12.414999999999999</v>
      </c>
      <c r="D147" s="77" t="s">
        <v>521</v>
      </c>
    </row>
    <row r="148" spans="2:4" x14ac:dyDescent="0.25">
      <c r="B148" s="77" t="s">
        <v>400</v>
      </c>
      <c r="C148" s="78">
        <v>13.43</v>
      </c>
      <c r="D148" s="77" t="s">
        <v>521</v>
      </c>
    </row>
    <row r="149" spans="2:4" x14ac:dyDescent="0.25">
      <c r="B149" s="77" t="s">
        <v>401</v>
      </c>
      <c r="C149" s="78">
        <v>17.579999999999998</v>
      </c>
      <c r="D149" s="77" t="s">
        <v>521</v>
      </c>
    </row>
    <row r="150" spans="2:4" x14ac:dyDescent="0.25">
      <c r="B150" s="77" t="s">
        <v>402</v>
      </c>
      <c r="C150" s="78">
        <v>6.0350000000000001</v>
      </c>
      <c r="D150" s="77" t="s">
        <v>521</v>
      </c>
    </row>
    <row r="151" spans="2:4" x14ac:dyDescent="0.25">
      <c r="B151" s="77" t="s">
        <v>403</v>
      </c>
      <c r="C151" s="78">
        <v>7.02</v>
      </c>
      <c r="D151" s="77" t="s">
        <v>521</v>
      </c>
    </row>
    <row r="152" spans="2:4" x14ac:dyDescent="0.25">
      <c r="B152" s="77" t="s">
        <v>404</v>
      </c>
      <c r="C152" s="78">
        <v>9.5650000000000013</v>
      </c>
      <c r="D152" s="77" t="s">
        <v>521</v>
      </c>
    </row>
    <row r="153" spans="2:4" x14ac:dyDescent="0.25">
      <c r="B153" s="77" t="s">
        <v>405</v>
      </c>
      <c r="C153" s="78">
        <v>3.13</v>
      </c>
      <c r="D153" s="77" t="s">
        <v>521</v>
      </c>
    </row>
    <row r="154" spans="2:4" x14ac:dyDescent="0.25">
      <c r="B154" s="77" t="s">
        <v>406</v>
      </c>
      <c r="C154" s="78">
        <v>4.9799999999999995</v>
      </c>
      <c r="D154" s="77" t="s">
        <v>521</v>
      </c>
    </row>
    <row r="155" spans="2:4" x14ac:dyDescent="0.25">
      <c r="B155" s="77" t="s">
        <v>407</v>
      </c>
      <c r="C155" s="78">
        <v>7.035000000000001</v>
      </c>
      <c r="D155" s="77" t="s">
        <v>521</v>
      </c>
    </row>
    <row r="156" spans="2:4" x14ac:dyDescent="0.25">
      <c r="B156" s="77" t="s">
        <v>408</v>
      </c>
      <c r="C156" s="78">
        <v>10.702500000000001</v>
      </c>
      <c r="D156" s="77" t="s">
        <v>521</v>
      </c>
    </row>
    <row r="157" spans="2:4" x14ac:dyDescent="0.25">
      <c r="B157" s="77" t="s">
        <v>409</v>
      </c>
      <c r="C157" s="78">
        <v>9.65</v>
      </c>
      <c r="D157" s="77" t="s">
        <v>521</v>
      </c>
    </row>
    <row r="158" spans="2:4" x14ac:dyDescent="0.25">
      <c r="B158" s="77" t="s">
        <v>410</v>
      </c>
      <c r="C158" s="78">
        <v>12.879999999999999</v>
      </c>
      <c r="D158" s="77" t="s">
        <v>521</v>
      </c>
    </row>
    <row r="159" spans="2:4" x14ac:dyDescent="0.25">
      <c r="B159" s="77" t="s">
        <v>411</v>
      </c>
      <c r="C159" s="78">
        <v>6.22</v>
      </c>
      <c r="D159" s="77" t="s">
        <v>521</v>
      </c>
    </row>
    <row r="160" spans="2:4" x14ac:dyDescent="0.25">
      <c r="B160" s="77" t="s">
        <v>412</v>
      </c>
      <c r="C160" s="78">
        <v>10.58</v>
      </c>
      <c r="D160" s="77" t="s">
        <v>521</v>
      </c>
    </row>
    <row r="161" spans="2:4" x14ac:dyDescent="0.25">
      <c r="B161" s="77" t="s">
        <v>413</v>
      </c>
      <c r="C161" s="78">
        <v>8.09</v>
      </c>
      <c r="D161" s="77" t="s">
        <v>521</v>
      </c>
    </row>
    <row r="162" spans="2:4" x14ac:dyDescent="0.25">
      <c r="B162" s="77" t="s">
        <v>414</v>
      </c>
      <c r="C162" s="78">
        <v>16.272500000000001</v>
      </c>
      <c r="D162" s="77" t="s">
        <v>521</v>
      </c>
    </row>
    <row r="163" spans="2:4" x14ac:dyDescent="0.25">
      <c r="B163" s="77" t="s">
        <v>415</v>
      </c>
      <c r="C163" s="78">
        <v>22.887499999999999</v>
      </c>
      <c r="D163" s="77" t="s">
        <v>521</v>
      </c>
    </row>
    <row r="164" spans="2:4" x14ac:dyDescent="0.25">
      <c r="B164" s="77" t="s">
        <v>416</v>
      </c>
      <c r="C164" s="78">
        <v>4.8699999999999992</v>
      </c>
      <c r="D164" s="77" t="s">
        <v>521</v>
      </c>
    </row>
    <row r="165" spans="2:4" x14ac:dyDescent="0.25">
      <c r="B165" s="77" t="s">
        <v>417</v>
      </c>
      <c r="C165" s="78">
        <v>8.6425000000000001</v>
      </c>
      <c r="D165" s="77" t="s">
        <v>521</v>
      </c>
    </row>
    <row r="166" spans="2:4" x14ac:dyDescent="0.25">
      <c r="B166" s="77" t="s">
        <v>418</v>
      </c>
      <c r="C166" s="78">
        <v>10.18</v>
      </c>
      <c r="D166" s="77" t="s">
        <v>521</v>
      </c>
    </row>
    <row r="167" spans="2:4" x14ac:dyDescent="0.25">
      <c r="B167" s="77" t="s">
        <v>419</v>
      </c>
      <c r="C167" s="78">
        <v>9.5649999999999995</v>
      </c>
      <c r="D167" s="77" t="s">
        <v>521</v>
      </c>
    </row>
    <row r="168" spans="2:4" x14ac:dyDescent="0.25">
      <c r="B168" s="77" t="s">
        <v>420</v>
      </c>
      <c r="C168" s="78">
        <v>6.6124999999999998</v>
      </c>
      <c r="D168" s="77" t="s">
        <v>521</v>
      </c>
    </row>
    <row r="169" spans="2:4" x14ac:dyDescent="0.25">
      <c r="B169" s="77" t="s">
        <v>421</v>
      </c>
      <c r="C169" s="78">
        <v>14.59</v>
      </c>
      <c r="D169" s="77" t="s">
        <v>521</v>
      </c>
    </row>
    <row r="170" spans="2:4" x14ac:dyDescent="0.25">
      <c r="B170" s="77" t="s">
        <v>422</v>
      </c>
      <c r="C170" s="78">
        <v>11.05</v>
      </c>
      <c r="D170" s="77" t="s">
        <v>521</v>
      </c>
    </row>
    <row r="171" spans="2:4" x14ac:dyDescent="0.25">
      <c r="B171" s="77" t="s">
        <v>423</v>
      </c>
      <c r="C171" s="78">
        <v>17.61</v>
      </c>
      <c r="D171" s="77" t="s">
        <v>521</v>
      </c>
    </row>
    <row r="172" spans="2:4" x14ac:dyDescent="0.25">
      <c r="B172" s="77" t="s">
        <v>424</v>
      </c>
      <c r="C172" s="78">
        <v>8.0849999999999991</v>
      </c>
      <c r="D172" s="77" t="s">
        <v>521</v>
      </c>
    </row>
    <row r="173" spans="2:4" x14ac:dyDescent="0.25">
      <c r="B173" s="77" t="s">
        <v>425</v>
      </c>
      <c r="C173" s="78">
        <v>6.7524999999999995</v>
      </c>
      <c r="D173" s="77" t="s">
        <v>521</v>
      </c>
    </row>
    <row r="174" spans="2:4" x14ac:dyDescent="0.25">
      <c r="B174" s="77" t="s">
        <v>426</v>
      </c>
      <c r="C174" s="78">
        <v>11.5825</v>
      </c>
      <c r="D174" s="77" t="s">
        <v>521</v>
      </c>
    </row>
    <row r="175" spans="2:4" x14ac:dyDescent="0.25">
      <c r="B175" s="77" t="s">
        <v>427</v>
      </c>
      <c r="C175" s="78">
        <v>7.9850000000000003</v>
      </c>
      <c r="D175" s="77" t="s">
        <v>521</v>
      </c>
    </row>
    <row r="176" spans="2:4" x14ac:dyDescent="0.25">
      <c r="B176" s="77" t="s">
        <v>428</v>
      </c>
      <c r="C176" s="78">
        <v>12.442500000000001</v>
      </c>
      <c r="D176" s="77" t="s">
        <v>521</v>
      </c>
    </row>
    <row r="177" spans="2:4" x14ac:dyDescent="0.25">
      <c r="B177" s="77" t="s">
        <v>429</v>
      </c>
      <c r="C177" s="78">
        <v>12.125</v>
      </c>
      <c r="D177" s="77" t="s">
        <v>521</v>
      </c>
    </row>
    <row r="178" spans="2:4" x14ac:dyDescent="0.25">
      <c r="B178" s="77" t="s">
        <v>430</v>
      </c>
      <c r="C178" s="78">
        <v>8.3975000000000009</v>
      </c>
      <c r="D178" s="77" t="s">
        <v>521</v>
      </c>
    </row>
    <row r="179" spans="2:4" x14ac:dyDescent="0.25">
      <c r="B179" s="77" t="s">
        <v>431</v>
      </c>
      <c r="C179" s="78">
        <v>14.065000000000001</v>
      </c>
      <c r="D179" s="77" t="s">
        <v>521</v>
      </c>
    </row>
    <row r="180" spans="2:4" x14ac:dyDescent="0.25">
      <c r="B180" s="77" t="s">
        <v>432</v>
      </c>
      <c r="C180" s="78">
        <v>9.3849999999999998</v>
      </c>
      <c r="D180" s="77" t="s">
        <v>521</v>
      </c>
    </row>
    <row r="181" spans="2:4" x14ac:dyDescent="0.25">
      <c r="B181" s="77" t="s">
        <v>433</v>
      </c>
      <c r="C181" s="78">
        <v>6.9724999999999993</v>
      </c>
      <c r="D181" s="77" t="s">
        <v>521</v>
      </c>
    </row>
    <row r="182" spans="2:4" x14ac:dyDescent="0.25">
      <c r="B182" s="77" t="s">
        <v>434</v>
      </c>
      <c r="C182" s="78">
        <v>7.1899999999999995</v>
      </c>
      <c r="D182" s="77" t="s">
        <v>521</v>
      </c>
    </row>
    <row r="183" spans="2:4" x14ac:dyDescent="0.25">
      <c r="B183" s="77" t="s">
        <v>435</v>
      </c>
      <c r="C183" s="78">
        <v>11.275</v>
      </c>
      <c r="D183" s="77" t="s">
        <v>521</v>
      </c>
    </row>
    <row r="184" spans="2:4" x14ac:dyDescent="0.25">
      <c r="B184" s="77" t="s">
        <v>436</v>
      </c>
      <c r="C184" s="78">
        <v>11.94</v>
      </c>
      <c r="D184" s="77" t="s">
        <v>521</v>
      </c>
    </row>
    <row r="185" spans="2:4" x14ac:dyDescent="0.25">
      <c r="B185" s="77" t="s">
        <v>437</v>
      </c>
      <c r="C185" s="78">
        <v>8.8800000000000008</v>
      </c>
      <c r="D185" s="77" t="s">
        <v>521</v>
      </c>
    </row>
    <row r="186" spans="2:4" x14ac:dyDescent="0.25">
      <c r="B186" s="77" t="s">
        <v>438</v>
      </c>
      <c r="C186" s="78">
        <v>11.129999999999999</v>
      </c>
      <c r="D186" s="77" t="s">
        <v>521</v>
      </c>
    </row>
    <row r="187" spans="2:4" x14ac:dyDescent="0.25">
      <c r="B187" s="77" t="s">
        <v>439</v>
      </c>
      <c r="C187" s="78">
        <v>9.5425000000000004</v>
      </c>
      <c r="D187" s="77" t="s">
        <v>521</v>
      </c>
    </row>
    <row r="188" spans="2:4" x14ac:dyDescent="0.25">
      <c r="B188" s="77" t="s">
        <v>440</v>
      </c>
      <c r="C188" s="78">
        <v>5.4124999999999996</v>
      </c>
      <c r="D188" s="77" t="s">
        <v>521</v>
      </c>
    </row>
    <row r="189" spans="2:4" x14ac:dyDescent="0.25">
      <c r="B189" s="77" t="s">
        <v>441</v>
      </c>
      <c r="C189" s="78">
        <v>4.3025000000000002</v>
      </c>
      <c r="D189" s="77" t="s">
        <v>522</v>
      </c>
    </row>
    <row r="190" spans="2:4" x14ac:dyDescent="0.25">
      <c r="B190" s="77" t="s">
        <v>442</v>
      </c>
      <c r="C190" s="78">
        <v>3.3075000000000001</v>
      </c>
      <c r="D190" s="77" t="s">
        <v>522</v>
      </c>
    </row>
    <row r="191" spans="2:4" x14ac:dyDescent="0.25">
      <c r="B191" s="77" t="s">
        <v>443</v>
      </c>
      <c r="C191" s="78">
        <v>0.58750000000000002</v>
      </c>
      <c r="D191" s="77" t="s">
        <v>522</v>
      </c>
    </row>
    <row r="192" spans="2:4" x14ac:dyDescent="0.25">
      <c r="B192" s="77" t="s">
        <v>444</v>
      </c>
      <c r="C192" s="78">
        <v>1.4500000000000002</v>
      </c>
      <c r="D192" s="77" t="s">
        <v>522</v>
      </c>
    </row>
    <row r="193" spans="2:4" x14ac:dyDescent="0.25">
      <c r="B193" s="77" t="s">
        <v>445</v>
      </c>
      <c r="C193" s="78">
        <v>0.66999999999999993</v>
      </c>
      <c r="D193" s="77" t="s">
        <v>522</v>
      </c>
    </row>
    <row r="194" spans="2:4" x14ac:dyDescent="0.25">
      <c r="B194" s="77" t="s">
        <v>446</v>
      </c>
      <c r="C194" s="78">
        <v>0.74250000000000005</v>
      </c>
      <c r="D194" s="77" t="s">
        <v>522</v>
      </c>
    </row>
    <row r="195" spans="2:4" x14ac:dyDescent="0.25">
      <c r="B195" s="77" t="s">
        <v>447</v>
      </c>
      <c r="C195" s="78">
        <v>8.16</v>
      </c>
      <c r="D195" s="77" t="s">
        <v>522</v>
      </c>
    </row>
    <row r="196" spans="2:4" x14ac:dyDescent="0.25">
      <c r="B196" s="77" t="s">
        <v>448</v>
      </c>
      <c r="C196" s="78">
        <v>5.2600000000000007</v>
      </c>
      <c r="D196" s="77" t="s">
        <v>522</v>
      </c>
    </row>
    <row r="197" spans="2:4" x14ac:dyDescent="0.25">
      <c r="B197" s="77" t="s">
        <v>449</v>
      </c>
      <c r="C197" s="78">
        <v>0.38999999999999996</v>
      </c>
      <c r="D197" s="77" t="s">
        <v>522</v>
      </c>
    </row>
    <row r="198" spans="2:4" x14ac:dyDescent="0.25">
      <c r="B198" s="77" t="s">
        <v>450</v>
      </c>
      <c r="C198" s="78">
        <v>4.5274999999999999</v>
      </c>
      <c r="D198" s="77" t="s">
        <v>522</v>
      </c>
    </row>
    <row r="199" spans="2:4" x14ac:dyDescent="0.25">
      <c r="B199" s="77" t="s">
        <v>451</v>
      </c>
      <c r="C199" s="78">
        <v>4.2524999999999995</v>
      </c>
      <c r="D199" s="77" t="s">
        <v>522</v>
      </c>
    </row>
    <row r="200" spans="2:4" x14ac:dyDescent="0.25">
      <c r="B200" s="77" t="s">
        <v>452</v>
      </c>
      <c r="C200" s="78">
        <v>1.2549999999999999</v>
      </c>
      <c r="D200" s="77" t="s">
        <v>522</v>
      </c>
    </row>
    <row r="201" spans="2:4" x14ac:dyDescent="0.25">
      <c r="B201" s="77" t="s">
        <v>453</v>
      </c>
      <c r="C201" s="78">
        <v>0.21249999999999999</v>
      </c>
      <c r="D201" s="77" t="s">
        <v>522</v>
      </c>
    </row>
    <row r="202" spans="2:4" x14ac:dyDescent="0.25">
      <c r="B202" s="77" t="s">
        <v>454</v>
      </c>
      <c r="C202" s="78">
        <v>4.1374999999999993</v>
      </c>
      <c r="D202" s="77" t="s">
        <v>522</v>
      </c>
    </row>
    <row r="203" spans="2:4" x14ac:dyDescent="0.25">
      <c r="B203" s="77" t="s">
        <v>455</v>
      </c>
      <c r="C203" s="78">
        <v>6.9350000000000005</v>
      </c>
      <c r="D203" s="77" t="s">
        <v>522</v>
      </c>
    </row>
    <row r="204" spans="2:4" x14ac:dyDescent="0.25">
      <c r="B204" s="77" t="s">
        <v>456</v>
      </c>
      <c r="C204" s="78">
        <v>6.3224999999999998</v>
      </c>
      <c r="D204" s="77" t="s">
        <v>522</v>
      </c>
    </row>
    <row r="205" spans="2:4" x14ac:dyDescent="0.25">
      <c r="B205" s="77" t="s">
        <v>457</v>
      </c>
      <c r="C205" s="78">
        <v>3.73</v>
      </c>
      <c r="D205" s="77" t="s">
        <v>522</v>
      </c>
    </row>
    <row r="206" spans="2:4" x14ac:dyDescent="0.25">
      <c r="B206" s="77" t="s">
        <v>458</v>
      </c>
      <c r="C206" s="78">
        <v>5.2549999999999999</v>
      </c>
      <c r="D206" s="77" t="s">
        <v>522</v>
      </c>
    </row>
    <row r="207" spans="2:4" x14ac:dyDescent="0.25">
      <c r="B207" s="77" t="s">
        <v>459</v>
      </c>
      <c r="C207" s="78">
        <v>5.3049999999999997</v>
      </c>
      <c r="D207" s="77" t="s">
        <v>522</v>
      </c>
    </row>
    <row r="208" spans="2:4" x14ac:dyDescent="0.25">
      <c r="B208" s="77" t="s">
        <v>460</v>
      </c>
      <c r="C208" s="78">
        <v>9.7124999999999986</v>
      </c>
      <c r="D208" s="77" t="s">
        <v>522</v>
      </c>
    </row>
    <row r="209" spans="2:4" x14ac:dyDescent="0.25">
      <c r="B209" s="77" t="s">
        <v>461</v>
      </c>
      <c r="C209" s="78">
        <v>4.1225000000000005</v>
      </c>
      <c r="D209" s="77" t="s">
        <v>522</v>
      </c>
    </row>
    <row r="210" spans="2:4" x14ac:dyDescent="0.25">
      <c r="B210" s="77" t="s">
        <v>462</v>
      </c>
      <c r="C210" s="78">
        <v>2.2949999999999999</v>
      </c>
      <c r="D210" s="77" t="s">
        <v>522</v>
      </c>
    </row>
    <row r="211" spans="2:4" x14ac:dyDescent="0.25">
      <c r="B211" s="77" t="s">
        <v>463</v>
      </c>
      <c r="C211" s="78">
        <v>6.0274999999999999</v>
      </c>
      <c r="D211" s="77" t="s">
        <v>522</v>
      </c>
    </row>
    <row r="212" spans="2:4" x14ac:dyDescent="0.25">
      <c r="B212" s="77" t="s">
        <v>464</v>
      </c>
      <c r="C212" s="78">
        <v>0.63</v>
      </c>
      <c r="D212" s="77" t="s">
        <v>522</v>
      </c>
    </row>
    <row r="213" spans="2:4" x14ac:dyDescent="0.25">
      <c r="B213" s="77" t="s">
        <v>465</v>
      </c>
      <c r="C213" s="78">
        <v>0.41500000000000004</v>
      </c>
      <c r="D213" s="77" t="s">
        <v>522</v>
      </c>
    </row>
    <row r="214" spans="2:4" x14ac:dyDescent="0.25">
      <c r="B214" s="77" t="s">
        <v>466</v>
      </c>
      <c r="C214" s="78">
        <v>7.9599999999999991</v>
      </c>
      <c r="D214" s="77" t="s">
        <v>522</v>
      </c>
    </row>
    <row r="215" spans="2:4" x14ac:dyDescent="0.25">
      <c r="B215" s="77" t="s">
        <v>467</v>
      </c>
      <c r="C215" s="78">
        <v>8.9400000000000013</v>
      </c>
      <c r="D215" s="77" t="s">
        <v>522</v>
      </c>
    </row>
    <row r="216" spans="2:4" x14ac:dyDescent="0.25">
      <c r="B216" s="77" t="s">
        <v>468</v>
      </c>
      <c r="C216" s="78">
        <v>7.41</v>
      </c>
      <c r="D216" s="77" t="s">
        <v>522</v>
      </c>
    </row>
    <row r="217" spans="2:4" x14ac:dyDescent="0.25">
      <c r="B217" s="77" t="s">
        <v>469</v>
      </c>
      <c r="C217" s="78">
        <v>0.58499999999999996</v>
      </c>
      <c r="D217" s="77" t="s">
        <v>522</v>
      </c>
    </row>
    <row r="218" spans="2:4" x14ac:dyDescent="0.25">
      <c r="B218" s="77" t="s">
        <v>470</v>
      </c>
      <c r="C218" s="78">
        <v>1.9600000000000002</v>
      </c>
      <c r="D218" s="77" t="s">
        <v>522</v>
      </c>
    </row>
    <row r="219" spans="2:4" x14ac:dyDescent="0.25">
      <c r="B219" s="77" t="s">
        <v>471</v>
      </c>
      <c r="C219" s="78">
        <v>1.7974999999999999</v>
      </c>
      <c r="D219" s="77" t="s">
        <v>522</v>
      </c>
    </row>
    <row r="220" spans="2:4" x14ac:dyDescent="0.25">
      <c r="B220" s="77" t="s">
        <v>472</v>
      </c>
      <c r="C220" s="78">
        <v>6.9275000000000002</v>
      </c>
      <c r="D220" s="77" t="s">
        <v>522</v>
      </c>
    </row>
    <row r="221" spans="2:4" x14ac:dyDescent="0.25">
      <c r="B221" s="77" t="s">
        <v>473</v>
      </c>
      <c r="C221" s="78">
        <v>0.91500000000000004</v>
      </c>
      <c r="D221" s="77" t="s">
        <v>522</v>
      </c>
    </row>
    <row r="222" spans="2:4" x14ac:dyDescent="0.25">
      <c r="B222" s="77" t="s">
        <v>474</v>
      </c>
      <c r="C222" s="78">
        <v>4.0774999999999997</v>
      </c>
      <c r="D222" s="77" t="s">
        <v>522</v>
      </c>
    </row>
    <row r="223" spans="2:4" x14ac:dyDescent="0.25">
      <c r="B223" s="77" t="s">
        <v>475</v>
      </c>
      <c r="C223" s="78">
        <v>7.2675000000000001</v>
      </c>
      <c r="D223" s="77" t="s">
        <v>522</v>
      </c>
    </row>
    <row r="224" spans="2:4" x14ac:dyDescent="0.25">
      <c r="B224" s="77" t="s">
        <v>476</v>
      </c>
      <c r="C224" s="78">
        <v>2.9350000000000001</v>
      </c>
      <c r="D224" s="77" t="s">
        <v>522</v>
      </c>
    </row>
    <row r="225" spans="2:4" x14ac:dyDescent="0.25">
      <c r="B225" s="77" t="s">
        <v>477</v>
      </c>
      <c r="C225" s="78">
        <v>1.7874999999999999</v>
      </c>
      <c r="D225" s="77" t="s">
        <v>522</v>
      </c>
    </row>
    <row r="226" spans="2:4" x14ac:dyDescent="0.25">
      <c r="B226" s="77" t="s">
        <v>478</v>
      </c>
      <c r="C226" s="78">
        <v>1.8900000000000001</v>
      </c>
      <c r="D226" s="77" t="s">
        <v>522</v>
      </c>
    </row>
    <row r="227" spans="2:4" x14ac:dyDescent="0.25">
      <c r="B227" s="77" t="s">
        <v>479</v>
      </c>
      <c r="C227" s="78">
        <v>3.5425</v>
      </c>
      <c r="D227" s="77" t="s">
        <v>522</v>
      </c>
    </row>
    <row r="228" spans="2:4" x14ac:dyDescent="0.25">
      <c r="B228" s="77" t="s">
        <v>480</v>
      </c>
      <c r="C228" s="78">
        <v>0.14249999999999999</v>
      </c>
      <c r="D228" s="77" t="s">
        <v>522</v>
      </c>
    </row>
    <row r="229" spans="2:4" x14ac:dyDescent="0.25">
      <c r="B229" s="77" t="s">
        <v>481</v>
      </c>
      <c r="C229" s="78">
        <v>0.19500000000000001</v>
      </c>
      <c r="D229" s="77" t="s">
        <v>522</v>
      </c>
    </row>
    <row r="230" spans="2:4" x14ac:dyDescent="0.25">
      <c r="B230" s="77" t="s">
        <v>482</v>
      </c>
      <c r="C230" s="78">
        <v>0.5</v>
      </c>
      <c r="D230" s="77" t="s">
        <v>522</v>
      </c>
    </row>
    <row r="231" spans="2:4" x14ac:dyDescent="0.25">
      <c r="B231" s="77" t="s">
        <v>483</v>
      </c>
      <c r="C231" s="78">
        <v>0.36249999999999999</v>
      </c>
      <c r="D231" s="77" t="s">
        <v>522</v>
      </c>
    </row>
    <row r="232" spans="2:4" x14ac:dyDescent="0.25">
      <c r="B232" s="77" t="s">
        <v>484</v>
      </c>
      <c r="C232" s="78">
        <v>0.28249999999999997</v>
      </c>
      <c r="D232" s="77" t="s">
        <v>522</v>
      </c>
    </row>
    <row r="233" spans="2:4" x14ac:dyDescent="0.25">
      <c r="B233" s="77" t="s">
        <v>485</v>
      </c>
      <c r="C233" s="78">
        <v>0.26</v>
      </c>
      <c r="D233" s="77" t="s">
        <v>522</v>
      </c>
    </row>
    <row r="234" spans="2:4" x14ac:dyDescent="0.25">
      <c r="B234" s="77" t="s">
        <v>486</v>
      </c>
      <c r="C234" s="78">
        <v>0.19500000000000001</v>
      </c>
      <c r="D234" s="77" t="s">
        <v>522</v>
      </c>
    </row>
    <row r="235" spans="2:4" x14ac:dyDescent="0.25">
      <c r="B235" s="77" t="s">
        <v>487</v>
      </c>
      <c r="C235" s="78">
        <v>0.16500000000000001</v>
      </c>
      <c r="D235" s="77" t="s">
        <v>522</v>
      </c>
    </row>
    <row r="236" spans="2:4" x14ac:dyDescent="0.25">
      <c r="B236" s="77" t="s">
        <v>488</v>
      </c>
      <c r="C236" s="78">
        <v>0.11749999999999999</v>
      </c>
      <c r="D236" s="77" t="s">
        <v>522</v>
      </c>
    </row>
    <row r="237" spans="2:4" x14ac:dyDescent="0.25">
      <c r="B237" s="77" t="s">
        <v>489</v>
      </c>
      <c r="C237" s="78">
        <v>9.1174999999999997</v>
      </c>
      <c r="D237" s="77" t="s">
        <v>522</v>
      </c>
    </row>
    <row r="238" spans="2:4" x14ac:dyDescent="0.25">
      <c r="B238" s="77" t="s">
        <v>490</v>
      </c>
      <c r="C238" s="78">
        <v>0.39999999999999997</v>
      </c>
      <c r="D238" s="77" t="s">
        <v>522</v>
      </c>
    </row>
    <row r="239" spans="2:4" x14ac:dyDescent="0.25">
      <c r="B239" s="77" t="s">
        <v>491</v>
      </c>
      <c r="C239" s="78">
        <v>0.75</v>
      </c>
      <c r="D239" s="77" t="s">
        <v>522</v>
      </c>
    </row>
    <row r="240" spans="2:4" x14ac:dyDescent="0.25">
      <c r="B240" s="77" t="s">
        <v>492</v>
      </c>
      <c r="C240" s="78">
        <v>1.25</v>
      </c>
      <c r="D240" s="77" t="s">
        <v>522</v>
      </c>
    </row>
    <row r="241" spans="2:4" x14ac:dyDescent="0.25">
      <c r="B241" s="77" t="s">
        <v>493</v>
      </c>
      <c r="C241" s="78">
        <v>0.20500000000000002</v>
      </c>
      <c r="D241" s="77" t="s">
        <v>522</v>
      </c>
    </row>
    <row r="242" spans="2:4" x14ac:dyDescent="0.25">
      <c r="B242" s="77" t="s">
        <v>494</v>
      </c>
      <c r="C242" s="78">
        <v>3.0274999999999999</v>
      </c>
      <c r="D242" s="77" t="s">
        <v>522</v>
      </c>
    </row>
    <row r="243" spans="2:4" x14ac:dyDescent="0.25">
      <c r="B243" s="77" t="s">
        <v>495</v>
      </c>
      <c r="C243" s="78">
        <v>11.68</v>
      </c>
      <c r="D243" s="77" t="s">
        <v>522</v>
      </c>
    </row>
    <row r="244" spans="2:4" x14ac:dyDescent="0.25">
      <c r="B244" s="77" t="s">
        <v>496</v>
      </c>
      <c r="C244" s="78">
        <v>9.6375000000000011</v>
      </c>
      <c r="D244" s="77" t="s">
        <v>522</v>
      </c>
    </row>
    <row r="245" spans="2:4" x14ac:dyDescent="0.25">
      <c r="B245" s="77" t="s">
        <v>497</v>
      </c>
      <c r="C245" s="78">
        <v>8.6974999999999998</v>
      </c>
      <c r="D245" s="77" t="s">
        <v>522</v>
      </c>
    </row>
    <row r="246" spans="2:4" x14ac:dyDescent="0.25">
      <c r="B246" s="77" t="s">
        <v>498</v>
      </c>
      <c r="C246" s="78">
        <v>9.17</v>
      </c>
      <c r="D246" s="77" t="s">
        <v>522</v>
      </c>
    </row>
    <row r="247" spans="2:4" x14ac:dyDescent="0.25">
      <c r="B247" s="77" t="s">
        <v>499</v>
      </c>
      <c r="C247" s="78">
        <v>9.7824999999999989</v>
      </c>
      <c r="D247" s="77" t="s">
        <v>522</v>
      </c>
    </row>
    <row r="248" spans="2:4" x14ac:dyDescent="0.25">
      <c r="B248" s="77" t="s">
        <v>500</v>
      </c>
      <c r="C248" s="78">
        <v>9.9749999999999996</v>
      </c>
      <c r="D248" s="77" t="s">
        <v>522</v>
      </c>
    </row>
    <row r="249" spans="2:4" x14ac:dyDescent="0.25">
      <c r="B249" s="77" t="s">
        <v>501</v>
      </c>
      <c r="C249" s="78">
        <v>7.5149999999999988</v>
      </c>
      <c r="D249" s="77" t="s">
        <v>522</v>
      </c>
    </row>
    <row r="250" spans="2:4" x14ac:dyDescent="0.25">
      <c r="B250" s="77" t="s">
        <v>502</v>
      </c>
      <c r="C250" s="78">
        <v>10.227499999999999</v>
      </c>
      <c r="D250" s="77" t="s">
        <v>522</v>
      </c>
    </row>
    <row r="251" spans="2:4" x14ac:dyDescent="0.25">
      <c r="B251" s="77" t="s">
        <v>503</v>
      </c>
      <c r="C251" s="78">
        <v>9.8674999999999997</v>
      </c>
      <c r="D251" s="77" t="s">
        <v>522</v>
      </c>
    </row>
    <row r="252" spans="2:4" x14ac:dyDescent="0.25">
      <c r="B252" s="77" t="s">
        <v>504</v>
      </c>
      <c r="C252" s="78">
        <v>8.5274999999999999</v>
      </c>
      <c r="D252" s="77" t="s">
        <v>522</v>
      </c>
    </row>
    <row r="253" spans="2:4" x14ac:dyDescent="0.25">
      <c r="B253" s="77" t="s">
        <v>505</v>
      </c>
      <c r="C253" s="78">
        <v>1.0175000000000001</v>
      </c>
      <c r="D253" s="77" t="s">
        <v>522</v>
      </c>
    </row>
    <row r="254" spans="2:4" x14ac:dyDescent="0.25">
      <c r="B254" s="77" t="s">
        <v>506</v>
      </c>
      <c r="C254" s="78">
        <v>7.9674999999999994</v>
      </c>
      <c r="D254" s="77" t="s">
        <v>522</v>
      </c>
    </row>
    <row r="255" spans="2:4" x14ac:dyDescent="0.25">
      <c r="B255" s="77" t="s">
        <v>507</v>
      </c>
      <c r="C255" s="78">
        <v>4.9025000000000007</v>
      </c>
      <c r="D255" s="77" t="s">
        <v>522</v>
      </c>
    </row>
    <row r="256" spans="2:4" x14ac:dyDescent="0.25">
      <c r="B256" s="77" t="s">
        <v>508</v>
      </c>
      <c r="C256" s="78">
        <v>6.9775</v>
      </c>
      <c r="D256" s="77" t="s">
        <v>522</v>
      </c>
    </row>
    <row r="257" spans="2:4" x14ac:dyDescent="0.25">
      <c r="B257" s="77" t="s">
        <v>509</v>
      </c>
      <c r="C257" s="78">
        <v>0.61</v>
      </c>
      <c r="D257" s="77" t="s">
        <v>522</v>
      </c>
    </row>
    <row r="258" spans="2:4" x14ac:dyDescent="0.25">
      <c r="B258" s="77" t="s">
        <v>510</v>
      </c>
      <c r="C258" s="78">
        <v>2.9524999999999997</v>
      </c>
      <c r="D258" s="77" t="s">
        <v>522</v>
      </c>
    </row>
    <row r="259" spans="2:4" x14ac:dyDescent="0.25">
      <c r="B259" s="77" t="s">
        <v>511</v>
      </c>
      <c r="C259" s="78">
        <v>7.9474999999999998</v>
      </c>
      <c r="D259" s="77" t="s">
        <v>522</v>
      </c>
    </row>
    <row r="260" spans="2:4" x14ac:dyDescent="0.25">
      <c r="B260" s="77" t="s">
        <v>512</v>
      </c>
      <c r="C260" s="78">
        <v>3.8824999999999998</v>
      </c>
      <c r="D260" s="77" t="s">
        <v>522</v>
      </c>
    </row>
    <row r="261" spans="2:4" x14ac:dyDescent="0.25">
      <c r="B261" s="77" t="s">
        <v>513</v>
      </c>
      <c r="C261" s="78">
        <v>5.5474999999999994</v>
      </c>
      <c r="D261" s="77" t="s">
        <v>522</v>
      </c>
    </row>
    <row r="262" spans="2:4" x14ac:dyDescent="0.25">
      <c r="B262" s="77" t="s">
        <v>514</v>
      </c>
      <c r="C262" s="78">
        <v>5.0625</v>
      </c>
      <c r="D262" s="77" t="s">
        <v>522</v>
      </c>
    </row>
    <row r="263" spans="2:4" x14ac:dyDescent="0.25">
      <c r="B263" s="77" t="s">
        <v>515</v>
      </c>
      <c r="C263" s="78">
        <v>4.0724999999999998</v>
      </c>
      <c r="D263" s="77" t="s">
        <v>522</v>
      </c>
    </row>
    <row r="264" spans="2:4" x14ac:dyDescent="0.25">
      <c r="B264" s="77" t="s">
        <v>516</v>
      </c>
      <c r="C264" s="78">
        <v>0.28000000000000003</v>
      </c>
      <c r="D264" s="77" t="s">
        <v>522</v>
      </c>
    </row>
    <row r="265" spans="2:4" x14ac:dyDescent="0.25">
      <c r="B265" s="77" t="s">
        <v>517</v>
      </c>
      <c r="C265" s="78">
        <v>6.0625</v>
      </c>
      <c r="D265" s="77" t="s">
        <v>522</v>
      </c>
    </row>
    <row r="266" spans="2:4" x14ac:dyDescent="0.25">
      <c r="B266" s="77" t="s">
        <v>518</v>
      </c>
      <c r="C266" s="78">
        <v>2.6025</v>
      </c>
      <c r="D266" s="77" t="s">
        <v>522</v>
      </c>
    </row>
  </sheetData>
  <sheetProtection algorithmName="SHA-512" hashValue="wdbe2CsV34Wg0VyjLMl0DYH5a6XhWECCkZCyJYChoLJTynY6DNMhTWt28H/CPGxGsozHxYbGX1Y4MNMjUpqndw==" saltValue="vq89JJsJb6nU4bbo2MTosw==" spinCount="100000" sheet="1" objects="1" scenarios="1" selectLockedCells="1"/>
  <pageMargins left="0.7" right="0.7" top="0.75" bottom="0.75" header="0.3" footer="0.3"/>
  <pageSetup paperSize="9" orientation="portrait" verticalDpi="1200"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2"/>
  <dimension ref="A1:G59"/>
  <sheetViews>
    <sheetView workbookViewId="0">
      <selection activeCell="E5" sqref="E5"/>
    </sheetView>
  </sheetViews>
  <sheetFormatPr baseColWidth="10" defaultColWidth="11.42578125" defaultRowHeight="15" x14ac:dyDescent="0.25"/>
  <cols>
    <col min="1" max="1" width="8.28515625" customWidth="1"/>
    <col min="2" max="2" width="26.42578125" customWidth="1"/>
    <col min="3" max="3" width="12.7109375" customWidth="1"/>
    <col min="4" max="4" width="16.85546875" customWidth="1"/>
    <col min="5" max="5" width="40.5703125" customWidth="1"/>
    <col min="6" max="6" width="5.5703125" customWidth="1"/>
    <col min="7" max="7" width="19.5703125" customWidth="1"/>
  </cols>
  <sheetData>
    <row r="1" spans="1:7" x14ac:dyDescent="0.25">
      <c r="A1" s="13" t="s">
        <v>213</v>
      </c>
    </row>
    <row r="2" spans="1:7" x14ac:dyDescent="0.25">
      <c r="A2" t="s">
        <v>67</v>
      </c>
    </row>
    <row r="4" spans="1:7" ht="15.75" thickBot="1" x14ac:dyDescent="0.3">
      <c r="A4" s="18" t="s">
        <v>72</v>
      </c>
    </row>
    <row r="5" spans="1:7" ht="15.75" customHeight="1" thickBot="1" x14ac:dyDescent="0.3">
      <c r="A5" s="357" t="s">
        <v>214</v>
      </c>
      <c r="B5" s="357"/>
      <c r="C5" s="357"/>
      <c r="D5" s="358"/>
      <c r="E5" s="302"/>
    </row>
    <row r="7" spans="1:7" x14ac:dyDescent="0.25">
      <c r="B7" s="103">
        <f>50-COUNTIF(B10:B59,"")</f>
        <v>0</v>
      </c>
    </row>
    <row r="8" spans="1:7" ht="15" customHeight="1" x14ac:dyDescent="0.25">
      <c r="A8" s="163"/>
      <c r="B8" s="357" t="s">
        <v>227</v>
      </c>
      <c r="C8" s="357"/>
      <c r="D8" s="357"/>
      <c r="E8" s="357"/>
      <c r="G8" s="82" t="s">
        <v>228</v>
      </c>
    </row>
    <row r="9" spans="1:7" x14ac:dyDescent="0.25">
      <c r="A9" s="236" t="s">
        <v>223</v>
      </c>
      <c r="B9" s="237" t="s">
        <v>224</v>
      </c>
      <c r="C9" s="237" t="s">
        <v>225</v>
      </c>
      <c r="D9" s="237" t="s">
        <v>226</v>
      </c>
      <c r="E9" s="238" t="s">
        <v>28</v>
      </c>
      <c r="G9" s="82" t="s">
        <v>229</v>
      </c>
    </row>
    <row r="10" spans="1:7" x14ac:dyDescent="0.25">
      <c r="A10" s="234">
        <v>1</v>
      </c>
      <c r="B10" s="165"/>
      <c r="C10" s="166"/>
      <c r="D10" s="165"/>
      <c r="E10" s="235" t="str">
        <f>IF(B10="","",CONCATENATE('Valoració '!$D$7,"BEQUES",'Ingressos i beques'!B10,0,'Ingressos i beques'!A10,'Valoració '!$D$7))</f>
        <v/>
      </c>
      <c r="G10" s="82" t="s">
        <v>230</v>
      </c>
    </row>
    <row r="11" spans="1:7" x14ac:dyDescent="0.25">
      <c r="A11" s="234">
        <v>2</v>
      </c>
      <c r="B11" s="165"/>
      <c r="C11" s="165"/>
      <c r="D11" s="165"/>
      <c r="E11" s="235" t="str">
        <f>IF(B11="","",CONCATENATE('Valoració '!$D$7,"BEQUES",'Ingressos i beques'!B11,0,'Ingressos i beques'!A11,'Valoració '!$D$7))</f>
        <v/>
      </c>
    </row>
    <row r="12" spans="1:7" x14ac:dyDescent="0.25">
      <c r="A12" s="234">
        <v>3</v>
      </c>
      <c r="B12" s="165"/>
      <c r="C12" s="165"/>
      <c r="D12" s="165"/>
      <c r="E12" s="235" t="str">
        <f>IF(B12="","",CONCATENATE('Valoració '!$D$7,"BEQUES",'Ingressos i beques'!B12,0,'Ingressos i beques'!A12,'Valoració '!$D$7))</f>
        <v/>
      </c>
    </row>
    <row r="13" spans="1:7" x14ac:dyDescent="0.25">
      <c r="A13" s="234">
        <v>4</v>
      </c>
      <c r="B13" s="165"/>
      <c r="C13" s="165"/>
      <c r="D13" s="165"/>
      <c r="E13" s="235" t="str">
        <f>IF(B13="","",CONCATENATE('Valoració '!$D$7,"BEQUES",'Ingressos i beques'!B13,0,'Ingressos i beques'!A13,'Valoració '!$D$7))</f>
        <v/>
      </c>
    </row>
    <row r="14" spans="1:7" x14ac:dyDescent="0.25">
      <c r="A14" s="234">
        <v>5</v>
      </c>
      <c r="B14" s="165"/>
      <c r="C14" s="165"/>
      <c r="D14" s="165"/>
      <c r="E14" s="235" t="str">
        <f>IF(B14="","",CONCATENATE('Valoració '!$D$7,"BEQUES",'Ingressos i beques'!B14,0,'Ingressos i beques'!A14,'Valoració '!$D$7))</f>
        <v/>
      </c>
      <c r="G14" s="10"/>
    </row>
    <row r="15" spans="1:7" x14ac:dyDescent="0.25">
      <c r="A15" s="234">
        <v>6</v>
      </c>
      <c r="B15" s="165"/>
      <c r="C15" s="165"/>
      <c r="D15" s="165"/>
      <c r="E15" s="235" t="str">
        <f>IF(B15="","",CONCATENATE('Valoració '!$D$7,"BEQUES",'Ingressos i beques'!B15,0,'Ingressos i beques'!A15,'Valoració '!$D$7))</f>
        <v/>
      </c>
      <c r="G15" s="10"/>
    </row>
    <row r="16" spans="1:7" x14ac:dyDescent="0.25">
      <c r="A16" s="234">
        <v>7</v>
      </c>
      <c r="B16" s="165"/>
      <c r="C16" s="165"/>
      <c r="D16" s="165"/>
      <c r="E16" s="235" t="str">
        <f>IF(B16="","",CONCATENATE('Valoració '!$D$7,"BEQUES",'Ingressos i beques'!B16,0,'Ingressos i beques'!A16,'Valoració '!$D$7))</f>
        <v/>
      </c>
      <c r="G16" s="10"/>
    </row>
    <row r="17" spans="1:7" x14ac:dyDescent="0.25">
      <c r="A17" s="234">
        <v>8</v>
      </c>
      <c r="B17" s="165"/>
      <c r="C17" s="165"/>
      <c r="D17" s="165"/>
      <c r="E17" s="235" t="str">
        <f>IF(B17="","",CONCATENATE('Valoració '!$D$7,"BEQUES",'Ingressos i beques'!B17,0,'Ingressos i beques'!A17,'Valoració '!$D$7))</f>
        <v/>
      </c>
      <c r="G17" s="10"/>
    </row>
    <row r="18" spans="1:7" x14ac:dyDescent="0.25">
      <c r="A18" s="234">
        <v>9</v>
      </c>
      <c r="B18" s="165"/>
      <c r="C18" s="165"/>
      <c r="D18" s="165"/>
      <c r="E18" s="235" t="str">
        <f>IF(B18="","",CONCATENATE('Valoració '!$D$7,"BEQUES",'Ingressos i beques'!B18,0,'Ingressos i beques'!A18,'Valoració '!$D$7))</f>
        <v/>
      </c>
    </row>
    <row r="19" spans="1:7" x14ac:dyDescent="0.25">
      <c r="A19" s="234">
        <v>10</v>
      </c>
      <c r="B19" s="165"/>
      <c r="C19" s="165"/>
      <c r="D19" s="165"/>
      <c r="E19" s="235" t="str">
        <f>IF(B19="","",CONCATENATE('Valoració '!$D$7,"BEQUES",'Ingressos i beques'!B19,0,'Ingressos i beques'!A19,'Valoració '!$D$7))</f>
        <v/>
      </c>
    </row>
    <row r="20" spans="1:7" x14ac:dyDescent="0.25">
      <c r="A20" s="234">
        <v>11</v>
      </c>
      <c r="B20" s="165"/>
      <c r="C20" s="165"/>
      <c r="D20" s="165"/>
      <c r="E20" s="235" t="str">
        <f>IF(B20="","",CONCATENATE('Valoració '!$D$7,"BEQUES",'Ingressos i beques'!B20,0,'Ingressos i beques'!A20,'Valoració '!$D$7))</f>
        <v/>
      </c>
    </row>
    <row r="21" spans="1:7" x14ac:dyDescent="0.25">
      <c r="A21" s="234">
        <v>12</v>
      </c>
      <c r="B21" s="165"/>
      <c r="C21" s="165"/>
      <c r="D21" s="165"/>
      <c r="E21" s="235" t="str">
        <f>IF(B21="","",CONCATENATE('Valoració '!$D$7,"BEQUES",'Ingressos i beques'!B21,0,'Ingressos i beques'!A21,'Valoració '!$D$7))</f>
        <v/>
      </c>
    </row>
    <row r="22" spans="1:7" x14ac:dyDescent="0.25">
      <c r="A22" s="234">
        <v>13</v>
      </c>
      <c r="B22" s="165"/>
      <c r="C22" s="165"/>
      <c r="D22" s="165"/>
      <c r="E22" s="235" t="str">
        <f>IF(B22="","",CONCATENATE('Valoració '!$D$7,"BEQUES",'Ingressos i beques'!B22,0,'Ingressos i beques'!A22,'Valoració '!$D$7))</f>
        <v/>
      </c>
    </row>
    <row r="23" spans="1:7" x14ac:dyDescent="0.25">
      <c r="A23" s="234">
        <v>14</v>
      </c>
      <c r="B23" s="165"/>
      <c r="C23" s="165"/>
      <c r="D23" s="165"/>
      <c r="E23" s="235" t="str">
        <f>IF(B23="","",CONCATENATE('Valoració '!$D$7,"BEQUES",'Ingressos i beques'!B23,0,'Ingressos i beques'!A23,'Valoració '!$D$7))</f>
        <v/>
      </c>
    </row>
    <row r="24" spans="1:7" x14ac:dyDescent="0.25">
      <c r="A24" s="234">
        <v>15</v>
      </c>
      <c r="B24" s="165"/>
      <c r="C24" s="165"/>
      <c r="D24" s="165"/>
      <c r="E24" s="235" t="str">
        <f>IF(B24="","",CONCATENATE('Valoració '!$D$7,"BEQUES",'Ingressos i beques'!B24,0,'Ingressos i beques'!A24,'Valoració '!$D$7))</f>
        <v/>
      </c>
    </row>
    <row r="25" spans="1:7" x14ac:dyDescent="0.25">
      <c r="A25" s="234">
        <v>16</v>
      </c>
      <c r="B25" s="165"/>
      <c r="C25" s="165"/>
      <c r="D25" s="165"/>
      <c r="E25" s="235" t="str">
        <f>IF(B25="","",CONCATENATE('Valoració '!$D$7,"BEQUES",'Ingressos i beques'!B25,0,'Ingressos i beques'!A25,'Valoració '!$D$7))</f>
        <v/>
      </c>
    </row>
    <row r="26" spans="1:7" x14ac:dyDescent="0.25">
      <c r="A26" s="234">
        <v>17</v>
      </c>
      <c r="B26" s="165"/>
      <c r="C26" s="165"/>
      <c r="D26" s="165"/>
      <c r="E26" s="235" t="str">
        <f>IF(B26="","",CONCATENATE('Valoració '!$D$7,"BEQUES",'Ingressos i beques'!B26,0,'Ingressos i beques'!A26,'Valoració '!$D$7))</f>
        <v/>
      </c>
    </row>
    <row r="27" spans="1:7" x14ac:dyDescent="0.25">
      <c r="A27" s="234">
        <v>18</v>
      </c>
      <c r="B27" s="165"/>
      <c r="C27" s="165"/>
      <c r="D27" s="165"/>
      <c r="E27" s="235" t="str">
        <f>IF(B27="","",CONCATENATE('Valoració '!$D$7,"BEQUES",'Ingressos i beques'!B27,0,'Ingressos i beques'!A27,'Valoració '!$D$7))</f>
        <v/>
      </c>
    </row>
    <row r="28" spans="1:7" x14ac:dyDescent="0.25">
      <c r="A28" s="234">
        <v>19</v>
      </c>
      <c r="B28" s="165"/>
      <c r="C28" s="165"/>
      <c r="D28" s="165"/>
      <c r="E28" s="235" t="str">
        <f>IF(B28="","",CONCATENATE('Valoració '!$D$7,"BEQUES",'Ingressos i beques'!B28,0,'Ingressos i beques'!A28,'Valoració '!$D$7))</f>
        <v/>
      </c>
    </row>
    <row r="29" spans="1:7" x14ac:dyDescent="0.25">
      <c r="A29" s="234">
        <v>20</v>
      </c>
      <c r="B29" s="165"/>
      <c r="C29" s="165"/>
      <c r="D29" s="165"/>
      <c r="E29" s="235" t="str">
        <f>IF(B29="","",CONCATENATE('Valoració '!$D$7,"BEQUES",'Ingressos i beques'!B29,0,'Ingressos i beques'!A29,'Valoració '!$D$7))</f>
        <v/>
      </c>
    </row>
    <row r="30" spans="1:7" x14ac:dyDescent="0.25">
      <c r="A30" s="234">
        <v>21</v>
      </c>
      <c r="B30" s="165"/>
      <c r="C30" s="165"/>
      <c r="D30" s="165"/>
      <c r="E30" s="235" t="str">
        <f>IF(B30="","",CONCATENATE('Valoració '!$D$7,"BEQUES",'Ingressos i beques'!B30,0,'Ingressos i beques'!A30,'Valoració '!$D$7))</f>
        <v/>
      </c>
    </row>
    <row r="31" spans="1:7" x14ac:dyDescent="0.25">
      <c r="A31" s="234">
        <v>22</v>
      </c>
      <c r="B31" s="165"/>
      <c r="C31" s="165"/>
      <c r="D31" s="165"/>
      <c r="E31" s="235" t="str">
        <f>IF(B31="","",CONCATENATE('Valoració '!$D$7,"BEQUES",'Ingressos i beques'!B31,0,'Ingressos i beques'!A31,'Valoració '!$D$7))</f>
        <v/>
      </c>
    </row>
    <row r="32" spans="1:7" x14ac:dyDescent="0.25">
      <c r="A32" s="234">
        <v>23</v>
      </c>
      <c r="B32" s="165"/>
      <c r="C32" s="165"/>
      <c r="D32" s="165"/>
      <c r="E32" s="235" t="str">
        <f>IF(B32="","",CONCATENATE('Valoració '!$D$7,"BEQUES",'Ingressos i beques'!B32,0,'Ingressos i beques'!A32,'Valoració '!$D$7))</f>
        <v/>
      </c>
    </row>
    <row r="33" spans="1:5" x14ac:dyDescent="0.25">
      <c r="A33" s="234">
        <v>24</v>
      </c>
      <c r="B33" s="165"/>
      <c r="C33" s="165"/>
      <c r="D33" s="165"/>
      <c r="E33" s="235" t="str">
        <f>IF(B33="","",CONCATENATE('Valoració '!$D$7,"BEQUES",'Ingressos i beques'!B33,0,'Ingressos i beques'!A33,'Valoració '!$D$7))</f>
        <v/>
      </c>
    </row>
    <row r="34" spans="1:5" x14ac:dyDescent="0.25">
      <c r="A34" s="234">
        <v>25</v>
      </c>
      <c r="B34" s="165"/>
      <c r="C34" s="165"/>
      <c r="D34" s="165"/>
      <c r="E34" s="235" t="str">
        <f>IF(B34="","",CONCATENATE('Valoració '!$D$7,"BEQUES",'Ingressos i beques'!B34,0,'Ingressos i beques'!A34,'Valoració '!$D$7))</f>
        <v/>
      </c>
    </row>
    <row r="35" spans="1:5" x14ac:dyDescent="0.25">
      <c r="A35" s="234">
        <v>26</v>
      </c>
      <c r="B35" s="165"/>
      <c r="C35" s="165"/>
      <c r="D35" s="165"/>
      <c r="E35" s="235" t="str">
        <f>IF(B35="","",CONCATENATE('Valoració '!$D$7,"BEQUES",'Ingressos i beques'!B35,0,'Ingressos i beques'!A35,'Valoració '!$D$7))</f>
        <v/>
      </c>
    </row>
    <row r="36" spans="1:5" x14ac:dyDescent="0.25">
      <c r="A36" s="234">
        <v>27</v>
      </c>
      <c r="B36" s="165"/>
      <c r="C36" s="165"/>
      <c r="D36" s="165"/>
      <c r="E36" s="235" t="str">
        <f>IF(B36="","",CONCATENATE('Valoració '!$D$7,"BEQUES",'Ingressos i beques'!B36,0,'Ingressos i beques'!A36,'Valoració '!$D$7))</f>
        <v/>
      </c>
    </row>
    <row r="37" spans="1:5" x14ac:dyDescent="0.25">
      <c r="A37" s="234">
        <v>28</v>
      </c>
      <c r="B37" s="165"/>
      <c r="C37" s="165"/>
      <c r="D37" s="165"/>
      <c r="E37" s="235" t="str">
        <f>IF(B37="","",CONCATENATE('Valoració '!$D$7,"BEQUES",'Ingressos i beques'!B37,0,'Ingressos i beques'!A37,'Valoració '!$D$7))</f>
        <v/>
      </c>
    </row>
    <row r="38" spans="1:5" x14ac:dyDescent="0.25">
      <c r="A38" s="234">
        <v>29</v>
      </c>
      <c r="B38" s="165"/>
      <c r="C38" s="165"/>
      <c r="D38" s="165"/>
      <c r="E38" s="235" t="str">
        <f>IF(B38="","",CONCATENATE('Valoració '!$D$7,"BEQUES",'Ingressos i beques'!B38,0,'Ingressos i beques'!A38,'Valoració '!$D$7))</f>
        <v/>
      </c>
    </row>
    <row r="39" spans="1:5" x14ac:dyDescent="0.25">
      <c r="A39" s="234">
        <v>30</v>
      </c>
      <c r="B39" s="165"/>
      <c r="C39" s="165"/>
      <c r="D39" s="165"/>
      <c r="E39" s="235" t="str">
        <f>IF(B39="","",CONCATENATE('Valoració '!$D$7,"BEQUES",'Ingressos i beques'!B39,0,'Ingressos i beques'!A39,'Valoració '!$D$7))</f>
        <v/>
      </c>
    </row>
    <row r="40" spans="1:5" x14ac:dyDescent="0.25">
      <c r="A40" s="234">
        <v>31</v>
      </c>
      <c r="B40" s="165"/>
      <c r="C40" s="165"/>
      <c r="D40" s="165"/>
      <c r="E40" s="235" t="str">
        <f>IF(B40="","",CONCATENATE('Valoració '!$D$7,"BEQUES",'Ingressos i beques'!B40,0,'Ingressos i beques'!A40,'Valoració '!$D$7))</f>
        <v/>
      </c>
    </row>
    <row r="41" spans="1:5" x14ac:dyDescent="0.25">
      <c r="A41" s="234">
        <v>32</v>
      </c>
      <c r="B41" s="165"/>
      <c r="C41" s="165"/>
      <c r="D41" s="165"/>
      <c r="E41" s="235" t="str">
        <f>IF(B41="","",CONCATENATE('Valoració '!$D$7,"BEQUES",'Ingressos i beques'!B41,0,'Ingressos i beques'!A41,'Valoració '!$D$7))</f>
        <v/>
      </c>
    </row>
    <row r="42" spans="1:5" x14ac:dyDescent="0.25">
      <c r="A42" s="234">
        <v>33</v>
      </c>
      <c r="B42" s="165"/>
      <c r="C42" s="165"/>
      <c r="D42" s="165"/>
      <c r="E42" s="235" t="str">
        <f>IF(B42="","",CONCATENATE('Valoració '!$D$7,"BEQUES",'Ingressos i beques'!B42,0,'Ingressos i beques'!A42,'Valoració '!$D$7))</f>
        <v/>
      </c>
    </row>
    <row r="43" spans="1:5" x14ac:dyDescent="0.25">
      <c r="A43" s="234">
        <v>34</v>
      </c>
      <c r="B43" s="165"/>
      <c r="C43" s="165"/>
      <c r="D43" s="165"/>
      <c r="E43" s="235" t="str">
        <f>IF(B43="","",CONCATENATE('Valoració '!$D$7,"BEQUES",'Ingressos i beques'!B43,0,'Ingressos i beques'!A43,'Valoració '!$D$7))</f>
        <v/>
      </c>
    </row>
    <row r="44" spans="1:5" x14ac:dyDescent="0.25">
      <c r="A44" s="234">
        <v>35</v>
      </c>
      <c r="B44" s="165"/>
      <c r="C44" s="165"/>
      <c r="D44" s="165"/>
      <c r="E44" s="235" t="str">
        <f>IF(B44="","",CONCATENATE('Valoració '!$D$7,"BEQUES",'Ingressos i beques'!B44,0,'Ingressos i beques'!A44,'Valoració '!$D$7))</f>
        <v/>
      </c>
    </row>
    <row r="45" spans="1:5" x14ac:dyDescent="0.25">
      <c r="A45" s="234">
        <v>36</v>
      </c>
      <c r="B45" s="165"/>
      <c r="C45" s="165"/>
      <c r="D45" s="165"/>
      <c r="E45" s="235" t="str">
        <f>IF(B45="","",CONCATENATE('Valoració '!$D$7,"BEQUES",'Ingressos i beques'!B45,0,'Ingressos i beques'!A45,'Valoració '!$D$7))</f>
        <v/>
      </c>
    </row>
    <row r="46" spans="1:5" x14ac:dyDescent="0.25">
      <c r="A46" s="234">
        <v>37</v>
      </c>
      <c r="B46" s="165"/>
      <c r="C46" s="165"/>
      <c r="D46" s="165"/>
      <c r="E46" s="235" t="str">
        <f>IF(B46="","",CONCATENATE('Valoració '!$D$7,"BEQUES",'Ingressos i beques'!B46,0,'Ingressos i beques'!A46,'Valoració '!$D$7))</f>
        <v/>
      </c>
    </row>
    <row r="47" spans="1:5" x14ac:dyDescent="0.25">
      <c r="A47" s="234">
        <v>38</v>
      </c>
      <c r="B47" s="165"/>
      <c r="C47" s="165"/>
      <c r="D47" s="165"/>
      <c r="E47" s="235" t="str">
        <f>IF(B47="","",CONCATENATE('Valoració '!$D$7,"BEQUES",'Ingressos i beques'!B47,0,'Ingressos i beques'!A47,'Valoració '!$D$7))</f>
        <v/>
      </c>
    </row>
    <row r="48" spans="1:5" x14ac:dyDescent="0.25">
      <c r="A48" s="234">
        <v>39</v>
      </c>
      <c r="B48" s="165"/>
      <c r="C48" s="165"/>
      <c r="D48" s="165"/>
      <c r="E48" s="235" t="str">
        <f>IF(B48="","",CONCATENATE('Valoració '!$D$7,"BEQUES",'Ingressos i beques'!B48,0,'Ingressos i beques'!A48,'Valoració '!$D$7))</f>
        <v/>
      </c>
    </row>
    <row r="49" spans="1:5" x14ac:dyDescent="0.25">
      <c r="A49" s="234">
        <v>40</v>
      </c>
      <c r="B49" s="165"/>
      <c r="C49" s="165"/>
      <c r="D49" s="165"/>
      <c r="E49" s="235" t="str">
        <f>IF(B49="","",CONCATENATE('Valoració '!$D$7,"BEQUES",'Ingressos i beques'!B49,0,'Ingressos i beques'!A49,'Valoració '!$D$7))</f>
        <v/>
      </c>
    </row>
    <row r="50" spans="1:5" x14ac:dyDescent="0.25">
      <c r="A50" s="234">
        <v>41</v>
      </c>
      <c r="B50" s="165"/>
      <c r="C50" s="165"/>
      <c r="D50" s="165"/>
      <c r="E50" s="235" t="str">
        <f>IF(B50="","",CONCATENATE('Valoració '!$D$7,"BEQUES",'Ingressos i beques'!B50,0,'Ingressos i beques'!A50,'Valoració '!$D$7))</f>
        <v/>
      </c>
    </row>
    <row r="51" spans="1:5" x14ac:dyDescent="0.25">
      <c r="A51" s="234">
        <v>42</v>
      </c>
      <c r="B51" s="165"/>
      <c r="C51" s="165"/>
      <c r="D51" s="165"/>
      <c r="E51" s="235" t="str">
        <f>IF(B51="","",CONCATENATE('Valoració '!$D$7,"BEQUES",'Ingressos i beques'!B51,0,'Ingressos i beques'!A51,'Valoració '!$D$7))</f>
        <v/>
      </c>
    </row>
    <row r="52" spans="1:5" x14ac:dyDescent="0.25">
      <c r="A52" s="234">
        <v>43</v>
      </c>
      <c r="B52" s="165"/>
      <c r="C52" s="165"/>
      <c r="D52" s="165"/>
      <c r="E52" s="235" t="str">
        <f>IF(B52="","",CONCATENATE('Valoració '!$D$7,"BEQUES",'Ingressos i beques'!B52,0,'Ingressos i beques'!A52,'Valoració '!$D$7))</f>
        <v/>
      </c>
    </row>
    <row r="53" spans="1:5" x14ac:dyDescent="0.25">
      <c r="A53" s="234">
        <v>44</v>
      </c>
      <c r="B53" s="165"/>
      <c r="C53" s="165"/>
      <c r="D53" s="165"/>
      <c r="E53" s="235" t="str">
        <f>IF(B53="","",CONCATENATE('Valoració '!$D$7,"BEQUES",'Ingressos i beques'!B53,0,'Ingressos i beques'!A53,'Valoració '!$D$7))</f>
        <v/>
      </c>
    </row>
    <row r="54" spans="1:5" x14ac:dyDescent="0.25">
      <c r="A54" s="234">
        <v>45</v>
      </c>
      <c r="B54" s="165"/>
      <c r="C54" s="165"/>
      <c r="D54" s="165"/>
      <c r="E54" s="235" t="str">
        <f>IF(B54="","",CONCATENATE('Valoració '!$D$7,"BEQUES",'Ingressos i beques'!B54,0,'Ingressos i beques'!A54,'Valoració '!$D$7))</f>
        <v/>
      </c>
    </row>
    <row r="55" spans="1:5" x14ac:dyDescent="0.25">
      <c r="A55" s="234">
        <v>46</v>
      </c>
      <c r="B55" s="165"/>
      <c r="C55" s="165"/>
      <c r="D55" s="165"/>
      <c r="E55" s="235" t="str">
        <f>IF(B55="","",CONCATENATE('Valoració '!$D$7,"BEQUES",'Ingressos i beques'!B55,0,'Ingressos i beques'!A55,'Valoració '!$D$7))</f>
        <v/>
      </c>
    </row>
    <row r="56" spans="1:5" x14ac:dyDescent="0.25">
      <c r="A56" s="234">
        <v>47</v>
      </c>
      <c r="B56" s="165"/>
      <c r="C56" s="165"/>
      <c r="D56" s="165"/>
      <c r="E56" s="235" t="str">
        <f>IF(B56="","",CONCATENATE('Valoració '!$D$7,"BEQUES",'Ingressos i beques'!B56,0,'Ingressos i beques'!A56,'Valoració '!$D$7))</f>
        <v/>
      </c>
    </row>
    <row r="57" spans="1:5" x14ac:dyDescent="0.25">
      <c r="A57" s="234">
        <v>48</v>
      </c>
      <c r="B57" s="165"/>
      <c r="C57" s="165"/>
      <c r="D57" s="165"/>
      <c r="E57" s="235" t="str">
        <f>IF(B57="","",CONCATENATE('Valoració '!$D$7,"BEQUES",'Ingressos i beques'!B57,0,'Ingressos i beques'!A57,'Valoració '!$D$7))</f>
        <v/>
      </c>
    </row>
    <row r="58" spans="1:5" x14ac:dyDescent="0.25">
      <c r="A58" s="234">
        <v>49</v>
      </c>
      <c r="B58" s="165"/>
      <c r="C58" s="165"/>
      <c r="D58" s="165"/>
      <c r="E58" s="235" t="str">
        <f>IF(B58="","",CONCATENATE('Valoració '!$D$7,"BEQUES",'Ingressos i beques'!B58,0,'Ingressos i beques'!A58,'Valoració '!$D$7))</f>
        <v/>
      </c>
    </row>
    <row r="59" spans="1:5" x14ac:dyDescent="0.25">
      <c r="A59" s="239">
        <v>50</v>
      </c>
      <c r="B59" s="240"/>
      <c r="C59" s="240"/>
      <c r="D59" s="240"/>
      <c r="E59" s="241" t="str">
        <f>IF(B59="","",CONCATENATE('Valoració '!$D$7,"BEQUES",'Ingressos i beques'!B59,0,'Ingressos i beques'!A59,'Valoració '!$D$7))</f>
        <v/>
      </c>
    </row>
  </sheetData>
  <sheetProtection algorithmName="SHA-512" hashValue="Odbv+4sWKzLKKOMjveXU8mP3Vxc22nz7b/ssAi+DXDUEyoUDpnDY5TN5N0pSDedON3/b8/Nlu/Qqfl8JGQM7Mg==" saltValue="5yT9jFtXhqqLlTgPdeHmNA==" spinCount="100000" sheet="1" objects="1" scenarios="1"/>
  <mergeCells count="2">
    <mergeCell ref="B8:E8"/>
    <mergeCell ref="A5:D5"/>
  </mergeCells>
  <dataValidations count="2">
    <dataValidation type="list" allowBlank="1" showInputMessage="1" showErrorMessage="1" promptTitle="segons la fitxa del professor" prompt="segons les últimes dades disponibles seguint els criteris de l’article 7.2.2 del Model de Dedicació Acadèmica" sqref="E5" xr:uid="{00000000-0002-0000-0500-000000000000}">
      <formula1>"1r quartil,2n quartil,alguns ingressos"</formula1>
    </dataValidation>
    <dataValidation type="list" allowBlank="1" showInputMessage="1" showErrorMessage="1" sqref="B10:B59" xr:uid="{00000000-0002-0000-0500-000001000000}">
      <formula1>$G$8:$G$10</formula1>
    </dataValidation>
  </dataValidations>
  <hyperlinks>
    <hyperlink ref="A4" r:id="rId1" xr:uid="{00000000-0004-0000-0500-000000000000}"/>
  </hyperlinks>
  <pageMargins left="0.7" right="0.7" top="0.75" bottom="0.75" header="0.3" footer="0.3"/>
  <tableParts count="1">
    <tablePart r:id="rId2"/>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ull14"/>
  <dimension ref="A1:E108"/>
  <sheetViews>
    <sheetView workbookViewId="0">
      <selection activeCell="B7" sqref="B7"/>
    </sheetView>
  </sheetViews>
  <sheetFormatPr baseColWidth="10" defaultColWidth="9.140625" defaultRowHeight="15" x14ac:dyDescent="0.25"/>
  <cols>
    <col min="2" max="2" width="57.5703125" customWidth="1"/>
    <col min="3" max="4" width="19.140625" customWidth="1"/>
    <col min="5" max="5" width="22.42578125" customWidth="1"/>
  </cols>
  <sheetData>
    <row r="1" spans="1:5" x14ac:dyDescent="0.25">
      <c r="A1" s="13" t="s">
        <v>109</v>
      </c>
    </row>
    <row r="2" spans="1:5" x14ac:dyDescent="0.25">
      <c r="A2" t="s">
        <v>67</v>
      </c>
    </row>
    <row r="4" spans="1:5" x14ac:dyDescent="0.25">
      <c r="A4" s="18" t="s">
        <v>72</v>
      </c>
    </row>
    <row r="5" spans="1:5" x14ac:dyDescent="0.25">
      <c r="A5" s="359" t="s">
        <v>108</v>
      </c>
      <c r="B5" s="360"/>
      <c r="C5" s="361"/>
      <c r="D5" s="102">
        <f>IF(OR(B7&lt;&gt;"",B8&lt;&gt;"",B9&lt;&gt;""),1,0)</f>
        <v>0</v>
      </c>
    </row>
    <row r="6" spans="1:5" ht="34.5" customHeight="1" x14ac:dyDescent="0.25">
      <c r="A6" s="192" t="s">
        <v>30</v>
      </c>
      <c r="B6" s="193" t="s">
        <v>93</v>
      </c>
      <c r="C6" s="193" t="s">
        <v>82</v>
      </c>
      <c r="D6" s="193" t="s">
        <v>83</v>
      </c>
      <c r="E6" s="194" t="s">
        <v>28</v>
      </c>
    </row>
    <row r="7" spans="1:5" x14ac:dyDescent="0.25">
      <c r="A7" s="206">
        <v>1</v>
      </c>
      <c r="B7" s="20"/>
      <c r="C7" s="58"/>
      <c r="D7" s="58"/>
      <c r="E7" s="232" t="str">
        <f>IF(B7&lt;&gt;"",(CONCATENATE("ERC",'Valoració '!$D$7,B7,"00",A7))," ")</f>
        <v xml:space="preserve"> </v>
      </c>
    </row>
    <row r="8" spans="1:5" x14ac:dyDescent="0.25">
      <c r="A8" s="206">
        <v>2</v>
      </c>
      <c r="B8" s="20"/>
      <c r="C8" s="20"/>
      <c r="D8" s="20"/>
      <c r="E8" s="232" t="str">
        <f>IF(B8&lt;&gt;"",(CONCATENATE("ERC",'Valoració '!$D$7,B8,"00",A8))," ")</f>
        <v xml:space="preserve"> </v>
      </c>
    </row>
    <row r="9" spans="1:5" x14ac:dyDescent="0.25">
      <c r="A9" s="206">
        <v>3</v>
      </c>
      <c r="B9" s="20"/>
      <c r="C9" s="20"/>
      <c r="D9" s="20"/>
      <c r="E9" s="232" t="str">
        <f>IF(B9&lt;&gt;"",(CONCATENATE("ERC",'Valoració '!$D$7,B9,"00",A9))," ")</f>
        <v xml:space="preserve"> </v>
      </c>
    </row>
    <row r="10" spans="1:5" x14ac:dyDescent="0.25">
      <c r="A10" s="206">
        <v>4</v>
      </c>
      <c r="B10" s="20"/>
      <c r="C10" s="20"/>
      <c r="D10" s="20"/>
      <c r="E10" s="232" t="str">
        <f>IF(B10&lt;&gt;"",(CONCATENATE("ERC",'Valoració '!$D$7,B10,"00",A10))," ")</f>
        <v xml:space="preserve"> </v>
      </c>
    </row>
    <row r="11" spans="1:5" x14ac:dyDescent="0.25">
      <c r="A11" s="206">
        <v>5</v>
      </c>
      <c r="B11" s="20"/>
      <c r="C11" s="20"/>
      <c r="D11" s="20"/>
      <c r="E11" s="232" t="str">
        <f>IF(B11&lt;&gt;"",(CONCATENATE("ERC",'Valoració '!$D$7,B11,"00",A11))," ")</f>
        <v xml:space="preserve"> </v>
      </c>
    </row>
    <row r="12" spans="1:5" x14ac:dyDescent="0.25">
      <c r="A12" s="206">
        <v>6</v>
      </c>
      <c r="B12" s="20"/>
      <c r="C12" s="20"/>
      <c r="D12" s="20"/>
      <c r="E12" s="232" t="str">
        <f>IF(B12&lt;&gt;"",(CONCATENATE("ERC",'Valoració '!$D$7,B12,"00",A12))," ")</f>
        <v xml:space="preserve"> </v>
      </c>
    </row>
    <row r="13" spans="1:5" x14ac:dyDescent="0.25">
      <c r="A13" s="206">
        <v>7</v>
      </c>
      <c r="B13" s="3"/>
      <c r="C13" s="3"/>
      <c r="D13" s="3"/>
      <c r="E13" s="232" t="str">
        <f>IF(B13&lt;&gt;"",(CONCATENATE("ERC",'Valoració '!$D$7,B13,"00",A13))," ")</f>
        <v xml:space="preserve"> </v>
      </c>
    </row>
    <row r="14" spans="1:5" x14ac:dyDescent="0.25">
      <c r="A14" s="206">
        <v>8</v>
      </c>
      <c r="B14" s="3"/>
      <c r="C14" s="3"/>
      <c r="D14" s="3"/>
      <c r="E14" s="232" t="str">
        <f>IF(B14&lt;&gt;"",(CONCATENATE("ERC",'Valoració '!$D$7,B14,"00",A14))," ")</f>
        <v xml:space="preserve"> </v>
      </c>
    </row>
    <row r="15" spans="1:5" x14ac:dyDescent="0.25">
      <c r="A15" s="206">
        <v>9</v>
      </c>
      <c r="B15" s="3"/>
      <c r="C15" s="3"/>
      <c r="D15" s="3"/>
      <c r="E15" s="232" t="str">
        <f>IF(B15&lt;&gt;"",(CONCATENATE("ERC",'Valoració '!$D$7,B15,"00",A15))," ")</f>
        <v xml:space="preserve"> </v>
      </c>
    </row>
    <row r="16" spans="1:5" x14ac:dyDescent="0.25">
      <c r="A16" s="206">
        <v>10</v>
      </c>
      <c r="B16" s="3"/>
      <c r="C16" s="3"/>
      <c r="D16" s="3"/>
      <c r="E16" s="232" t="str">
        <f>IF(B16&lt;&gt;"",(CONCATENATE("ERC",'Valoració '!$D$7,B16,"00",A16))," ")</f>
        <v xml:space="preserve"> </v>
      </c>
    </row>
    <row r="17" spans="1:5" x14ac:dyDescent="0.25">
      <c r="A17" s="206">
        <v>11</v>
      </c>
      <c r="B17" s="3"/>
      <c r="C17" s="3"/>
      <c r="D17" s="3"/>
      <c r="E17" s="232" t="str">
        <f>IF(B17&lt;&gt;"",(CONCATENATE("ERC",'Valoració '!$D$7,B17,"00",A17))," ")</f>
        <v xml:space="preserve"> </v>
      </c>
    </row>
    <row r="18" spans="1:5" x14ac:dyDescent="0.25">
      <c r="A18" s="206">
        <v>12</v>
      </c>
      <c r="B18" s="3"/>
      <c r="C18" s="3"/>
      <c r="D18" s="3"/>
      <c r="E18" s="232" t="str">
        <f>IF(B18&lt;&gt;"",(CONCATENATE("ERC",'Valoració '!$D$7,B18,"00",A18))," ")</f>
        <v xml:space="preserve"> </v>
      </c>
    </row>
    <row r="19" spans="1:5" x14ac:dyDescent="0.25">
      <c r="A19" s="206">
        <v>13</v>
      </c>
      <c r="B19" s="3"/>
      <c r="C19" s="3"/>
      <c r="D19" s="3"/>
      <c r="E19" s="232" t="str">
        <f>IF(B19&lt;&gt;"",(CONCATENATE("ERC",'Valoració '!$D$7,B19,"00",A19))," ")</f>
        <v xml:space="preserve"> </v>
      </c>
    </row>
    <row r="20" spans="1:5" x14ac:dyDescent="0.25">
      <c r="A20" s="206">
        <v>14</v>
      </c>
      <c r="B20" s="3"/>
      <c r="C20" s="3"/>
      <c r="D20" s="3"/>
      <c r="E20" s="232" t="str">
        <f>IF(B20&lt;&gt;"",(CONCATENATE("ERC",'Valoració '!$D$7,B20,"00",A20))," ")</f>
        <v xml:space="preserve"> </v>
      </c>
    </row>
    <row r="21" spans="1:5" x14ac:dyDescent="0.25">
      <c r="A21" s="206">
        <v>15</v>
      </c>
      <c r="B21" s="3"/>
      <c r="C21" s="3"/>
      <c r="D21" s="3"/>
      <c r="E21" s="232" t="str">
        <f>IF(B21&lt;&gt;"",(CONCATENATE("ERC",'Valoració '!$D$7,B21,"00",A21))," ")</f>
        <v xml:space="preserve"> </v>
      </c>
    </row>
    <row r="22" spans="1:5" x14ac:dyDescent="0.25">
      <c r="A22" s="206">
        <v>16</v>
      </c>
      <c r="B22" s="3"/>
      <c r="C22" s="3"/>
      <c r="D22" s="3"/>
      <c r="E22" s="232" t="str">
        <f>IF(B22&lt;&gt;"",(CONCATENATE("ERC",'Valoració '!$D$7,B22,"00",A22))," ")</f>
        <v xml:space="preserve"> </v>
      </c>
    </row>
    <row r="23" spans="1:5" x14ac:dyDescent="0.25">
      <c r="A23" s="206">
        <v>17</v>
      </c>
      <c r="B23" s="3"/>
      <c r="C23" s="3"/>
      <c r="D23" s="3"/>
      <c r="E23" s="232" t="str">
        <f>IF(B23&lt;&gt;"",(CONCATENATE("ERC",'Valoració '!$D$7,B23,"00",A23))," ")</f>
        <v xml:space="preserve"> </v>
      </c>
    </row>
    <row r="24" spans="1:5" x14ac:dyDescent="0.25">
      <c r="A24" s="206">
        <v>18</v>
      </c>
      <c r="B24" s="3"/>
      <c r="C24" s="3"/>
      <c r="D24" s="3"/>
      <c r="E24" s="232" t="str">
        <f>IF(B24&lt;&gt;"",(CONCATENATE("ERC",'Valoració '!$D$7,B24,"00",A24))," ")</f>
        <v xml:space="preserve"> </v>
      </c>
    </row>
    <row r="25" spans="1:5" x14ac:dyDescent="0.25">
      <c r="A25" s="206">
        <v>19</v>
      </c>
      <c r="B25" s="3"/>
      <c r="C25" s="3"/>
      <c r="D25" s="3"/>
      <c r="E25" s="232" t="str">
        <f>IF(B25&lt;&gt;"",(CONCATENATE("ERC",'Valoració '!$D$7,B25,"00",A25))," ")</f>
        <v xml:space="preserve"> </v>
      </c>
    </row>
    <row r="26" spans="1:5" x14ac:dyDescent="0.25">
      <c r="A26" s="206">
        <v>20</v>
      </c>
      <c r="B26" s="3"/>
      <c r="C26" s="3"/>
      <c r="D26" s="3"/>
      <c r="E26" s="232" t="str">
        <f>IF(B26&lt;&gt;"",(CONCATENATE("ERC",'Valoració '!$D$7,B26,"00",A26))," ")</f>
        <v xml:space="preserve"> </v>
      </c>
    </row>
    <row r="27" spans="1:5" x14ac:dyDescent="0.25">
      <c r="A27" s="206">
        <v>21</v>
      </c>
      <c r="B27" s="3"/>
      <c r="C27" s="3"/>
      <c r="D27" s="3"/>
      <c r="E27" s="232" t="str">
        <f>IF(B27&lt;&gt;"",(CONCATENATE("ERC",'Valoració '!$D$7,B27,"00",A27))," ")</f>
        <v xml:space="preserve"> </v>
      </c>
    </row>
    <row r="28" spans="1:5" x14ac:dyDescent="0.25">
      <c r="A28" s="206">
        <v>22</v>
      </c>
      <c r="B28" s="3"/>
      <c r="C28" s="3"/>
      <c r="D28" s="3"/>
      <c r="E28" s="232" t="str">
        <f>IF(B28&lt;&gt;"",(CONCATENATE("ERC",'Valoració '!$D$7,B28,"00",A28))," ")</f>
        <v xml:space="preserve"> </v>
      </c>
    </row>
    <row r="29" spans="1:5" x14ac:dyDescent="0.25">
      <c r="A29" s="206">
        <v>23</v>
      </c>
      <c r="B29" s="3"/>
      <c r="C29" s="3"/>
      <c r="D29" s="3"/>
      <c r="E29" s="232" t="str">
        <f>IF(B29&lt;&gt;"",(CONCATENATE("ERC",'Valoració '!$D$7,B29,"00",A29))," ")</f>
        <v xml:space="preserve"> </v>
      </c>
    </row>
    <row r="30" spans="1:5" x14ac:dyDescent="0.25">
      <c r="A30" s="206">
        <v>24</v>
      </c>
      <c r="B30" s="3"/>
      <c r="C30" s="3"/>
      <c r="D30" s="3"/>
      <c r="E30" s="232" t="str">
        <f>IF(B30&lt;&gt;"",(CONCATENATE("ERC",'Valoració '!$D$7,B30,"00",A30))," ")</f>
        <v xml:space="preserve"> </v>
      </c>
    </row>
    <row r="31" spans="1:5" x14ac:dyDescent="0.25">
      <c r="A31" s="206">
        <v>25</v>
      </c>
      <c r="B31" s="3"/>
      <c r="C31" s="3"/>
      <c r="D31" s="3"/>
      <c r="E31" s="232" t="str">
        <f>IF(B31&lt;&gt;"",(CONCATENATE("ERC",'Valoració '!$D$7,B31,"00",A31))," ")</f>
        <v xml:space="preserve"> </v>
      </c>
    </row>
    <row r="32" spans="1:5" x14ac:dyDescent="0.25">
      <c r="A32" s="206">
        <v>26</v>
      </c>
      <c r="B32" s="3"/>
      <c r="C32" s="3"/>
      <c r="D32" s="3"/>
      <c r="E32" s="232" t="str">
        <f>IF(B32&lt;&gt;"",(CONCATENATE("ERC",'Valoració '!$D$7,B32,"00",A32))," ")</f>
        <v xml:space="preserve"> </v>
      </c>
    </row>
    <row r="33" spans="1:5" x14ac:dyDescent="0.25">
      <c r="A33" s="206">
        <v>27</v>
      </c>
      <c r="B33" s="3"/>
      <c r="C33" s="3"/>
      <c r="D33" s="3"/>
      <c r="E33" s="232" t="str">
        <f>IF(B33&lt;&gt;"",(CONCATENATE("ERC",'Valoració '!$D$7,B33,"00",A33))," ")</f>
        <v xml:space="preserve"> </v>
      </c>
    </row>
    <row r="34" spans="1:5" x14ac:dyDescent="0.25">
      <c r="A34" s="206">
        <v>28</v>
      </c>
      <c r="B34" s="3"/>
      <c r="C34" s="3"/>
      <c r="D34" s="3"/>
      <c r="E34" s="232" t="str">
        <f>IF(B34&lt;&gt;"",(CONCATENATE("ERC",'Valoració '!$D$7,B34,"00",A34))," ")</f>
        <v xml:space="preserve"> </v>
      </c>
    </row>
    <row r="35" spans="1:5" x14ac:dyDescent="0.25">
      <c r="A35" s="206">
        <v>29</v>
      </c>
      <c r="B35" s="3"/>
      <c r="C35" s="3"/>
      <c r="D35" s="3"/>
      <c r="E35" s="232" t="str">
        <f>IF(B35&lt;&gt;"",(CONCATENATE("ERC",'Valoració '!$D$7,B35,"00",A35))," ")</f>
        <v xml:space="preserve"> </v>
      </c>
    </row>
    <row r="36" spans="1:5" x14ac:dyDescent="0.25">
      <c r="A36" s="206">
        <v>30</v>
      </c>
      <c r="B36" s="3"/>
      <c r="C36" s="3"/>
      <c r="D36" s="3"/>
      <c r="E36" s="232" t="str">
        <f>IF(B36&lt;&gt;"",(CONCATENATE("ERC",'Valoració '!$D$7,B36,"00",A36))," ")</f>
        <v xml:space="preserve"> </v>
      </c>
    </row>
    <row r="37" spans="1:5" x14ac:dyDescent="0.25">
      <c r="A37" s="206">
        <v>31</v>
      </c>
      <c r="B37" s="3"/>
      <c r="C37" s="3"/>
      <c r="D37" s="3"/>
      <c r="E37" s="232" t="str">
        <f>IF(B37&lt;&gt;"",(CONCATENATE("ERC",'Valoració '!$D$7,B37,"00",A37))," ")</f>
        <v xml:space="preserve"> </v>
      </c>
    </row>
    <row r="38" spans="1:5" x14ac:dyDescent="0.25">
      <c r="A38" s="206">
        <v>32</v>
      </c>
      <c r="B38" s="3"/>
      <c r="C38" s="3"/>
      <c r="D38" s="3"/>
      <c r="E38" s="232" t="str">
        <f>IF(B38&lt;&gt;"",(CONCATENATE("ERC",'Valoració '!$D$7,B38,"00",A38))," ")</f>
        <v xml:space="preserve"> </v>
      </c>
    </row>
    <row r="39" spans="1:5" x14ac:dyDescent="0.25">
      <c r="A39" s="206">
        <v>33</v>
      </c>
      <c r="B39" s="3"/>
      <c r="C39" s="3"/>
      <c r="D39" s="3"/>
      <c r="E39" s="232" t="str">
        <f>IF(B39&lt;&gt;"",(CONCATENATE("ERC",'Valoració '!$D$7,B39,"00",A39))," ")</f>
        <v xml:space="preserve"> </v>
      </c>
    </row>
    <row r="40" spans="1:5" x14ac:dyDescent="0.25">
      <c r="A40" s="206">
        <v>34</v>
      </c>
      <c r="B40" s="3"/>
      <c r="C40" s="3"/>
      <c r="D40" s="3"/>
      <c r="E40" s="232" t="str">
        <f>IF(B40&lt;&gt;"",(CONCATENATE("ERC",'Valoració '!$D$7,B40,"00",A40))," ")</f>
        <v xml:space="preserve"> </v>
      </c>
    </row>
    <row r="41" spans="1:5" x14ac:dyDescent="0.25">
      <c r="A41" s="206">
        <v>35</v>
      </c>
      <c r="B41" s="3"/>
      <c r="C41" s="3"/>
      <c r="D41" s="3"/>
      <c r="E41" s="232" t="str">
        <f>IF(B41&lt;&gt;"",(CONCATENATE("ERC",'Valoració '!$D$7,B41,"00",A41))," ")</f>
        <v xml:space="preserve"> </v>
      </c>
    </row>
    <row r="42" spans="1:5" x14ac:dyDescent="0.25">
      <c r="A42" s="206">
        <v>36</v>
      </c>
      <c r="B42" s="3"/>
      <c r="C42" s="3"/>
      <c r="D42" s="3"/>
      <c r="E42" s="232" t="str">
        <f>IF(B42&lt;&gt;"",(CONCATENATE("ERC",'Valoració '!$D$7,B42,"00",A42))," ")</f>
        <v xml:space="preserve"> </v>
      </c>
    </row>
    <row r="43" spans="1:5" x14ac:dyDescent="0.25">
      <c r="A43" s="206">
        <v>37</v>
      </c>
      <c r="B43" s="3"/>
      <c r="C43" s="3"/>
      <c r="D43" s="3"/>
      <c r="E43" s="232" t="str">
        <f>IF(B43&lt;&gt;"",(CONCATENATE("ERC",'Valoració '!$D$7,B43,"00",A43))," ")</f>
        <v xml:space="preserve"> </v>
      </c>
    </row>
    <row r="44" spans="1:5" x14ac:dyDescent="0.25">
      <c r="A44" s="206">
        <v>38</v>
      </c>
      <c r="B44" s="3"/>
      <c r="C44" s="3"/>
      <c r="D44" s="3"/>
      <c r="E44" s="232" t="str">
        <f>IF(B44&lt;&gt;"",(CONCATENATE("ERC",'Valoració '!$D$7,B44,"00",A44))," ")</f>
        <v xml:space="preserve"> </v>
      </c>
    </row>
    <row r="45" spans="1:5" x14ac:dyDescent="0.25">
      <c r="A45" s="206">
        <v>39</v>
      </c>
      <c r="B45" s="3"/>
      <c r="C45" s="3"/>
      <c r="D45" s="3"/>
      <c r="E45" s="232" t="str">
        <f>IF(B45&lt;&gt;"",(CONCATENATE("ERC",'Valoració '!$D$7,B45,"00",A45))," ")</f>
        <v xml:space="preserve"> </v>
      </c>
    </row>
    <row r="46" spans="1:5" x14ac:dyDescent="0.25">
      <c r="A46" s="206">
        <v>40</v>
      </c>
      <c r="B46" s="3"/>
      <c r="C46" s="3"/>
      <c r="D46" s="3"/>
      <c r="E46" s="232" t="str">
        <f>IF(B46&lt;&gt;"",(CONCATENATE("ERC",'Valoració '!$D$7,B46,"00",A46))," ")</f>
        <v xml:space="preserve"> </v>
      </c>
    </row>
    <row r="47" spans="1:5" x14ac:dyDescent="0.25">
      <c r="A47" s="206">
        <v>41</v>
      </c>
      <c r="B47" s="3"/>
      <c r="C47" s="3"/>
      <c r="D47" s="3"/>
      <c r="E47" s="232" t="str">
        <f>IF(B47&lt;&gt;"",(CONCATENATE("ERC",'Valoració '!$D$7,B47,"00",A47))," ")</f>
        <v xml:space="preserve"> </v>
      </c>
    </row>
    <row r="48" spans="1:5" x14ac:dyDescent="0.25">
      <c r="A48" s="206">
        <v>42</v>
      </c>
      <c r="B48" s="3"/>
      <c r="C48" s="3"/>
      <c r="D48" s="3"/>
      <c r="E48" s="232" t="str">
        <f>IF(B48&lt;&gt;"",(CONCATENATE("ERC",'Valoració '!$D$7,B48,"00",A48))," ")</f>
        <v xml:space="preserve"> </v>
      </c>
    </row>
    <row r="49" spans="1:5" x14ac:dyDescent="0.25">
      <c r="A49" s="206">
        <v>43</v>
      </c>
      <c r="B49" s="3"/>
      <c r="C49" s="3"/>
      <c r="D49" s="3"/>
      <c r="E49" s="232" t="str">
        <f>IF(B49&lt;&gt;"",(CONCATENATE("ERC",'Valoració '!$D$7,B49,"00",A49))," ")</f>
        <v xml:space="preserve"> </v>
      </c>
    </row>
    <row r="50" spans="1:5" x14ac:dyDescent="0.25">
      <c r="A50" s="206">
        <v>44</v>
      </c>
      <c r="B50" s="3"/>
      <c r="C50" s="3"/>
      <c r="D50" s="3"/>
      <c r="E50" s="232" t="str">
        <f>IF(B50&lt;&gt;"",(CONCATENATE("ERC",'Valoració '!$D$7,B50,"00",A50))," ")</f>
        <v xml:space="preserve"> </v>
      </c>
    </row>
    <row r="51" spans="1:5" x14ac:dyDescent="0.25">
      <c r="A51" s="206">
        <v>45</v>
      </c>
      <c r="B51" s="3"/>
      <c r="C51" s="3"/>
      <c r="D51" s="3"/>
      <c r="E51" s="232" t="str">
        <f>IF(B51&lt;&gt;"",(CONCATENATE("ERC",'Valoració '!$D$7,B51,"00",A51))," ")</f>
        <v xml:space="preserve"> </v>
      </c>
    </row>
    <row r="52" spans="1:5" x14ac:dyDescent="0.25">
      <c r="A52" s="206">
        <v>46</v>
      </c>
      <c r="B52" s="3"/>
      <c r="C52" s="3"/>
      <c r="D52" s="3"/>
      <c r="E52" s="232" t="str">
        <f>IF(B52&lt;&gt;"",(CONCATENATE("ERC",'Valoració '!$D$7,B52,"00",A52))," ")</f>
        <v xml:space="preserve"> </v>
      </c>
    </row>
    <row r="53" spans="1:5" x14ac:dyDescent="0.25">
      <c r="A53" s="206">
        <v>47</v>
      </c>
      <c r="B53" s="3"/>
      <c r="C53" s="3"/>
      <c r="D53" s="3"/>
      <c r="E53" s="232" t="str">
        <f>IF(B53&lt;&gt;"",(CONCATENATE("ERC",'Valoració '!$D$7,B53,"00",A53))," ")</f>
        <v xml:space="preserve"> </v>
      </c>
    </row>
    <row r="54" spans="1:5" x14ac:dyDescent="0.25">
      <c r="A54" s="206">
        <v>48</v>
      </c>
      <c r="B54" s="3"/>
      <c r="C54" s="3"/>
      <c r="D54" s="3"/>
      <c r="E54" s="232" t="str">
        <f>IF(B54&lt;&gt;"",(CONCATENATE("ERC",'Valoració '!$D$7,B54,"00",A54))," ")</f>
        <v xml:space="preserve"> </v>
      </c>
    </row>
    <row r="55" spans="1:5" x14ac:dyDescent="0.25">
      <c r="A55" s="206">
        <v>49</v>
      </c>
      <c r="B55" s="3"/>
      <c r="C55" s="3"/>
      <c r="D55" s="3"/>
      <c r="E55" s="232" t="str">
        <f>IF(B55&lt;&gt;"",(CONCATENATE("ERC",'Valoració '!$D$7,B55,"00",A55))," ")</f>
        <v xml:space="preserve"> </v>
      </c>
    </row>
    <row r="56" spans="1:5" x14ac:dyDescent="0.25">
      <c r="A56" s="206">
        <v>50</v>
      </c>
      <c r="B56" s="3"/>
      <c r="C56" s="3"/>
      <c r="D56" s="3"/>
      <c r="E56" s="232" t="str">
        <f>IF(B56&lt;&gt;"",(CONCATENATE("ERC",'Valoració '!$D$7,B56,"00",A56))," ")</f>
        <v xml:space="preserve"> </v>
      </c>
    </row>
    <row r="57" spans="1:5" x14ac:dyDescent="0.25">
      <c r="A57" s="206">
        <v>51</v>
      </c>
      <c r="B57" s="3"/>
      <c r="C57" s="3"/>
      <c r="D57" s="3"/>
      <c r="E57" s="232" t="str">
        <f>IF(B57&lt;&gt;"",(CONCATENATE("ERC",'Valoració '!$D$7,B57,"00",A57))," ")</f>
        <v xml:space="preserve"> </v>
      </c>
    </row>
    <row r="58" spans="1:5" x14ac:dyDescent="0.25">
      <c r="A58" s="206">
        <v>52</v>
      </c>
      <c r="B58" s="3"/>
      <c r="C58" s="3"/>
      <c r="D58" s="3"/>
      <c r="E58" s="232" t="str">
        <f>IF(B58&lt;&gt;"",(CONCATENATE("ERC",'Valoració '!$D$7,B58,"00",A58))," ")</f>
        <v xml:space="preserve"> </v>
      </c>
    </row>
    <row r="59" spans="1:5" x14ac:dyDescent="0.25">
      <c r="A59" s="206">
        <v>53</v>
      </c>
      <c r="B59" s="3"/>
      <c r="C59" s="3"/>
      <c r="D59" s="3"/>
      <c r="E59" s="232" t="str">
        <f>IF(B59&lt;&gt;"",(CONCATENATE("ERC",'Valoració '!$D$7,B59,"00",A59))," ")</f>
        <v xml:space="preserve"> </v>
      </c>
    </row>
    <row r="60" spans="1:5" x14ac:dyDescent="0.25">
      <c r="A60" s="206">
        <v>54</v>
      </c>
      <c r="B60" s="3"/>
      <c r="C60" s="3"/>
      <c r="D60" s="3"/>
      <c r="E60" s="232" t="str">
        <f>IF(B60&lt;&gt;"",(CONCATENATE("ERC",'Valoració '!$D$7,B60,"00",A60))," ")</f>
        <v xml:space="preserve"> </v>
      </c>
    </row>
    <row r="61" spans="1:5" x14ac:dyDescent="0.25">
      <c r="A61" s="206">
        <v>55</v>
      </c>
      <c r="B61" s="3"/>
      <c r="C61" s="3"/>
      <c r="D61" s="3"/>
      <c r="E61" s="232" t="str">
        <f>IF(B61&lt;&gt;"",(CONCATENATE("ERC",'Valoració '!$D$7,B61,"00",A61))," ")</f>
        <v xml:space="preserve"> </v>
      </c>
    </row>
    <row r="62" spans="1:5" x14ac:dyDescent="0.25">
      <c r="A62" s="206">
        <v>56</v>
      </c>
      <c r="B62" s="3"/>
      <c r="C62" s="3"/>
      <c r="D62" s="3"/>
      <c r="E62" s="232" t="str">
        <f>IF(B62&lt;&gt;"",(CONCATENATE("ERC",'Valoració '!$D$7,B62,"00",A62))," ")</f>
        <v xml:space="preserve"> </v>
      </c>
    </row>
    <row r="63" spans="1:5" x14ac:dyDescent="0.25">
      <c r="A63" s="206">
        <v>57</v>
      </c>
      <c r="B63" s="3"/>
      <c r="C63" s="3"/>
      <c r="D63" s="3"/>
      <c r="E63" s="232" t="str">
        <f>IF(B63&lt;&gt;"",(CONCATENATE("ERC",'Valoració '!$D$7,B63,"00",A63))," ")</f>
        <v xml:space="preserve"> </v>
      </c>
    </row>
    <row r="64" spans="1:5" x14ac:dyDescent="0.25">
      <c r="A64" s="206">
        <v>58</v>
      </c>
      <c r="B64" s="3"/>
      <c r="C64" s="3"/>
      <c r="D64" s="3"/>
      <c r="E64" s="232" t="str">
        <f>IF(B64&lt;&gt;"",(CONCATENATE("ERC",'Valoració '!$D$7,B64,"00",A64))," ")</f>
        <v xml:space="preserve"> </v>
      </c>
    </row>
    <row r="65" spans="1:5" x14ac:dyDescent="0.25">
      <c r="A65" s="206">
        <v>59</v>
      </c>
      <c r="B65" s="3"/>
      <c r="C65" s="3"/>
      <c r="D65" s="3"/>
      <c r="E65" s="232" t="str">
        <f>IF(B65&lt;&gt;"",(CONCATENATE("ERC",'Valoració '!$D$7,B65,"00",A65))," ")</f>
        <v xml:space="preserve"> </v>
      </c>
    </row>
    <row r="66" spans="1:5" x14ac:dyDescent="0.25">
      <c r="A66" s="206">
        <v>60</v>
      </c>
      <c r="B66" s="3"/>
      <c r="C66" s="3"/>
      <c r="D66" s="3"/>
      <c r="E66" s="232" t="str">
        <f>IF(B66&lt;&gt;"",(CONCATENATE("ERC",'Valoració '!$D$7,B66,"00",A66))," ")</f>
        <v xml:space="preserve"> </v>
      </c>
    </row>
    <row r="67" spans="1:5" x14ac:dyDescent="0.25">
      <c r="A67" s="206">
        <v>61</v>
      </c>
      <c r="B67" s="3"/>
      <c r="C67" s="3"/>
      <c r="D67" s="3"/>
      <c r="E67" s="232" t="str">
        <f>IF(B67&lt;&gt;"",(CONCATENATE("ERC",'Valoració '!$D$7,B67,"00",A67))," ")</f>
        <v xml:space="preserve"> </v>
      </c>
    </row>
    <row r="68" spans="1:5" x14ac:dyDescent="0.25">
      <c r="A68" s="206">
        <v>62</v>
      </c>
      <c r="B68" s="3"/>
      <c r="C68" s="3"/>
      <c r="D68" s="3"/>
      <c r="E68" s="232" t="str">
        <f>IF(B68&lt;&gt;"",(CONCATENATE("ERC",'Valoració '!$D$7,B68,"00",A68))," ")</f>
        <v xml:space="preserve"> </v>
      </c>
    </row>
    <row r="69" spans="1:5" x14ac:dyDescent="0.25">
      <c r="A69" s="206">
        <v>63</v>
      </c>
      <c r="B69" s="3"/>
      <c r="C69" s="3"/>
      <c r="D69" s="3"/>
      <c r="E69" s="232" t="str">
        <f>IF(B69&lt;&gt;"",(CONCATENATE("ERC",'Valoració '!$D$7,B69,"00",A69))," ")</f>
        <v xml:space="preserve"> </v>
      </c>
    </row>
    <row r="70" spans="1:5" x14ac:dyDescent="0.25">
      <c r="A70" s="206">
        <v>64</v>
      </c>
      <c r="B70" s="3"/>
      <c r="C70" s="3"/>
      <c r="D70" s="3"/>
      <c r="E70" s="232" t="str">
        <f>IF(B70&lt;&gt;"",(CONCATENATE("ERC",'Valoració '!$D$7,B70,"00",A70))," ")</f>
        <v xml:space="preserve"> </v>
      </c>
    </row>
    <row r="71" spans="1:5" x14ac:dyDescent="0.25">
      <c r="A71" s="206">
        <v>65</v>
      </c>
      <c r="B71" s="3"/>
      <c r="C71" s="3"/>
      <c r="D71" s="3"/>
      <c r="E71" s="232" t="str">
        <f>IF(B71&lt;&gt;"",(CONCATENATE("ERC",'Valoració '!$D$7,B71,"00",A71))," ")</f>
        <v xml:space="preserve"> </v>
      </c>
    </row>
    <row r="72" spans="1:5" x14ac:dyDescent="0.25">
      <c r="A72" s="206">
        <v>66</v>
      </c>
      <c r="B72" s="3"/>
      <c r="C72" s="3"/>
      <c r="D72" s="3"/>
      <c r="E72" s="232" t="str">
        <f>IF(B72&lt;&gt;"",(CONCATENATE("ERC",'Valoració '!$D$7,B72,"00",A72))," ")</f>
        <v xml:space="preserve"> </v>
      </c>
    </row>
    <row r="73" spans="1:5" x14ac:dyDescent="0.25">
      <c r="A73" s="206">
        <v>67</v>
      </c>
      <c r="B73" s="3"/>
      <c r="C73" s="3"/>
      <c r="D73" s="3"/>
      <c r="E73" s="232" t="str">
        <f>IF(B73&lt;&gt;"",(CONCATENATE("ERC",'Valoració '!$D$7,B73,"00",A73))," ")</f>
        <v xml:space="preserve"> </v>
      </c>
    </row>
    <row r="74" spans="1:5" x14ac:dyDescent="0.25">
      <c r="A74" s="206">
        <v>68</v>
      </c>
      <c r="B74" s="3"/>
      <c r="C74" s="3"/>
      <c r="D74" s="3"/>
      <c r="E74" s="232" t="str">
        <f>IF(B74&lt;&gt;"",(CONCATENATE("ERC",'Valoració '!$D$7,B74,"00",A74))," ")</f>
        <v xml:space="preserve"> </v>
      </c>
    </row>
    <row r="75" spans="1:5" x14ac:dyDescent="0.25">
      <c r="A75" s="206">
        <v>69</v>
      </c>
      <c r="B75" s="3"/>
      <c r="C75" s="3"/>
      <c r="D75" s="3"/>
      <c r="E75" s="232" t="str">
        <f>IF(B75&lt;&gt;"",(CONCATENATE("ERC",'Valoració '!$D$7,B75,"00",A75))," ")</f>
        <v xml:space="preserve"> </v>
      </c>
    </row>
    <row r="76" spans="1:5" x14ac:dyDescent="0.25">
      <c r="A76" s="206">
        <v>70</v>
      </c>
      <c r="B76" s="3"/>
      <c r="C76" s="3"/>
      <c r="D76" s="3"/>
      <c r="E76" s="232" t="str">
        <f>IF(B76&lt;&gt;"",(CONCATENATE("ERC",'Valoració '!$D$7,B76,"00",A76))," ")</f>
        <v xml:space="preserve"> </v>
      </c>
    </row>
    <row r="77" spans="1:5" x14ac:dyDescent="0.25">
      <c r="A77" s="206">
        <v>71</v>
      </c>
      <c r="B77" s="3"/>
      <c r="C77" s="3"/>
      <c r="D77" s="3"/>
      <c r="E77" s="232" t="str">
        <f>IF(B77&lt;&gt;"",(CONCATENATE("ERC",'Valoració '!$D$7,B77,"00",A77))," ")</f>
        <v xml:space="preserve"> </v>
      </c>
    </row>
    <row r="78" spans="1:5" x14ac:dyDescent="0.25">
      <c r="A78" s="206">
        <v>72</v>
      </c>
      <c r="B78" s="3"/>
      <c r="C78" s="3"/>
      <c r="D78" s="3"/>
      <c r="E78" s="232" t="str">
        <f>IF(B78&lt;&gt;"",(CONCATENATE("ERC",'Valoració '!$D$7,B78,"00",A78))," ")</f>
        <v xml:space="preserve"> </v>
      </c>
    </row>
    <row r="79" spans="1:5" x14ac:dyDescent="0.25">
      <c r="A79" s="206">
        <v>73</v>
      </c>
      <c r="B79" s="3"/>
      <c r="C79" s="3"/>
      <c r="D79" s="3"/>
      <c r="E79" s="232" t="str">
        <f>IF(B79&lt;&gt;"",(CONCATENATE("ERC",'Valoració '!$D$7,B79,"00",A79))," ")</f>
        <v xml:space="preserve"> </v>
      </c>
    </row>
    <row r="80" spans="1:5" x14ac:dyDescent="0.25">
      <c r="A80" s="206">
        <v>74</v>
      </c>
      <c r="B80" s="3"/>
      <c r="C80" s="3"/>
      <c r="D80" s="3"/>
      <c r="E80" s="232" t="str">
        <f>IF(B80&lt;&gt;"",(CONCATENATE("ERC",'Valoració '!$D$7,B80,"00",A80))," ")</f>
        <v xml:space="preserve"> </v>
      </c>
    </row>
    <row r="81" spans="1:5" x14ac:dyDescent="0.25">
      <c r="A81" s="206">
        <v>75</v>
      </c>
      <c r="B81" s="3"/>
      <c r="C81" s="3"/>
      <c r="D81" s="3"/>
      <c r="E81" s="232" t="str">
        <f>IF(B81&lt;&gt;"",(CONCATENATE("ERC",'Valoració '!$D$7,B81,"00",A81))," ")</f>
        <v xml:space="preserve"> </v>
      </c>
    </row>
    <row r="82" spans="1:5" x14ac:dyDescent="0.25">
      <c r="A82" s="206">
        <v>76</v>
      </c>
      <c r="B82" s="3"/>
      <c r="C82" s="3"/>
      <c r="D82" s="3"/>
      <c r="E82" s="232" t="str">
        <f>IF(B82&lt;&gt;"",(CONCATENATE("ERC",'Valoració '!$D$7,B82,"00",A82))," ")</f>
        <v xml:space="preserve"> </v>
      </c>
    </row>
    <row r="83" spans="1:5" x14ac:dyDescent="0.25">
      <c r="A83" s="206">
        <v>77</v>
      </c>
      <c r="B83" s="3"/>
      <c r="C83" s="3"/>
      <c r="D83" s="3"/>
      <c r="E83" s="232" t="str">
        <f>IF(B83&lt;&gt;"",(CONCATENATE("ERC",'Valoració '!$D$7,B83,"00",A83))," ")</f>
        <v xml:space="preserve"> </v>
      </c>
    </row>
    <row r="84" spans="1:5" x14ac:dyDescent="0.25">
      <c r="A84" s="206">
        <v>78</v>
      </c>
      <c r="B84" s="3"/>
      <c r="C84" s="3"/>
      <c r="D84" s="3"/>
      <c r="E84" s="232" t="str">
        <f>IF(B84&lt;&gt;"",(CONCATENATE("ERC",'Valoració '!$D$7,B84,"00",A84))," ")</f>
        <v xml:space="preserve"> </v>
      </c>
    </row>
    <row r="85" spans="1:5" x14ac:dyDescent="0.25">
      <c r="A85" s="206">
        <v>79</v>
      </c>
      <c r="B85" s="3"/>
      <c r="C85" s="3"/>
      <c r="D85" s="3"/>
      <c r="E85" s="232" t="str">
        <f>IF(B85&lt;&gt;"",(CONCATENATE("ERC",'Valoració '!$D$7,B85,"00",A85))," ")</f>
        <v xml:space="preserve"> </v>
      </c>
    </row>
    <row r="86" spans="1:5" x14ac:dyDescent="0.25">
      <c r="A86" s="206">
        <v>80</v>
      </c>
      <c r="B86" s="3"/>
      <c r="C86" s="3"/>
      <c r="D86" s="3"/>
      <c r="E86" s="232" t="str">
        <f>IF(B86&lt;&gt;"",(CONCATENATE("ERC",'Valoració '!$D$7,B86,"00",A86))," ")</f>
        <v xml:space="preserve"> </v>
      </c>
    </row>
    <row r="87" spans="1:5" x14ac:dyDescent="0.25">
      <c r="A87" s="206">
        <v>81</v>
      </c>
      <c r="B87" s="3"/>
      <c r="C87" s="3"/>
      <c r="D87" s="3"/>
      <c r="E87" s="232" t="str">
        <f>IF(B87&lt;&gt;"",(CONCATENATE("ERC",'Valoració '!$D$7,B87,"00",A87))," ")</f>
        <v xml:space="preserve"> </v>
      </c>
    </row>
    <row r="88" spans="1:5" x14ac:dyDescent="0.25">
      <c r="A88" s="206">
        <v>82</v>
      </c>
      <c r="B88" s="3"/>
      <c r="C88" s="3"/>
      <c r="D88" s="3"/>
      <c r="E88" s="232" t="str">
        <f>IF(B88&lt;&gt;"",(CONCATENATE("ERC",'Valoració '!$D$7,B88,"00",A88))," ")</f>
        <v xml:space="preserve"> </v>
      </c>
    </row>
    <row r="89" spans="1:5" x14ac:dyDescent="0.25">
      <c r="A89" s="206">
        <v>83</v>
      </c>
      <c r="B89" s="3"/>
      <c r="C89" s="3"/>
      <c r="D89" s="3"/>
      <c r="E89" s="232" t="str">
        <f>IF(B89&lt;&gt;"",(CONCATENATE("ERC",'Valoració '!$D$7,B89,"00",A89))," ")</f>
        <v xml:space="preserve"> </v>
      </c>
    </row>
    <row r="90" spans="1:5" x14ac:dyDescent="0.25">
      <c r="A90" s="206">
        <v>84</v>
      </c>
      <c r="B90" s="3"/>
      <c r="C90" s="3"/>
      <c r="D90" s="3"/>
      <c r="E90" s="232" t="str">
        <f>IF(B90&lt;&gt;"",(CONCATENATE("ERC",'Valoració '!$D$7,B90,"00",A90))," ")</f>
        <v xml:space="preserve"> </v>
      </c>
    </row>
    <row r="91" spans="1:5" x14ac:dyDescent="0.25">
      <c r="A91" s="206">
        <v>85</v>
      </c>
      <c r="B91" s="3"/>
      <c r="C91" s="3"/>
      <c r="D91" s="3"/>
      <c r="E91" s="232" t="str">
        <f>IF(B91&lt;&gt;"",(CONCATENATE("ERC",'Valoració '!$D$7,B91,"00",A91))," ")</f>
        <v xml:space="preserve"> </v>
      </c>
    </row>
    <row r="92" spans="1:5" x14ac:dyDescent="0.25">
      <c r="A92" s="206">
        <v>86</v>
      </c>
      <c r="B92" s="3"/>
      <c r="C92" s="3"/>
      <c r="D92" s="3"/>
      <c r="E92" s="232" t="str">
        <f>IF(B92&lt;&gt;"",(CONCATENATE("ERC",'Valoració '!$D$7,B92,"00",A92))," ")</f>
        <v xml:space="preserve"> </v>
      </c>
    </row>
    <row r="93" spans="1:5" x14ac:dyDescent="0.25">
      <c r="A93" s="206">
        <v>87</v>
      </c>
      <c r="B93" s="3"/>
      <c r="C93" s="3"/>
      <c r="D93" s="3"/>
      <c r="E93" s="232" t="str">
        <f>IF(B93&lt;&gt;"",(CONCATENATE("ERC",'Valoració '!$D$7,B93,"00",A93))," ")</f>
        <v xml:space="preserve"> </v>
      </c>
    </row>
    <row r="94" spans="1:5" x14ac:dyDescent="0.25">
      <c r="A94" s="206">
        <v>88</v>
      </c>
      <c r="B94" s="3"/>
      <c r="C94" s="3"/>
      <c r="D94" s="3"/>
      <c r="E94" s="232" t="str">
        <f>IF(B94&lt;&gt;"",(CONCATENATE("ERC",'Valoració '!$D$7,B94,"00",A94))," ")</f>
        <v xml:space="preserve"> </v>
      </c>
    </row>
    <row r="95" spans="1:5" x14ac:dyDescent="0.25">
      <c r="A95" s="206">
        <v>89</v>
      </c>
      <c r="B95" s="3"/>
      <c r="C95" s="3"/>
      <c r="D95" s="3"/>
      <c r="E95" s="232" t="str">
        <f>IF(B95&lt;&gt;"",(CONCATENATE("ERC",'Valoració '!$D$7,B95,"00",A95))," ")</f>
        <v xml:space="preserve"> </v>
      </c>
    </row>
    <row r="96" spans="1:5" x14ac:dyDescent="0.25">
      <c r="A96" s="206">
        <v>90</v>
      </c>
      <c r="B96" s="3"/>
      <c r="C96" s="3"/>
      <c r="D96" s="3"/>
      <c r="E96" s="232" t="str">
        <f>IF(B96&lt;&gt;"",(CONCATENATE("ERC",'Valoració '!$D$7,B96,"00",A96))," ")</f>
        <v xml:space="preserve"> </v>
      </c>
    </row>
    <row r="97" spans="1:5" x14ac:dyDescent="0.25">
      <c r="A97" s="206">
        <v>91</v>
      </c>
      <c r="B97" s="3"/>
      <c r="C97" s="3"/>
      <c r="D97" s="3"/>
      <c r="E97" s="232" t="str">
        <f>IF(B97&lt;&gt;"",(CONCATENATE("ERC",'Valoració '!$D$7,B97,"00",A97))," ")</f>
        <v xml:space="preserve"> </v>
      </c>
    </row>
    <row r="98" spans="1:5" x14ac:dyDescent="0.25">
      <c r="A98" s="206">
        <v>92</v>
      </c>
      <c r="B98" s="3"/>
      <c r="C98" s="3"/>
      <c r="D98" s="3"/>
      <c r="E98" s="232" t="str">
        <f>IF(B98&lt;&gt;"",(CONCATENATE("ERC",'Valoració '!$D$7,B98,"00",A98))," ")</f>
        <v xml:space="preserve"> </v>
      </c>
    </row>
    <row r="99" spans="1:5" x14ac:dyDescent="0.25">
      <c r="A99" s="206">
        <v>93</v>
      </c>
      <c r="B99" s="3"/>
      <c r="C99" s="3"/>
      <c r="D99" s="3"/>
      <c r="E99" s="232" t="str">
        <f>IF(B99&lt;&gt;"",(CONCATENATE("ERC",'Valoració '!$D$7,B99,"00",A99))," ")</f>
        <v xml:space="preserve"> </v>
      </c>
    </row>
    <row r="100" spans="1:5" x14ac:dyDescent="0.25">
      <c r="A100" s="206">
        <v>94</v>
      </c>
      <c r="B100" s="3"/>
      <c r="C100" s="3"/>
      <c r="D100" s="3"/>
      <c r="E100" s="232" t="str">
        <f>IF(B100&lt;&gt;"",(CONCATENATE("ERC",'Valoració '!$D$7,B100,"00",A100))," ")</f>
        <v xml:space="preserve"> </v>
      </c>
    </row>
    <row r="101" spans="1:5" x14ac:dyDescent="0.25">
      <c r="A101" s="206">
        <v>95</v>
      </c>
      <c r="B101" s="3"/>
      <c r="C101" s="3"/>
      <c r="D101" s="3"/>
      <c r="E101" s="232" t="str">
        <f>IF(B101&lt;&gt;"",(CONCATENATE("ERC",'Valoració '!$D$7,B101,"00",A101))," ")</f>
        <v xml:space="preserve"> </v>
      </c>
    </row>
    <row r="102" spans="1:5" x14ac:dyDescent="0.25">
      <c r="A102" s="206">
        <v>96</v>
      </c>
      <c r="B102" s="3"/>
      <c r="C102" s="3"/>
      <c r="D102" s="3"/>
      <c r="E102" s="232" t="str">
        <f>IF(B102&lt;&gt;"",(CONCATENATE("ERC",'Valoració '!$D$7,B102,"00",A102))," ")</f>
        <v xml:space="preserve"> </v>
      </c>
    </row>
    <row r="103" spans="1:5" x14ac:dyDescent="0.25">
      <c r="A103" s="206">
        <v>97</v>
      </c>
      <c r="B103" s="3"/>
      <c r="C103" s="3"/>
      <c r="D103" s="3"/>
      <c r="E103" s="232" t="str">
        <f>IF(B103&lt;&gt;"",(CONCATENATE("ERC",'Valoració '!$D$7,B103,"00",A103))," ")</f>
        <v xml:space="preserve"> </v>
      </c>
    </row>
    <row r="104" spans="1:5" x14ac:dyDescent="0.25">
      <c r="A104" s="206">
        <v>98</v>
      </c>
      <c r="B104" s="3"/>
      <c r="C104" s="3"/>
      <c r="D104" s="3"/>
      <c r="E104" s="232" t="str">
        <f>IF(B104&lt;&gt;"",(CONCATENATE("ERC",'Valoració '!$D$7,B104,"00",A104))," ")</f>
        <v xml:space="preserve"> </v>
      </c>
    </row>
    <row r="105" spans="1:5" x14ac:dyDescent="0.25">
      <c r="A105" s="206">
        <v>99</v>
      </c>
      <c r="B105" s="3"/>
      <c r="C105" s="3"/>
      <c r="D105" s="3"/>
      <c r="E105" s="232" t="str">
        <f>IF(B105&lt;&gt;"",(CONCATENATE("ERC",'Valoració '!$D$7,B105,"00",A105))," ")</f>
        <v xml:space="preserve"> </v>
      </c>
    </row>
    <row r="106" spans="1:5" x14ac:dyDescent="0.25">
      <c r="A106" s="207">
        <v>100</v>
      </c>
      <c r="B106" s="196"/>
      <c r="C106" s="196"/>
      <c r="D106" s="196"/>
      <c r="E106" s="232" t="str">
        <f>IF(B106&lt;&gt;"",(CONCATENATE("ERC",'Valoració '!$D$7,B106,"00",A106))," ")</f>
        <v xml:space="preserve"> </v>
      </c>
    </row>
    <row r="108" spans="1:5" ht="15.75" x14ac:dyDescent="0.25">
      <c r="B108" s="16"/>
    </row>
  </sheetData>
  <sheetProtection algorithmName="SHA-512" hashValue="fMAR37Q0aZMzVTKmj9ldqsV24H9vhMaLcSQSsl74SkBJCSII01xZXUqiv1bO3C1DB3mwwL2tAszLwvjautiBdw==" saltValue="2f9YzfSZXaVE1sFPKReFcg==" spinCount="100000" sheet="1" objects="1" scenarios="1"/>
  <mergeCells count="1">
    <mergeCell ref="A5:C5"/>
  </mergeCells>
  <hyperlinks>
    <hyperlink ref="A4" r:id="rId1" xr:uid="{00000000-0004-0000-0600-000000000000}"/>
  </hyperlinks>
  <pageMargins left="0.7" right="0.7" top="0.75" bottom="0.75" header="0.3" footer="0.3"/>
  <pageSetup paperSize="9" orientation="portrait" verticalDpi="1200" r:id="rId2"/>
  <tableParts count="1">
    <tablePart r:id="rId3"/>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ull4"/>
  <dimension ref="A1:T107"/>
  <sheetViews>
    <sheetView workbookViewId="0">
      <pane ySplit="7" topLeftCell="A8" activePane="bottomLeft" state="frozen"/>
      <selection pane="bottomLeft" activeCell="R10" sqref="R10"/>
    </sheetView>
  </sheetViews>
  <sheetFormatPr baseColWidth="10" defaultColWidth="9.140625" defaultRowHeight="15" x14ac:dyDescent="0.25"/>
  <cols>
    <col min="2" max="2" width="40.140625" customWidth="1"/>
    <col min="3" max="3" width="23.42578125" customWidth="1"/>
    <col min="4" max="4" width="12.7109375" customWidth="1"/>
    <col min="5" max="5" width="23.42578125" customWidth="1"/>
    <col min="6" max="6" width="21.28515625" customWidth="1"/>
    <col min="7" max="7" width="16" customWidth="1"/>
    <col min="8" max="8" width="19.140625" customWidth="1"/>
    <col min="9" max="9" width="20.140625" customWidth="1"/>
    <col min="10" max="10" width="33.85546875" customWidth="1"/>
    <col min="11" max="11" width="30.85546875" customWidth="1"/>
    <col min="12" max="12" width="24" customWidth="1"/>
    <col min="13" max="13" width="24.42578125" customWidth="1"/>
    <col min="14" max="14" width="24.7109375" customWidth="1"/>
    <col min="15" max="15" width="17.42578125" customWidth="1"/>
    <col min="16" max="16" width="34.85546875" customWidth="1"/>
    <col min="17" max="17" width="14.7109375" customWidth="1"/>
    <col min="18" max="18" width="19" style="5" customWidth="1"/>
  </cols>
  <sheetData>
    <row r="1" spans="1:20" x14ac:dyDescent="0.25">
      <c r="A1" s="8" t="s">
        <v>16</v>
      </c>
    </row>
    <row r="2" spans="1:20" x14ac:dyDescent="0.25">
      <c r="A2" s="9" t="s">
        <v>31</v>
      </c>
    </row>
    <row r="3" spans="1:20" x14ac:dyDescent="0.25">
      <c r="A3" s="8"/>
    </row>
    <row r="4" spans="1:20" ht="26.25" customHeight="1" x14ac:dyDescent="0.3">
      <c r="A4" s="18" t="s">
        <v>72</v>
      </c>
      <c r="B4" s="90" t="s">
        <v>215</v>
      </c>
      <c r="C4" s="91"/>
      <c r="D4" s="92"/>
      <c r="T4" s="18" t="s">
        <v>72</v>
      </c>
    </row>
    <row r="5" spans="1:20" x14ac:dyDescent="0.25">
      <c r="A5" s="8"/>
      <c r="H5" s="103">
        <f>COUNTIF(H8:H107,"si")</f>
        <v>0</v>
      </c>
      <c r="I5" s="103"/>
      <c r="J5" s="103">
        <f t="shared" ref="J5:K5" si="0">COUNTIF(J8:J107,"si")</f>
        <v>0</v>
      </c>
      <c r="K5" s="103">
        <f t="shared" si="0"/>
        <v>0</v>
      </c>
    </row>
    <row r="6" spans="1:20" ht="15.75" x14ac:dyDescent="0.25">
      <c r="A6" s="362" t="s">
        <v>104</v>
      </c>
      <c r="B6" s="362"/>
      <c r="C6" s="362"/>
      <c r="D6" s="362"/>
      <c r="E6" s="362"/>
      <c r="F6" s="362"/>
      <c r="G6" s="362"/>
      <c r="H6" s="362"/>
      <c r="I6" s="362"/>
      <c r="J6" s="362"/>
      <c r="K6" s="362"/>
      <c r="L6" s="362"/>
      <c r="M6" s="362"/>
    </row>
    <row r="7" spans="1:20" x14ac:dyDescent="0.25">
      <c r="A7" s="225" t="s">
        <v>30</v>
      </c>
      <c r="B7" s="226" t="s">
        <v>17</v>
      </c>
      <c r="C7" s="226" t="s">
        <v>18</v>
      </c>
      <c r="D7" s="226" t="s">
        <v>19</v>
      </c>
      <c r="E7" s="226" t="s">
        <v>20</v>
      </c>
      <c r="F7" s="226" t="s">
        <v>21</v>
      </c>
      <c r="G7" s="226" t="s">
        <v>22</v>
      </c>
      <c r="H7" s="226" t="s">
        <v>23</v>
      </c>
      <c r="I7" s="226" t="s">
        <v>24</v>
      </c>
      <c r="J7" s="226" t="s">
        <v>216</v>
      </c>
      <c r="K7" s="226" t="s">
        <v>217</v>
      </c>
      <c r="L7" s="226" t="s">
        <v>25</v>
      </c>
      <c r="M7" s="226" t="s">
        <v>26</v>
      </c>
      <c r="N7" s="226" t="s">
        <v>27</v>
      </c>
      <c r="O7" s="226" t="s">
        <v>56</v>
      </c>
      <c r="P7" s="227" t="s">
        <v>33</v>
      </c>
      <c r="Q7" s="227" t="s">
        <v>73</v>
      </c>
      <c r="R7" s="215" t="s">
        <v>28</v>
      </c>
    </row>
    <row r="8" spans="1:20" x14ac:dyDescent="0.25">
      <c r="A8" s="206">
        <v>1</v>
      </c>
      <c r="B8" s="3"/>
      <c r="C8" s="3"/>
      <c r="D8" s="3"/>
      <c r="E8" s="3"/>
      <c r="F8" s="3"/>
      <c r="G8" s="3"/>
      <c r="H8" s="3"/>
      <c r="I8" s="3"/>
      <c r="J8" s="3"/>
      <c r="K8" s="3"/>
      <c r="L8" s="179"/>
      <c r="M8" s="19"/>
      <c r="N8" s="19"/>
      <c r="O8" s="89">
        <f>(N8-M8)/365</f>
        <v>0</v>
      </c>
      <c r="P8" s="89" t="str">
        <f>IF(O8&gt;=3,"arriba a 3 anys","menys de 3 anys")</f>
        <v>menys de 3 anys</v>
      </c>
      <c r="Q8" s="33"/>
      <c r="R8" s="230" t="str">
        <f>IF(Q8="","",IF(Q8="SI","No cal documentació",(CONCATENATE("1.2a_",'Valoració '!$D$7,"00",A8))))</f>
        <v/>
      </c>
    </row>
    <row r="9" spans="1:20" x14ac:dyDescent="0.25">
      <c r="A9" s="206">
        <v>2</v>
      </c>
      <c r="B9" s="3"/>
      <c r="C9" s="3"/>
      <c r="D9" s="3"/>
      <c r="E9" s="3"/>
      <c r="F9" s="3"/>
      <c r="G9" s="3"/>
      <c r="H9" s="3"/>
      <c r="I9" s="3"/>
      <c r="J9" s="3"/>
      <c r="K9" s="3"/>
      <c r="L9" s="3"/>
      <c r="M9" s="3"/>
      <c r="N9" s="3"/>
      <c r="O9" s="89">
        <f t="shared" ref="O9:O107" si="1">(N9-M9)/365</f>
        <v>0</v>
      </c>
      <c r="P9" s="89" t="str">
        <f t="shared" ref="P9:P72" si="2">IF(O9&gt;=3,"arriba a 3 anys","menys de 3 anys")</f>
        <v>menys de 3 anys</v>
      </c>
      <c r="Q9" s="33"/>
      <c r="R9" s="230" t="str">
        <f>IF(Q9="","",IF(Q9="SI","No cal documentació",(CONCATENATE("1.2a_",'Valoració '!$D$7,"00",A9))))</f>
        <v/>
      </c>
    </row>
    <row r="10" spans="1:20" x14ac:dyDescent="0.25">
      <c r="A10" s="206">
        <v>3</v>
      </c>
      <c r="B10" s="3"/>
      <c r="C10" s="3"/>
      <c r="D10" s="3"/>
      <c r="E10" s="3"/>
      <c r="F10" s="3"/>
      <c r="G10" s="3"/>
      <c r="H10" s="3"/>
      <c r="I10" s="3"/>
      <c r="J10" s="3"/>
      <c r="K10" s="3"/>
      <c r="L10" s="3"/>
      <c r="M10" s="3"/>
      <c r="N10" s="3"/>
      <c r="O10" s="89">
        <f t="shared" si="1"/>
        <v>0</v>
      </c>
      <c r="P10" s="89" t="str">
        <f t="shared" si="2"/>
        <v>menys de 3 anys</v>
      </c>
      <c r="Q10" s="33"/>
      <c r="R10" s="230" t="str">
        <f>IF(Q10="","",IF(Q10="SI","No cal documentació",(CONCATENATE("1.2a_",'Valoració '!$D$7,"00",A10))))</f>
        <v/>
      </c>
    </row>
    <row r="11" spans="1:20" x14ac:dyDescent="0.25">
      <c r="A11" s="206">
        <v>4</v>
      </c>
      <c r="B11" s="3"/>
      <c r="C11" s="3"/>
      <c r="D11" s="3"/>
      <c r="E11" s="3"/>
      <c r="F11" s="3"/>
      <c r="G11" s="3"/>
      <c r="H11" s="3"/>
      <c r="I11" s="3"/>
      <c r="J11" s="3"/>
      <c r="K11" s="3"/>
      <c r="L11" s="3"/>
      <c r="M11" s="3"/>
      <c r="N11" s="3"/>
      <c r="O11" s="89">
        <f t="shared" si="1"/>
        <v>0</v>
      </c>
      <c r="P11" s="89" t="str">
        <f t="shared" si="2"/>
        <v>menys de 3 anys</v>
      </c>
      <c r="Q11" s="33"/>
      <c r="R11" s="230" t="str">
        <f>IF(Q11="","",IF(Q11="SI","No cal documentació",(CONCATENATE("1.2a_",'Valoració '!$D$7,"00",A11))))</f>
        <v/>
      </c>
    </row>
    <row r="12" spans="1:20" x14ac:dyDescent="0.25">
      <c r="A12" s="206">
        <v>5</v>
      </c>
      <c r="B12" s="3"/>
      <c r="C12" s="3"/>
      <c r="D12" s="3"/>
      <c r="E12" s="3"/>
      <c r="F12" s="3"/>
      <c r="G12" s="3"/>
      <c r="H12" s="3"/>
      <c r="I12" s="3"/>
      <c r="J12" s="3"/>
      <c r="K12" s="3"/>
      <c r="L12" s="3"/>
      <c r="M12" s="3"/>
      <c r="N12" s="3"/>
      <c r="O12" s="89">
        <f t="shared" si="1"/>
        <v>0</v>
      </c>
      <c r="P12" s="89" t="str">
        <f t="shared" si="2"/>
        <v>menys de 3 anys</v>
      </c>
      <c r="Q12" s="33"/>
      <c r="R12" s="230" t="str">
        <f>IF(Q12="","",IF(Q12="SI","No cal documentació",(CONCATENATE("1.2a_",'Valoració '!$D$7,"00",A12))))</f>
        <v/>
      </c>
    </row>
    <row r="13" spans="1:20" x14ac:dyDescent="0.25">
      <c r="A13" s="206">
        <v>6</v>
      </c>
      <c r="B13" s="3"/>
      <c r="C13" s="3"/>
      <c r="D13" s="3"/>
      <c r="E13" s="3"/>
      <c r="F13" s="3"/>
      <c r="G13" s="3"/>
      <c r="H13" s="3"/>
      <c r="I13" s="3"/>
      <c r="J13" s="3"/>
      <c r="K13" s="3"/>
      <c r="L13" s="3"/>
      <c r="M13" s="3"/>
      <c r="N13" s="3"/>
      <c r="O13" s="89">
        <f t="shared" si="1"/>
        <v>0</v>
      </c>
      <c r="P13" s="89" t="str">
        <f t="shared" si="2"/>
        <v>menys de 3 anys</v>
      </c>
      <c r="Q13" s="33"/>
      <c r="R13" s="230" t="str">
        <f>IF(Q13="","",IF(Q13="SI","No cal documentació",(CONCATENATE("1.2a_",'Valoració '!$D$7,"00",A13))))</f>
        <v/>
      </c>
    </row>
    <row r="14" spans="1:20" x14ac:dyDescent="0.25">
      <c r="A14" s="206">
        <v>7</v>
      </c>
      <c r="B14" s="3"/>
      <c r="C14" s="3"/>
      <c r="D14" s="3"/>
      <c r="E14" s="3"/>
      <c r="F14" s="3"/>
      <c r="G14" s="3"/>
      <c r="H14" s="3"/>
      <c r="I14" s="3"/>
      <c r="J14" s="3"/>
      <c r="K14" s="3"/>
      <c r="L14" s="3"/>
      <c r="M14" s="3"/>
      <c r="N14" s="3"/>
      <c r="O14" s="89">
        <f t="shared" si="1"/>
        <v>0</v>
      </c>
      <c r="P14" s="89" t="str">
        <f t="shared" si="2"/>
        <v>menys de 3 anys</v>
      </c>
      <c r="Q14" s="33"/>
      <c r="R14" s="230" t="str">
        <f>IF(Q14="","",IF(Q14="SI","No cal documentació",(CONCATENATE("1.2a_",'Valoració '!$D$7,"00",A14))))</f>
        <v/>
      </c>
    </row>
    <row r="15" spans="1:20" x14ac:dyDescent="0.25">
      <c r="A15" s="206">
        <v>8</v>
      </c>
      <c r="B15" s="3"/>
      <c r="C15" s="3"/>
      <c r="D15" s="3"/>
      <c r="E15" s="3"/>
      <c r="F15" s="3"/>
      <c r="G15" s="3"/>
      <c r="H15" s="3"/>
      <c r="I15" s="3"/>
      <c r="J15" s="3"/>
      <c r="K15" s="3"/>
      <c r="L15" s="3"/>
      <c r="M15" s="3"/>
      <c r="N15" s="3"/>
      <c r="O15" s="89">
        <f t="shared" si="1"/>
        <v>0</v>
      </c>
      <c r="P15" s="89" t="str">
        <f t="shared" si="2"/>
        <v>menys de 3 anys</v>
      </c>
      <c r="Q15" s="33"/>
      <c r="R15" s="230" t="str">
        <f>IF(Q15="","",IF(Q15="SI","No cal documentació",(CONCATENATE("1.2a_",'Valoració '!$D$7,"00",A15))))</f>
        <v/>
      </c>
    </row>
    <row r="16" spans="1:20" x14ac:dyDescent="0.25">
      <c r="A16" s="206">
        <v>9</v>
      </c>
      <c r="B16" s="3"/>
      <c r="C16" s="3"/>
      <c r="D16" s="3"/>
      <c r="E16" s="3"/>
      <c r="F16" s="3"/>
      <c r="G16" s="3"/>
      <c r="H16" s="3"/>
      <c r="I16" s="3"/>
      <c r="J16" s="3"/>
      <c r="K16" s="3"/>
      <c r="L16" s="3"/>
      <c r="M16" s="3"/>
      <c r="N16" s="3"/>
      <c r="O16" s="89">
        <f t="shared" si="1"/>
        <v>0</v>
      </c>
      <c r="P16" s="89" t="str">
        <f t="shared" si="2"/>
        <v>menys de 3 anys</v>
      </c>
      <c r="Q16" s="33"/>
      <c r="R16" s="230" t="str">
        <f>IF(Q16="","",IF(Q16="SI","No cal documentació",(CONCATENATE("1.2a_",'Valoració '!$D$7,"00",A16))))</f>
        <v/>
      </c>
    </row>
    <row r="17" spans="1:18" x14ac:dyDescent="0.25">
      <c r="A17" s="206">
        <v>10</v>
      </c>
      <c r="B17" s="3"/>
      <c r="C17" s="3"/>
      <c r="D17" s="3"/>
      <c r="E17" s="3"/>
      <c r="F17" s="3"/>
      <c r="G17" s="3"/>
      <c r="H17" s="3"/>
      <c r="I17" s="3"/>
      <c r="J17" s="3"/>
      <c r="K17" s="3"/>
      <c r="L17" s="3"/>
      <c r="M17" s="3"/>
      <c r="N17" s="3"/>
      <c r="O17" s="89">
        <f t="shared" si="1"/>
        <v>0</v>
      </c>
      <c r="P17" s="89" t="str">
        <f t="shared" si="2"/>
        <v>menys de 3 anys</v>
      </c>
      <c r="Q17" s="33"/>
      <c r="R17" s="230" t="str">
        <f>IF(Q17="","",IF(Q17="SI","No cal documentació",(CONCATENATE("1.2a_",'Valoració '!$D$7,"00",A17))))</f>
        <v/>
      </c>
    </row>
    <row r="18" spans="1:18" x14ac:dyDescent="0.25">
      <c r="A18" s="206">
        <v>11</v>
      </c>
      <c r="B18" s="3"/>
      <c r="C18" s="3"/>
      <c r="D18" s="3"/>
      <c r="E18" s="3"/>
      <c r="F18" s="3"/>
      <c r="G18" s="3"/>
      <c r="H18" s="3"/>
      <c r="I18" s="3"/>
      <c r="J18" s="3"/>
      <c r="K18" s="3"/>
      <c r="L18" s="3"/>
      <c r="M18" s="3"/>
      <c r="N18" s="3"/>
      <c r="O18" s="89">
        <f t="shared" si="1"/>
        <v>0</v>
      </c>
      <c r="P18" s="89" t="str">
        <f t="shared" si="2"/>
        <v>menys de 3 anys</v>
      </c>
      <c r="Q18" s="33"/>
      <c r="R18" s="230" t="str">
        <f>IF(Q18="","",IF(Q18="SI","No cal documentació",(CONCATENATE("1.2a_",'Valoració '!$D$7,"00",A18))))</f>
        <v/>
      </c>
    </row>
    <row r="19" spans="1:18" x14ac:dyDescent="0.25">
      <c r="A19" s="206">
        <v>12</v>
      </c>
      <c r="B19" s="3"/>
      <c r="C19" s="3"/>
      <c r="D19" s="3"/>
      <c r="E19" s="3"/>
      <c r="F19" s="3"/>
      <c r="G19" s="3"/>
      <c r="H19" s="3"/>
      <c r="I19" s="3"/>
      <c r="J19" s="3"/>
      <c r="K19" s="3"/>
      <c r="L19" s="3"/>
      <c r="M19" s="3"/>
      <c r="N19" s="3"/>
      <c r="O19" s="89">
        <f t="shared" si="1"/>
        <v>0</v>
      </c>
      <c r="P19" s="89" t="str">
        <f t="shared" si="2"/>
        <v>menys de 3 anys</v>
      </c>
      <c r="Q19" s="33"/>
      <c r="R19" s="230" t="str">
        <f>IF(Q19="","",IF(Q19="SI","No cal documentació",(CONCATENATE("1.2a_",'Valoració '!$D$7,"00",A19))))</f>
        <v/>
      </c>
    </row>
    <row r="20" spans="1:18" x14ac:dyDescent="0.25">
      <c r="A20" s="206">
        <v>13</v>
      </c>
      <c r="B20" s="3"/>
      <c r="C20" s="3"/>
      <c r="D20" s="3"/>
      <c r="E20" s="3"/>
      <c r="F20" s="3"/>
      <c r="G20" s="3"/>
      <c r="H20" s="3"/>
      <c r="I20" s="3"/>
      <c r="J20" s="3"/>
      <c r="K20" s="3"/>
      <c r="L20" s="3"/>
      <c r="M20" s="3"/>
      <c r="N20" s="3"/>
      <c r="O20" s="89">
        <f t="shared" si="1"/>
        <v>0</v>
      </c>
      <c r="P20" s="89" t="str">
        <f t="shared" si="2"/>
        <v>menys de 3 anys</v>
      </c>
      <c r="Q20" s="33"/>
      <c r="R20" s="230" t="str">
        <f>IF(Q20="","",IF(Q20="SI","No cal documentació",(CONCATENATE("1.2a_",'Valoració '!$D$7,"00",A20))))</f>
        <v/>
      </c>
    </row>
    <row r="21" spans="1:18" x14ac:dyDescent="0.25">
      <c r="A21" s="206">
        <v>14</v>
      </c>
      <c r="B21" s="3"/>
      <c r="C21" s="3"/>
      <c r="D21" s="3"/>
      <c r="E21" s="3"/>
      <c r="F21" s="3"/>
      <c r="G21" s="3"/>
      <c r="H21" s="3"/>
      <c r="I21" s="3"/>
      <c r="J21" s="3"/>
      <c r="K21" s="3"/>
      <c r="L21" s="3"/>
      <c r="M21" s="3"/>
      <c r="N21" s="3"/>
      <c r="O21" s="89">
        <f t="shared" si="1"/>
        <v>0</v>
      </c>
      <c r="P21" s="89" t="str">
        <f t="shared" si="2"/>
        <v>menys de 3 anys</v>
      </c>
      <c r="Q21" s="33"/>
      <c r="R21" s="230" t="str">
        <f>IF(Q21="","",IF(Q21="SI","No cal documentació",(CONCATENATE("1.2a_",'Valoració '!$D$7,"00",A21))))</f>
        <v/>
      </c>
    </row>
    <row r="22" spans="1:18" x14ac:dyDescent="0.25">
      <c r="A22" s="206">
        <v>15</v>
      </c>
      <c r="B22" s="3"/>
      <c r="C22" s="3"/>
      <c r="D22" s="3"/>
      <c r="E22" s="3"/>
      <c r="F22" s="3"/>
      <c r="G22" s="3"/>
      <c r="H22" s="3"/>
      <c r="I22" s="3"/>
      <c r="J22" s="3"/>
      <c r="K22" s="3"/>
      <c r="L22" s="3"/>
      <c r="M22" s="3"/>
      <c r="N22" s="3"/>
      <c r="O22" s="89">
        <f t="shared" si="1"/>
        <v>0</v>
      </c>
      <c r="P22" s="89" t="str">
        <f t="shared" si="2"/>
        <v>menys de 3 anys</v>
      </c>
      <c r="Q22" s="33"/>
      <c r="R22" s="230" t="str">
        <f>IF(Q22="","",IF(Q22="SI","No cal documentació",(CONCATENATE("1.2a_",'Valoració '!$D$7,"00",A22))))</f>
        <v/>
      </c>
    </row>
    <row r="23" spans="1:18" x14ac:dyDescent="0.25">
      <c r="A23" s="206">
        <v>16</v>
      </c>
      <c r="B23" s="3"/>
      <c r="C23" s="3"/>
      <c r="D23" s="3"/>
      <c r="E23" s="3"/>
      <c r="F23" s="3"/>
      <c r="G23" s="3"/>
      <c r="H23" s="3"/>
      <c r="I23" s="3"/>
      <c r="J23" s="3"/>
      <c r="K23" s="3"/>
      <c r="L23" s="3"/>
      <c r="M23" s="3"/>
      <c r="N23" s="3"/>
      <c r="O23" s="89">
        <f t="shared" si="1"/>
        <v>0</v>
      </c>
      <c r="P23" s="89" t="str">
        <f t="shared" si="2"/>
        <v>menys de 3 anys</v>
      </c>
      <c r="Q23" s="33"/>
      <c r="R23" s="230" t="str">
        <f>IF(Q23="","",IF(Q23="SI","No cal documentació",(CONCATENATE("1.2a_",'Valoració '!$D$7,"00",A23))))</f>
        <v/>
      </c>
    </row>
    <row r="24" spans="1:18" x14ac:dyDescent="0.25">
      <c r="A24" s="206">
        <v>17</v>
      </c>
      <c r="B24" s="3"/>
      <c r="C24" s="3"/>
      <c r="D24" s="3"/>
      <c r="E24" s="3"/>
      <c r="F24" s="3"/>
      <c r="G24" s="3"/>
      <c r="H24" s="3"/>
      <c r="I24" s="3"/>
      <c r="J24" s="3"/>
      <c r="K24" s="3"/>
      <c r="L24" s="3"/>
      <c r="M24" s="3"/>
      <c r="N24" s="3"/>
      <c r="O24" s="89">
        <f t="shared" si="1"/>
        <v>0</v>
      </c>
      <c r="P24" s="89" t="str">
        <f t="shared" si="2"/>
        <v>menys de 3 anys</v>
      </c>
      <c r="Q24" s="33"/>
      <c r="R24" s="230" t="str">
        <f>IF(Q24="","",IF(Q24="SI","No cal documentació",(CONCATENATE("1.2a_",'Valoració '!$D$7,"00",A24))))</f>
        <v/>
      </c>
    </row>
    <row r="25" spans="1:18" x14ac:dyDescent="0.25">
      <c r="A25" s="206">
        <v>18</v>
      </c>
      <c r="B25" s="3"/>
      <c r="C25" s="3"/>
      <c r="D25" s="3"/>
      <c r="E25" s="3"/>
      <c r="F25" s="3"/>
      <c r="G25" s="3"/>
      <c r="H25" s="3"/>
      <c r="I25" s="3"/>
      <c r="J25" s="3"/>
      <c r="K25" s="3"/>
      <c r="L25" s="3"/>
      <c r="M25" s="3"/>
      <c r="N25" s="3"/>
      <c r="O25" s="89">
        <f t="shared" si="1"/>
        <v>0</v>
      </c>
      <c r="P25" s="89" t="str">
        <f t="shared" si="2"/>
        <v>menys de 3 anys</v>
      </c>
      <c r="Q25" s="33"/>
      <c r="R25" s="230" t="str">
        <f>IF(Q25="","",IF(Q25="SI","No cal documentació",(CONCATENATE("1.2a_",'Valoració '!$D$7,"00",A25))))</f>
        <v/>
      </c>
    </row>
    <row r="26" spans="1:18" x14ac:dyDescent="0.25">
      <c r="A26" s="206">
        <v>19</v>
      </c>
      <c r="B26" s="3"/>
      <c r="C26" s="3"/>
      <c r="D26" s="3"/>
      <c r="E26" s="3"/>
      <c r="F26" s="3"/>
      <c r="G26" s="3"/>
      <c r="H26" s="3"/>
      <c r="I26" s="3"/>
      <c r="J26" s="3"/>
      <c r="K26" s="3"/>
      <c r="L26" s="3"/>
      <c r="M26" s="3"/>
      <c r="N26" s="3"/>
      <c r="O26" s="89">
        <f t="shared" si="1"/>
        <v>0</v>
      </c>
      <c r="P26" s="89" t="str">
        <f t="shared" si="2"/>
        <v>menys de 3 anys</v>
      </c>
      <c r="Q26" s="33"/>
      <c r="R26" s="230" t="str">
        <f>IF(Q26="","",IF(Q26="SI","No cal documentació",(CONCATENATE("1.2a_",'Valoració '!$D$7,"00",A26))))</f>
        <v/>
      </c>
    </row>
    <row r="27" spans="1:18" x14ac:dyDescent="0.25">
      <c r="A27" s="206">
        <v>20</v>
      </c>
      <c r="B27" s="3"/>
      <c r="C27" s="3"/>
      <c r="D27" s="3"/>
      <c r="E27" s="3"/>
      <c r="F27" s="3"/>
      <c r="G27" s="3"/>
      <c r="H27" s="3"/>
      <c r="I27" s="3"/>
      <c r="J27" s="3"/>
      <c r="K27" s="3"/>
      <c r="L27" s="3"/>
      <c r="M27" s="3"/>
      <c r="N27" s="3"/>
      <c r="O27" s="89">
        <f t="shared" ref="O27:O90" si="3">(N27-M27)/365</f>
        <v>0</v>
      </c>
      <c r="P27" s="89" t="str">
        <f t="shared" si="2"/>
        <v>menys de 3 anys</v>
      </c>
      <c r="Q27" s="33"/>
      <c r="R27" s="230" t="str">
        <f>IF(Q27="","",IF(Q27="SI","No cal documentació",(CONCATENATE("1.2a_",'Valoració '!$D$7,"00",A27))))</f>
        <v/>
      </c>
    </row>
    <row r="28" spans="1:18" x14ac:dyDescent="0.25">
      <c r="A28" s="206">
        <v>21</v>
      </c>
      <c r="B28" s="3"/>
      <c r="C28" s="3"/>
      <c r="D28" s="3"/>
      <c r="E28" s="3"/>
      <c r="F28" s="3"/>
      <c r="G28" s="3"/>
      <c r="H28" s="3"/>
      <c r="I28" s="3"/>
      <c r="J28" s="3"/>
      <c r="K28" s="3"/>
      <c r="L28" s="3"/>
      <c r="M28" s="3"/>
      <c r="N28" s="3"/>
      <c r="O28" s="89">
        <f t="shared" si="3"/>
        <v>0</v>
      </c>
      <c r="P28" s="89" t="str">
        <f t="shared" si="2"/>
        <v>menys de 3 anys</v>
      </c>
      <c r="Q28" s="33"/>
      <c r="R28" s="230" t="str">
        <f>IF(Q28="","",IF(Q28="SI","No cal documentació",(CONCATENATE("1.2a_",'Valoració '!$D$7,"00",A28))))</f>
        <v/>
      </c>
    </row>
    <row r="29" spans="1:18" x14ac:dyDescent="0.25">
      <c r="A29" s="206">
        <v>22</v>
      </c>
      <c r="B29" s="3"/>
      <c r="C29" s="3"/>
      <c r="D29" s="3"/>
      <c r="E29" s="3"/>
      <c r="F29" s="3"/>
      <c r="G29" s="3"/>
      <c r="H29" s="3"/>
      <c r="I29" s="3"/>
      <c r="J29" s="3"/>
      <c r="K29" s="3"/>
      <c r="L29" s="3"/>
      <c r="M29" s="3"/>
      <c r="N29" s="3"/>
      <c r="O29" s="89">
        <f t="shared" si="3"/>
        <v>0</v>
      </c>
      <c r="P29" s="89" t="str">
        <f t="shared" si="2"/>
        <v>menys de 3 anys</v>
      </c>
      <c r="Q29" s="33"/>
      <c r="R29" s="230" t="str">
        <f>IF(Q29="","",IF(Q29="SI","No cal documentació",(CONCATENATE("1.2a_",'Valoració '!$D$7,"00",A29))))</f>
        <v/>
      </c>
    </row>
    <row r="30" spans="1:18" x14ac:dyDescent="0.25">
      <c r="A30" s="206">
        <v>23</v>
      </c>
      <c r="B30" s="3"/>
      <c r="C30" s="3"/>
      <c r="D30" s="3"/>
      <c r="E30" s="3"/>
      <c r="F30" s="3"/>
      <c r="G30" s="3"/>
      <c r="H30" s="3"/>
      <c r="I30" s="3"/>
      <c r="J30" s="3"/>
      <c r="K30" s="3"/>
      <c r="L30" s="3"/>
      <c r="M30" s="3"/>
      <c r="N30" s="3"/>
      <c r="O30" s="89">
        <f t="shared" si="3"/>
        <v>0</v>
      </c>
      <c r="P30" s="89" t="str">
        <f t="shared" si="2"/>
        <v>menys de 3 anys</v>
      </c>
      <c r="Q30" s="33"/>
      <c r="R30" s="230" t="str">
        <f>IF(Q30="","",IF(Q30="SI","No cal documentació",(CONCATENATE("1.2a_",'Valoració '!$D$7,"00",A30))))</f>
        <v/>
      </c>
    </row>
    <row r="31" spans="1:18" x14ac:dyDescent="0.25">
      <c r="A31" s="206">
        <v>24</v>
      </c>
      <c r="B31" s="3"/>
      <c r="C31" s="3"/>
      <c r="D31" s="3"/>
      <c r="E31" s="3"/>
      <c r="F31" s="3"/>
      <c r="G31" s="3"/>
      <c r="H31" s="3"/>
      <c r="I31" s="3"/>
      <c r="J31" s="3"/>
      <c r="K31" s="3"/>
      <c r="L31" s="3"/>
      <c r="M31" s="3"/>
      <c r="N31" s="3"/>
      <c r="O31" s="89">
        <f t="shared" si="3"/>
        <v>0</v>
      </c>
      <c r="P31" s="89" t="str">
        <f t="shared" si="2"/>
        <v>menys de 3 anys</v>
      </c>
      <c r="Q31" s="33"/>
      <c r="R31" s="230" t="str">
        <f>IF(Q31="","",IF(Q31="SI","No cal documentació",(CONCATENATE("1.2a_",'Valoració '!$D$7,"00",A31))))</f>
        <v/>
      </c>
    </row>
    <row r="32" spans="1:18" x14ac:dyDescent="0.25">
      <c r="A32" s="206">
        <v>25</v>
      </c>
      <c r="B32" s="3"/>
      <c r="C32" s="3"/>
      <c r="D32" s="3"/>
      <c r="E32" s="3"/>
      <c r="F32" s="3"/>
      <c r="G32" s="3"/>
      <c r="H32" s="3"/>
      <c r="I32" s="3"/>
      <c r="J32" s="3"/>
      <c r="K32" s="3"/>
      <c r="L32" s="3"/>
      <c r="M32" s="3"/>
      <c r="N32" s="3"/>
      <c r="O32" s="89">
        <f t="shared" si="3"/>
        <v>0</v>
      </c>
      <c r="P32" s="89" t="str">
        <f t="shared" si="2"/>
        <v>menys de 3 anys</v>
      </c>
      <c r="Q32" s="33"/>
      <c r="R32" s="230" t="str">
        <f>IF(Q32="","",IF(Q32="SI","No cal documentació",(CONCATENATE("1.2a_",'Valoració '!$D$7,"00",A32))))</f>
        <v/>
      </c>
    </row>
    <row r="33" spans="1:18" x14ac:dyDescent="0.25">
      <c r="A33" s="206">
        <v>26</v>
      </c>
      <c r="B33" s="3"/>
      <c r="C33" s="3"/>
      <c r="D33" s="3"/>
      <c r="E33" s="3"/>
      <c r="F33" s="3"/>
      <c r="G33" s="3"/>
      <c r="H33" s="3"/>
      <c r="I33" s="3"/>
      <c r="J33" s="3"/>
      <c r="K33" s="3"/>
      <c r="L33" s="3"/>
      <c r="M33" s="3"/>
      <c r="N33" s="3"/>
      <c r="O33" s="89">
        <f t="shared" si="3"/>
        <v>0</v>
      </c>
      <c r="P33" s="89" t="str">
        <f t="shared" si="2"/>
        <v>menys de 3 anys</v>
      </c>
      <c r="Q33" s="33"/>
      <c r="R33" s="230" t="str">
        <f>IF(Q33="","",IF(Q33="SI","No cal documentació",(CONCATENATE("1.2a_",'Valoració '!$D$7,"00",A33))))</f>
        <v/>
      </c>
    </row>
    <row r="34" spans="1:18" x14ac:dyDescent="0.25">
      <c r="A34" s="206">
        <v>27</v>
      </c>
      <c r="B34" s="3"/>
      <c r="C34" s="3"/>
      <c r="D34" s="3"/>
      <c r="E34" s="3"/>
      <c r="F34" s="3"/>
      <c r="G34" s="3"/>
      <c r="H34" s="3"/>
      <c r="I34" s="3"/>
      <c r="J34" s="3"/>
      <c r="K34" s="3"/>
      <c r="L34" s="3"/>
      <c r="M34" s="3"/>
      <c r="N34" s="3"/>
      <c r="O34" s="89">
        <f t="shared" si="3"/>
        <v>0</v>
      </c>
      <c r="P34" s="89" t="str">
        <f t="shared" si="2"/>
        <v>menys de 3 anys</v>
      </c>
      <c r="Q34" s="33"/>
      <c r="R34" s="230" t="str">
        <f>IF(Q34="","",IF(Q34="SI","No cal documentació",(CONCATENATE("1.2a_",'Valoració '!$D$7,"00",A34))))</f>
        <v/>
      </c>
    </row>
    <row r="35" spans="1:18" x14ac:dyDescent="0.25">
      <c r="A35" s="206">
        <v>28</v>
      </c>
      <c r="B35" s="3"/>
      <c r="C35" s="3"/>
      <c r="D35" s="3"/>
      <c r="E35" s="3"/>
      <c r="F35" s="3"/>
      <c r="G35" s="3"/>
      <c r="H35" s="3"/>
      <c r="I35" s="3"/>
      <c r="J35" s="3"/>
      <c r="K35" s="3"/>
      <c r="L35" s="3"/>
      <c r="M35" s="3"/>
      <c r="N35" s="3"/>
      <c r="O35" s="89">
        <f t="shared" si="3"/>
        <v>0</v>
      </c>
      <c r="P35" s="89" t="str">
        <f t="shared" si="2"/>
        <v>menys de 3 anys</v>
      </c>
      <c r="Q35" s="33"/>
      <c r="R35" s="230" t="str">
        <f>IF(Q35="","",IF(Q35="SI","No cal documentació",(CONCATENATE("1.2a_",'Valoració '!$D$7,"00",A35))))</f>
        <v/>
      </c>
    </row>
    <row r="36" spans="1:18" x14ac:dyDescent="0.25">
      <c r="A36" s="206">
        <v>29</v>
      </c>
      <c r="B36" s="3"/>
      <c r="C36" s="3"/>
      <c r="D36" s="3"/>
      <c r="E36" s="3"/>
      <c r="F36" s="3"/>
      <c r="G36" s="3"/>
      <c r="H36" s="3"/>
      <c r="I36" s="3"/>
      <c r="J36" s="3"/>
      <c r="K36" s="3"/>
      <c r="L36" s="3"/>
      <c r="M36" s="3"/>
      <c r="N36" s="3"/>
      <c r="O36" s="89">
        <f t="shared" si="3"/>
        <v>0</v>
      </c>
      <c r="P36" s="89" t="str">
        <f t="shared" si="2"/>
        <v>menys de 3 anys</v>
      </c>
      <c r="Q36" s="33"/>
      <c r="R36" s="230" t="str">
        <f>IF(Q36="","",IF(Q36="SI","No cal documentació",(CONCATENATE("1.2a_",'Valoració '!$D$7,"00",A36))))</f>
        <v/>
      </c>
    </row>
    <row r="37" spans="1:18" x14ac:dyDescent="0.25">
      <c r="A37" s="206">
        <v>30</v>
      </c>
      <c r="B37" s="3"/>
      <c r="C37" s="3"/>
      <c r="D37" s="3"/>
      <c r="E37" s="3"/>
      <c r="F37" s="3"/>
      <c r="G37" s="3"/>
      <c r="H37" s="3"/>
      <c r="I37" s="3"/>
      <c r="J37" s="3"/>
      <c r="K37" s="3"/>
      <c r="L37" s="3"/>
      <c r="M37" s="3"/>
      <c r="N37" s="3"/>
      <c r="O37" s="89">
        <f t="shared" si="3"/>
        <v>0</v>
      </c>
      <c r="P37" s="89" t="str">
        <f t="shared" si="2"/>
        <v>menys de 3 anys</v>
      </c>
      <c r="Q37" s="33"/>
      <c r="R37" s="230" t="str">
        <f>IF(Q37="","",IF(Q37="SI","No cal documentació",(CONCATENATE("1.2a_",'Valoració '!$D$7,"00",A37))))</f>
        <v/>
      </c>
    </row>
    <row r="38" spans="1:18" x14ac:dyDescent="0.25">
      <c r="A38" s="206">
        <v>31</v>
      </c>
      <c r="B38" s="3"/>
      <c r="C38" s="3"/>
      <c r="D38" s="3"/>
      <c r="E38" s="3"/>
      <c r="F38" s="3"/>
      <c r="G38" s="3"/>
      <c r="H38" s="3"/>
      <c r="I38" s="3"/>
      <c r="J38" s="3"/>
      <c r="K38" s="3"/>
      <c r="L38" s="3"/>
      <c r="M38" s="3"/>
      <c r="N38" s="3"/>
      <c r="O38" s="89">
        <f t="shared" si="3"/>
        <v>0</v>
      </c>
      <c r="P38" s="89" t="str">
        <f t="shared" si="2"/>
        <v>menys de 3 anys</v>
      </c>
      <c r="Q38" s="33"/>
      <c r="R38" s="230" t="str">
        <f>IF(Q38="","",IF(Q38="SI","No cal documentació",(CONCATENATE("1.2a_",'Valoració '!$D$7,"00",A38))))</f>
        <v/>
      </c>
    </row>
    <row r="39" spans="1:18" x14ac:dyDescent="0.25">
      <c r="A39" s="206">
        <v>32</v>
      </c>
      <c r="B39" s="3"/>
      <c r="C39" s="3"/>
      <c r="D39" s="3"/>
      <c r="E39" s="3"/>
      <c r="F39" s="3"/>
      <c r="G39" s="3"/>
      <c r="H39" s="3"/>
      <c r="I39" s="3"/>
      <c r="J39" s="3"/>
      <c r="K39" s="3"/>
      <c r="L39" s="3"/>
      <c r="M39" s="3"/>
      <c r="N39" s="3"/>
      <c r="O39" s="89">
        <f t="shared" si="3"/>
        <v>0</v>
      </c>
      <c r="P39" s="89" t="str">
        <f t="shared" si="2"/>
        <v>menys de 3 anys</v>
      </c>
      <c r="Q39" s="33"/>
      <c r="R39" s="230" t="str">
        <f>IF(Q39="","",IF(Q39="SI","No cal documentació",(CONCATENATE("1.2a_",'Valoració '!$D$7,"00",A39))))</f>
        <v/>
      </c>
    </row>
    <row r="40" spans="1:18" x14ac:dyDescent="0.25">
      <c r="A40" s="206">
        <v>33</v>
      </c>
      <c r="B40" s="3"/>
      <c r="C40" s="3"/>
      <c r="D40" s="3"/>
      <c r="E40" s="3"/>
      <c r="F40" s="3"/>
      <c r="G40" s="3"/>
      <c r="H40" s="3"/>
      <c r="I40" s="3"/>
      <c r="J40" s="3"/>
      <c r="K40" s="3"/>
      <c r="L40" s="3"/>
      <c r="M40" s="3"/>
      <c r="N40" s="3"/>
      <c r="O40" s="89">
        <f t="shared" si="3"/>
        <v>0</v>
      </c>
      <c r="P40" s="89" t="str">
        <f t="shared" si="2"/>
        <v>menys de 3 anys</v>
      </c>
      <c r="Q40" s="33"/>
      <c r="R40" s="230" t="str">
        <f>IF(Q40="","",IF(Q40="SI","No cal documentació",(CONCATENATE("1.2a_",'Valoració '!$D$7,"00",A40))))</f>
        <v/>
      </c>
    </row>
    <row r="41" spans="1:18" x14ac:dyDescent="0.25">
      <c r="A41" s="206">
        <v>34</v>
      </c>
      <c r="B41" s="3"/>
      <c r="C41" s="3"/>
      <c r="D41" s="3"/>
      <c r="E41" s="3"/>
      <c r="F41" s="3"/>
      <c r="G41" s="3"/>
      <c r="H41" s="3"/>
      <c r="I41" s="3"/>
      <c r="J41" s="3"/>
      <c r="K41" s="3"/>
      <c r="L41" s="3"/>
      <c r="M41" s="3"/>
      <c r="N41" s="3"/>
      <c r="O41" s="89">
        <f t="shared" si="3"/>
        <v>0</v>
      </c>
      <c r="P41" s="89" t="str">
        <f t="shared" si="2"/>
        <v>menys de 3 anys</v>
      </c>
      <c r="Q41" s="33"/>
      <c r="R41" s="230" t="str">
        <f>IF(Q41="","",IF(Q41="SI","No cal documentació",(CONCATENATE("1.2a_",'Valoració '!$D$7,"00",A41))))</f>
        <v/>
      </c>
    </row>
    <row r="42" spans="1:18" x14ac:dyDescent="0.25">
      <c r="A42" s="206">
        <v>35</v>
      </c>
      <c r="B42" s="3"/>
      <c r="C42" s="3"/>
      <c r="D42" s="3"/>
      <c r="E42" s="3"/>
      <c r="F42" s="3"/>
      <c r="G42" s="3"/>
      <c r="H42" s="3"/>
      <c r="I42" s="3"/>
      <c r="J42" s="3"/>
      <c r="K42" s="3"/>
      <c r="L42" s="3"/>
      <c r="M42" s="3"/>
      <c r="N42" s="3"/>
      <c r="O42" s="89">
        <f t="shared" si="3"/>
        <v>0</v>
      </c>
      <c r="P42" s="89" t="str">
        <f t="shared" si="2"/>
        <v>menys de 3 anys</v>
      </c>
      <c r="Q42" s="33"/>
      <c r="R42" s="230" t="str">
        <f>IF(Q42="","",IF(Q42="SI","No cal documentació",(CONCATENATE("1.2a_",'Valoració '!$D$7,"00",A42))))</f>
        <v/>
      </c>
    </row>
    <row r="43" spans="1:18" x14ac:dyDescent="0.25">
      <c r="A43" s="206">
        <v>36</v>
      </c>
      <c r="B43" s="3"/>
      <c r="C43" s="3"/>
      <c r="D43" s="3"/>
      <c r="E43" s="3"/>
      <c r="F43" s="3"/>
      <c r="G43" s="3"/>
      <c r="H43" s="3"/>
      <c r="I43" s="3"/>
      <c r="J43" s="3"/>
      <c r="K43" s="3"/>
      <c r="L43" s="3"/>
      <c r="M43" s="3"/>
      <c r="N43" s="3"/>
      <c r="O43" s="89">
        <f t="shared" si="3"/>
        <v>0</v>
      </c>
      <c r="P43" s="89" t="str">
        <f t="shared" si="2"/>
        <v>menys de 3 anys</v>
      </c>
      <c r="Q43" s="33"/>
      <c r="R43" s="230" t="str">
        <f>IF(Q43="","",IF(Q43="SI","No cal documentació",(CONCATENATE("1.2a_",'Valoració '!$D$7,"00",A43))))</f>
        <v/>
      </c>
    </row>
    <row r="44" spans="1:18" x14ac:dyDescent="0.25">
      <c r="A44" s="206">
        <v>37</v>
      </c>
      <c r="B44" s="3"/>
      <c r="C44" s="3"/>
      <c r="D44" s="3"/>
      <c r="E44" s="3"/>
      <c r="F44" s="3"/>
      <c r="G44" s="3"/>
      <c r="H44" s="3"/>
      <c r="I44" s="3"/>
      <c r="J44" s="3"/>
      <c r="K44" s="3"/>
      <c r="L44" s="3"/>
      <c r="M44" s="3"/>
      <c r="N44" s="3"/>
      <c r="O44" s="89">
        <f t="shared" si="3"/>
        <v>0</v>
      </c>
      <c r="P44" s="89" t="str">
        <f t="shared" si="2"/>
        <v>menys de 3 anys</v>
      </c>
      <c r="Q44" s="33"/>
      <c r="R44" s="230" t="str">
        <f>IF(Q44="","",IF(Q44="SI","No cal documentació",(CONCATENATE("1.2a_",'Valoració '!$D$7,"00",A44))))</f>
        <v/>
      </c>
    </row>
    <row r="45" spans="1:18" x14ac:dyDescent="0.25">
      <c r="A45" s="206">
        <v>38</v>
      </c>
      <c r="B45" s="3"/>
      <c r="C45" s="3"/>
      <c r="D45" s="3"/>
      <c r="E45" s="3"/>
      <c r="F45" s="3"/>
      <c r="G45" s="3"/>
      <c r="H45" s="3"/>
      <c r="I45" s="3"/>
      <c r="J45" s="3"/>
      <c r="K45" s="3"/>
      <c r="L45" s="3"/>
      <c r="M45" s="3"/>
      <c r="N45" s="3"/>
      <c r="O45" s="89">
        <f t="shared" si="3"/>
        <v>0</v>
      </c>
      <c r="P45" s="89" t="str">
        <f t="shared" si="2"/>
        <v>menys de 3 anys</v>
      </c>
      <c r="Q45" s="33"/>
      <c r="R45" s="230" t="str">
        <f>IF(Q45="","",IF(Q45="SI","No cal documentació",(CONCATENATE("1.2a_",'Valoració '!$D$7,"00",A45))))</f>
        <v/>
      </c>
    </row>
    <row r="46" spans="1:18" x14ac:dyDescent="0.25">
      <c r="A46" s="206">
        <v>39</v>
      </c>
      <c r="B46" s="3"/>
      <c r="C46" s="3"/>
      <c r="D46" s="3"/>
      <c r="E46" s="3"/>
      <c r="F46" s="3"/>
      <c r="G46" s="3"/>
      <c r="H46" s="3"/>
      <c r="I46" s="3"/>
      <c r="J46" s="3"/>
      <c r="K46" s="3"/>
      <c r="L46" s="3"/>
      <c r="M46" s="3"/>
      <c r="N46" s="3"/>
      <c r="O46" s="89">
        <f t="shared" si="3"/>
        <v>0</v>
      </c>
      <c r="P46" s="89" t="str">
        <f t="shared" si="2"/>
        <v>menys de 3 anys</v>
      </c>
      <c r="Q46" s="33"/>
      <c r="R46" s="230" t="str">
        <f>IF(Q46="","",IF(Q46="SI","No cal documentació",(CONCATENATE("1.2a_",'Valoració '!$D$7,"00",A46))))</f>
        <v/>
      </c>
    </row>
    <row r="47" spans="1:18" x14ac:dyDescent="0.25">
      <c r="A47" s="206">
        <v>40</v>
      </c>
      <c r="B47" s="3"/>
      <c r="C47" s="3"/>
      <c r="D47" s="3"/>
      <c r="E47" s="3"/>
      <c r="F47" s="3"/>
      <c r="G47" s="3"/>
      <c r="H47" s="3"/>
      <c r="I47" s="3"/>
      <c r="J47" s="3"/>
      <c r="K47" s="3"/>
      <c r="L47" s="3"/>
      <c r="M47" s="3"/>
      <c r="N47" s="3"/>
      <c r="O47" s="89">
        <f t="shared" si="3"/>
        <v>0</v>
      </c>
      <c r="P47" s="89" t="str">
        <f t="shared" si="2"/>
        <v>menys de 3 anys</v>
      </c>
      <c r="Q47" s="33"/>
      <c r="R47" s="230" t="str">
        <f>IF(Q47="","",IF(Q47="SI","No cal documentació",(CONCATENATE("1.2a_",'Valoració '!$D$7,"00",A47))))</f>
        <v/>
      </c>
    </row>
    <row r="48" spans="1:18" x14ac:dyDescent="0.25">
      <c r="A48" s="206">
        <v>41</v>
      </c>
      <c r="B48" s="3"/>
      <c r="C48" s="3"/>
      <c r="D48" s="3"/>
      <c r="E48" s="3"/>
      <c r="F48" s="3"/>
      <c r="G48" s="3"/>
      <c r="H48" s="3"/>
      <c r="I48" s="3"/>
      <c r="J48" s="3"/>
      <c r="K48" s="3"/>
      <c r="L48" s="3"/>
      <c r="M48" s="3"/>
      <c r="N48" s="3"/>
      <c r="O48" s="89">
        <f t="shared" si="3"/>
        <v>0</v>
      </c>
      <c r="P48" s="89" t="str">
        <f t="shared" si="2"/>
        <v>menys de 3 anys</v>
      </c>
      <c r="Q48" s="33"/>
      <c r="R48" s="230" t="str">
        <f>IF(Q48="","",IF(Q48="SI","No cal documentació",(CONCATENATE("1.2a_",'Valoració '!$D$7,"00",A48))))</f>
        <v/>
      </c>
    </row>
    <row r="49" spans="1:18" x14ac:dyDescent="0.25">
      <c r="A49" s="206">
        <v>42</v>
      </c>
      <c r="B49" s="3"/>
      <c r="C49" s="3"/>
      <c r="D49" s="3"/>
      <c r="E49" s="3"/>
      <c r="F49" s="3"/>
      <c r="G49" s="3"/>
      <c r="H49" s="3"/>
      <c r="I49" s="3"/>
      <c r="J49" s="3"/>
      <c r="K49" s="3"/>
      <c r="L49" s="3"/>
      <c r="M49" s="3"/>
      <c r="N49" s="3"/>
      <c r="O49" s="89">
        <f t="shared" si="3"/>
        <v>0</v>
      </c>
      <c r="P49" s="89" t="str">
        <f t="shared" si="2"/>
        <v>menys de 3 anys</v>
      </c>
      <c r="Q49" s="33"/>
      <c r="R49" s="230" t="str">
        <f>IF(Q49="","",IF(Q49="SI","No cal documentació",(CONCATENATE("1.2a_",'Valoració '!$D$7,"00",A49))))</f>
        <v/>
      </c>
    </row>
    <row r="50" spans="1:18" x14ac:dyDescent="0.25">
      <c r="A50" s="206">
        <v>43</v>
      </c>
      <c r="B50" s="3"/>
      <c r="C50" s="3"/>
      <c r="D50" s="3"/>
      <c r="E50" s="3"/>
      <c r="F50" s="3"/>
      <c r="G50" s="3"/>
      <c r="H50" s="3"/>
      <c r="I50" s="3"/>
      <c r="J50" s="3"/>
      <c r="K50" s="3"/>
      <c r="L50" s="3"/>
      <c r="M50" s="3"/>
      <c r="N50" s="3"/>
      <c r="O50" s="89">
        <f t="shared" si="3"/>
        <v>0</v>
      </c>
      <c r="P50" s="89" t="str">
        <f t="shared" si="2"/>
        <v>menys de 3 anys</v>
      </c>
      <c r="Q50" s="33"/>
      <c r="R50" s="230" t="str">
        <f>IF(Q50="","",IF(Q50="SI","No cal documentació",(CONCATENATE("1.2a_",'Valoració '!$D$7,"00",A50))))</f>
        <v/>
      </c>
    </row>
    <row r="51" spans="1:18" x14ac:dyDescent="0.25">
      <c r="A51" s="206">
        <v>44</v>
      </c>
      <c r="B51" s="3"/>
      <c r="C51" s="3"/>
      <c r="D51" s="3"/>
      <c r="E51" s="3"/>
      <c r="F51" s="3"/>
      <c r="G51" s="3"/>
      <c r="H51" s="3"/>
      <c r="I51" s="3"/>
      <c r="J51" s="3"/>
      <c r="K51" s="3"/>
      <c r="L51" s="3"/>
      <c r="M51" s="3"/>
      <c r="N51" s="3"/>
      <c r="O51" s="89">
        <f t="shared" si="3"/>
        <v>0</v>
      </c>
      <c r="P51" s="89" t="str">
        <f t="shared" si="2"/>
        <v>menys de 3 anys</v>
      </c>
      <c r="Q51" s="33"/>
      <c r="R51" s="230" t="str">
        <f>IF(Q51="","",IF(Q51="SI","No cal documentació",(CONCATENATE("1.2a_",'Valoració '!$D$7,"00",A51))))</f>
        <v/>
      </c>
    </row>
    <row r="52" spans="1:18" x14ac:dyDescent="0.25">
      <c r="A52" s="206">
        <v>45</v>
      </c>
      <c r="B52" s="3"/>
      <c r="C52" s="3"/>
      <c r="D52" s="3"/>
      <c r="E52" s="3"/>
      <c r="F52" s="3"/>
      <c r="G52" s="3"/>
      <c r="H52" s="3"/>
      <c r="I52" s="3"/>
      <c r="J52" s="3"/>
      <c r="K52" s="3"/>
      <c r="L52" s="3"/>
      <c r="M52" s="3"/>
      <c r="N52" s="3"/>
      <c r="O52" s="89">
        <f t="shared" si="3"/>
        <v>0</v>
      </c>
      <c r="P52" s="89" t="str">
        <f t="shared" si="2"/>
        <v>menys de 3 anys</v>
      </c>
      <c r="Q52" s="33"/>
      <c r="R52" s="230" t="str">
        <f>IF(Q52="","",IF(Q52="SI","No cal documentació",(CONCATENATE("1.2a_",'Valoració '!$D$7,"00",A52))))</f>
        <v/>
      </c>
    </row>
    <row r="53" spans="1:18" x14ac:dyDescent="0.25">
      <c r="A53" s="206">
        <v>46</v>
      </c>
      <c r="B53" s="3"/>
      <c r="C53" s="3"/>
      <c r="D53" s="3"/>
      <c r="E53" s="3"/>
      <c r="F53" s="3"/>
      <c r="G53" s="3"/>
      <c r="H53" s="3"/>
      <c r="I53" s="3"/>
      <c r="J53" s="3"/>
      <c r="K53" s="3"/>
      <c r="L53" s="3"/>
      <c r="M53" s="3"/>
      <c r="N53" s="3"/>
      <c r="O53" s="89">
        <f t="shared" si="3"/>
        <v>0</v>
      </c>
      <c r="P53" s="89" t="str">
        <f t="shared" si="2"/>
        <v>menys de 3 anys</v>
      </c>
      <c r="Q53" s="33"/>
      <c r="R53" s="230" t="str">
        <f>IF(Q53="","",IF(Q53="SI","No cal documentació",(CONCATENATE("1.2a_",'Valoració '!$D$7,"00",A53))))</f>
        <v/>
      </c>
    </row>
    <row r="54" spans="1:18" x14ac:dyDescent="0.25">
      <c r="A54" s="206">
        <v>47</v>
      </c>
      <c r="B54" s="3"/>
      <c r="C54" s="3"/>
      <c r="D54" s="3"/>
      <c r="E54" s="3"/>
      <c r="F54" s="3"/>
      <c r="G54" s="3"/>
      <c r="H54" s="3"/>
      <c r="I54" s="3"/>
      <c r="J54" s="3"/>
      <c r="K54" s="3"/>
      <c r="L54" s="3"/>
      <c r="M54" s="3"/>
      <c r="N54" s="3"/>
      <c r="O54" s="89">
        <f t="shared" si="3"/>
        <v>0</v>
      </c>
      <c r="P54" s="89" t="str">
        <f t="shared" si="2"/>
        <v>menys de 3 anys</v>
      </c>
      <c r="Q54" s="33"/>
      <c r="R54" s="230" t="str">
        <f>IF(Q54="","",IF(Q54="SI","No cal documentació",(CONCATENATE("1.2a_",'Valoració '!$D$7,"00",A54))))</f>
        <v/>
      </c>
    </row>
    <row r="55" spans="1:18" x14ac:dyDescent="0.25">
      <c r="A55" s="206">
        <v>48</v>
      </c>
      <c r="B55" s="3"/>
      <c r="C55" s="3"/>
      <c r="D55" s="3"/>
      <c r="E55" s="3"/>
      <c r="F55" s="3"/>
      <c r="G55" s="3"/>
      <c r="H55" s="3"/>
      <c r="I55" s="3"/>
      <c r="J55" s="3"/>
      <c r="K55" s="3"/>
      <c r="L55" s="3"/>
      <c r="M55" s="3"/>
      <c r="N55" s="3"/>
      <c r="O55" s="89">
        <f t="shared" si="3"/>
        <v>0</v>
      </c>
      <c r="P55" s="89" t="str">
        <f t="shared" si="2"/>
        <v>menys de 3 anys</v>
      </c>
      <c r="Q55" s="33"/>
      <c r="R55" s="230" t="str">
        <f>IF(Q55="","",IF(Q55="SI","No cal documentació",(CONCATENATE("1.2a_",'Valoració '!$D$7,"00",A55))))</f>
        <v/>
      </c>
    </row>
    <row r="56" spans="1:18" x14ac:dyDescent="0.25">
      <c r="A56" s="206">
        <v>49</v>
      </c>
      <c r="B56" s="3"/>
      <c r="C56" s="3"/>
      <c r="D56" s="3"/>
      <c r="E56" s="3"/>
      <c r="F56" s="3"/>
      <c r="G56" s="3"/>
      <c r="H56" s="3"/>
      <c r="I56" s="3"/>
      <c r="J56" s="3"/>
      <c r="K56" s="3"/>
      <c r="L56" s="3"/>
      <c r="M56" s="3"/>
      <c r="N56" s="3"/>
      <c r="O56" s="89">
        <f t="shared" si="3"/>
        <v>0</v>
      </c>
      <c r="P56" s="89" t="str">
        <f t="shared" si="2"/>
        <v>menys de 3 anys</v>
      </c>
      <c r="Q56" s="33"/>
      <c r="R56" s="230" t="str">
        <f>IF(Q56="","",IF(Q56="SI","No cal documentació",(CONCATENATE("1.2a_",'Valoració '!$D$7,"00",A56))))</f>
        <v/>
      </c>
    </row>
    <row r="57" spans="1:18" x14ac:dyDescent="0.25">
      <c r="A57" s="206">
        <v>50</v>
      </c>
      <c r="B57" s="3"/>
      <c r="C57" s="3"/>
      <c r="D57" s="3"/>
      <c r="E57" s="3"/>
      <c r="F57" s="3"/>
      <c r="G57" s="3"/>
      <c r="H57" s="3"/>
      <c r="I57" s="3"/>
      <c r="J57" s="3"/>
      <c r="K57" s="3"/>
      <c r="L57" s="3"/>
      <c r="M57" s="3"/>
      <c r="N57" s="3"/>
      <c r="O57" s="89">
        <f t="shared" si="3"/>
        <v>0</v>
      </c>
      <c r="P57" s="89" t="str">
        <f t="shared" si="2"/>
        <v>menys de 3 anys</v>
      </c>
      <c r="Q57" s="33"/>
      <c r="R57" s="230" t="str">
        <f>IF(Q57="","",IF(Q57="SI","No cal documentació",(CONCATENATE("1.2a_",'Valoració '!$D$7,"00",A57))))</f>
        <v/>
      </c>
    </row>
    <row r="58" spans="1:18" x14ac:dyDescent="0.25">
      <c r="A58" s="206">
        <v>51</v>
      </c>
      <c r="B58" s="3"/>
      <c r="C58" s="3"/>
      <c r="D58" s="3"/>
      <c r="E58" s="3"/>
      <c r="F58" s="3"/>
      <c r="G58" s="3"/>
      <c r="H58" s="3"/>
      <c r="I58" s="3"/>
      <c r="J58" s="3"/>
      <c r="K58" s="3"/>
      <c r="L58" s="3"/>
      <c r="M58" s="3"/>
      <c r="N58" s="3"/>
      <c r="O58" s="89">
        <f t="shared" si="3"/>
        <v>0</v>
      </c>
      <c r="P58" s="89" t="str">
        <f t="shared" si="2"/>
        <v>menys de 3 anys</v>
      </c>
      <c r="Q58" s="33"/>
      <c r="R58" s="230" t="str">
        <f>IF(Q58="","",IF(Q58="SI","No cal documentació",(CONCATENATE("1.2a_",'Valoració '!$D$7,"00",A58))))</f>
        <v/>
      </c>
    </row>
    <row r="59" spans="1:18" x14ac:dyDescent="0.25">
      <c r="A59" s="206">
        <v>52</v>
      </c>
      <c r="B59" s="3"/>
      <c r="C59" s="3"/>
      <c r="D59" s="3"/>
      <c r="E59" s="3"/>
      <c r="F59" s="3"/>
      <c r="G59" s="3"/>
      <c r="H59" s="3"/>
      <c r="I59" s="3"/>
      <c r="J59" s="3"/>
      <c r="K59" s="3"/>
      <c r="L59" s="3"/>
      <c r="M59" s="3"/>
      <c r="N59" s="3"/>
      <c r="O59" s="89">
        <f t="shared" si="3"/>
        <v>0</v>
      </c>
      <c r="P59" s="89" t="str">
        <f t="shared" si="2"/>
        <v>menys de 3 anys</v>
      </c>
      <c r="Q59" s="33"/>
      <c r="R59" s="230" t="str">
        <f>IF(Q59="","",IF(Q59="SI","No cal documentació",(CONCATENATE("1.2a_",'Valoració '!$D$7,"00",A59))))</f>
        <v/>
      </c>
    </row>
    <row r="60" spans="1:18" x14ac:dyDescent="0.25">
      <c r="A60" s="206">
        <v>53</v>
      </c>
      <c r="B60" s="3"/>
      <c r="C60" s="3"/>
      <c r="D60" s="3"/>
      <c r="E60" s="3"/>
      <c r="F60" s="3"/>
      <c r="G60" s="3"/>
      <c r="H60" s="3"/>
      <c r="I60" s="3"/>
      <c r="J60" s="3"/>
      <c r="K60" s="3"/>
      <c r="L60" s="3"/>
      <c r="M60" s="3"/>
      <c r="N60" s="3"/>
      <c r="O60" s="89">
        <f t="shared" si="3"/>
        <v>0</v>
      </c>
      <c r="P60" s="89" t="str">
        <f t="shared" si="2"/>
        <v>menys de 3 anys</v>
      </c>
      <c r="Q60" s="33"/>
      <c r="R60" s="230" t="str">
        <f>IF(Q60="","",IF(Q60="SI","No cal documentació",(CONCATENATE("1.2a_",'Valoració '!$D$7,"00",A60))))</f>
        <v/>
      </c>
    </row>
    <row r="61" spans="1:18" x14ac:dyDescent="0.25">
      <c r="A61" s="206">
        <v>54</v>
      </c>
      <c r="B61" s="3"/>
      <c r="C61" s="3"/>
      <c r="D61" s="3"/>
      <c r="E61" s="3"/>
      <c r="F61" s="3"/>
      <c r="G61" s="3"/>
      <c r="H61" s="3"/>
      <c r="I61" s="3"/>
      <c r="J61" s="3"/>
      <c r="K61" s="3"/>
      <c r="L61" s="3"/>
      <c r="M61" s="3"/>
      <c r="N61" s="3"/>
      <c r="O61" s="89">
        <f t="shared" si="3"/>
        <v>0</v>
      </c>
      <c r="P61" s="89" t="str">
        <f t="shared" si="2"/>
        <v>menys de 3 anys</v>
      </c>
      <c r="Q61" s="33"/>
      <c r="R61" s="230" t="str">
        <f>IF(Q61="","",IF(Q61="SI","No cal documentació",(CONCATENATE("1.2a_",'Valoració '!$D$7,"00",A61))))</f>
        <v/>
      </c>
    </row>
    <row r="62" spans="1:18" x14ac:dyDescent="0.25">
      <c r="A62" s="206">
        <v>55</v>
      </c>
      <c r="B62" s="3"/>
      <c r="C62" s="3"/>
      <c r="D62" s="3"/>
      <c r="E62" s="3"/>
      <c r="F62" s="3"/>
      <c r="G62" s="3"/>
      <c r="H62" s="3"/>
      <c r="I62" s="3"/>
      <c r="J62" s="3"/>
      <c r="K62" s="3"/>
      <c r="L62" s="3"/>
      <c r="M62" s="3"/>
      <c r="N62" s="3"/>
      <c r="O62" s="89">
        <f t="shared" si="3"/>
        <v>0</v>
      </c>
      <c r="P62" s="89" t="str">
        <f t="shared" si="2"/>
        <v>menys de 3 anys</v>
      </c>
      <c r="Q62" s="33"/>
      <c r="R62" s="230" t="str">
        <f>IF(Q62="","",IF(Q62="SI","No cal documentació",(CONCATENATE("1.2a_",'Valoració '!$D$7,"00",A62))))</f>
        <v/>
      </c>
    </row>
    <row r="63" spans="1:18" x14ac:dyDescent="0.25">
      <c r="A63" s="206">
        <v>56</v>
      </c>
      <c r="B63" s="3"/>
      <c r="C63" s="3"/>
      <c r="D63" s="3"/>
      <c r="E63" s="3"/>
      <c r="F63" s="3"/>
      <c r="G63" s="3"/>
      <c r="H63" s="3"/>
      <c r="I63" s="3"/>
      <c r="J63" s="3"/>
      <c r="K63" s="3"/>
      <c r="L63" s="3"/>
      <c r="M63" s="3"/>
      <c r="N63" s="3"/>
      <c r="O63" s="89">
        <f t="shared" si="3"/>
        <v>0</v>
      </c>
      <c r="P63" s="89" t="str">
        <f t="shared" si="2"/>
        <v>menys de 3 anys</v>
      </c>
      <c r="Q63" s="33"/>
      <c r="R63" s="230" t="str">
        <f>IF(Q63="","",IF(Q63="SI","No cal documentació",(CONCATENATE("1.2a_",'Valoració '!$D$7,"00",A63))))</f>
        <v/>
      </c>
    </row>
    <row r="64" spans="1:18" x14ac:dyDescent="0.25">
      <c r="A64" s="206">
        <v>57</v>
      </c>
      <c r="B64" s="3"/>
      <c r="C64" s="3"/>
      <c r="D64" s="3"/>
      <c r="E64" s="3"/>
      <c r="F64" s="3"/>
      <c r="G64" s="3"/>
      <c r="H64" s="3"/>
      <c r="I64" s="3"/>
      <c r="J64" s="3"/>
      <c r="K64" s="3"/>
      <c r="L64" s="3"/>
      <c r="M64" s="3"/>
      <c r="N64" s="3"/>
      <c r="O64" s="89">
        <f t="shared" si="3"/>
        <v>0</v>
      </c>
      <c r="P64" s="89" t="str">
        <f t="shared" si="2"/>
        <v>menys de 3 anys</v>
      </c>
      <c r="Q64" s="33"/>
      <c r="R64" s="230" t="str">
        <f>IF(Q64="","",IF(Q64="SI","No cal documentació",(CONCATENATE("1.2a_",'Valoració '!$D$7,"00",A64))))</f>
        <v/>
      </c>
    </row>
    <row r="65" spans="1:18" x14ac:dyDescent="0.25">
      <c r="A65" s="206">
        <v>58</v>
      </c>
      <c r="B65" s="3"/>
      <c r="C65" s="3"/>
      <c r="D65" s="3"/>
      <c r="E65" s="3"/>
      <c r="F65" s="3"/>
      <c r="G65" s="3"/>
      <c r="H65" s="3"/>
      <c r="I65" s="3"/>
      <c r="J65" s="3"/>
      <c r="K65" s="3"/>
      <c r="L65" s="3"/>
      <c r="M65" s="3"/>
      <c r="N65" s="3"/>
      <c r="O65" s="89">
        <f t="shared" si="3"/>
        <v>0</v>
      </c>
      <c r="P65" s="89" t="str">
        <f t="shared" si="2"/>
        <v>menys de 3 anys</v>
      </c>
      <c r="Q65" s="33"/>
      <c r="R65" s="230" t="str">
        <f>IF(Q65="","",IF(Q65="SI","No cal documentació",(CONCATENATE("1.2a_",'Valoració '!$D$7,"00",A65))))</f>
        <v/>
      </c>
    </row>
    <row r="66" spans="1:18" x14ac:dyDescent="0.25">
      <c r="A66" s="206">
        <v>59</v>
      </c>
      <c r="B66" s="3"/>
      <c r="C66" s="3"/>
      <c r="D66" s="3"/>
      <c r="E66" s="3"/>
      <c r="F66" s="3"/>
      <c r="G66" s="3"/>
      <c r="H66" s="3"/>
      <c r="I66" s="3"/>
      <c r="J66" s="3"/>
      <c r="K66" s="3"/>
      <c r="L66" s="3"/>
      <c r="M66" s="3"/>
      <c r="N66" s="3"/>
      <c r="O66" s="89">
        <f t="shared" si="3"/>
        <v>0</v>
      </c>
      <c r="P66" s="89" t="str">
        <f t="shared" si="2"/>
        <v>menys de 3 anys</v>
      </c>
      <c r="Q66" s="33"/>
      <c r="R66" s="230" t="str">
        <f>IF(Q66="","",IF(Q66="SI","No cal documentació",(CONCATENATE("1.2a_",'Valoració '!$D$7,"00",A66))))</f>
        <v/>
      </c>
    </row>
    <row r="67" spans="1:18" x14ac:dyDescent="0.25">
      <c r="A67" s="206">
        <v>60</v>
      </c>
      <c r="B67" s="3"/>
      <c r="C67" s="3"/>
      <c r="D67" s="3"/>
      <c r="E67" s="3"/>
      <c r="F67" s="3"/>
      <c r="G67" s="3"/>
      <c r="H67" s="3"/>
      <c r="I67" s="3"/>
      <c r="J67" s="3"/>
      <c r="K67" s="3"/>
      <c r="L67" s="3"/>
      <c r="M67" s="3"/>
      <c r="N67" s="3"/>
      <c r="O67" s="89">
        <f t="shared" si="3"/>
        <v>0</v>
      </c>
      <c r="P67" s="89" t="str">
        <f t="shared" si="2"/>
        <v>menys de 3 anys</v>
      </c>
      <c r="Q67" s="33"/>
      <c r="R67" s="230" t="str">
        <f>IF(Q67="","",IF(Q67="SI","No cal documentació",(CONCATENATE("1.2a_",'Valoració '!$D$7,"00",A67))))</f>
        <v/>
      </c>
    </row>
    <row r="68" spans="1:18" x14ac:dyDescent="0.25">
      <c r="A68" s="206">
        <v>61</v>
      </c>
      <c r="B68" s="3"/>
      <c r="C68" s="3"/>
      <c r="D68" s="3"/>
      <c r="E68" s="3"/>
      <c r="F68" s="3"/>
      <c r="G68" s="3"/>
      <c r="H68" s="3"/>
      <c r="I68" s="3"/>
      <c r="J68" s="3"/>
      <c r="K68" s="3"/>
      <c r="L68" s="3"/>
      <c r="M68" s="3"/>
      <c r="N68" s="3"/>
      <c r="O68" s="89">
        <f t="shared" si="3"/>
        <v>0</v>
      </c>
      <c r="P68" s="89" t="str">
        <f t="shared" si="2"/>
        <v>menys de 3 anys</v>
      </c>
      <c r="Q68" s="33"/>
      <c r="R68" s="230" t="str">
        <f>IF(Q68="","",IF(Q68="SI","No cal documentació",(CONCATENATE("1.2a_",'Valoració '!$D$7,"00",A68))))</f>
        <v/>
      </c>
    </row>
    <row r="69" spans="1:18" x14ac:dyDescent="0.25">
      <c r="A69" s="206">
        <v>62</v>
      </c>
      <c r="B69" s="3"/>
      <c r="C69" s="3"/>
      <c r="D69" s="3"/>
      <c r="E69" s="3"/>
      <c r="F69" s="3"/>
      <c r="G69" s="3"/>
      <c r="H69" s="3"/>
      <c r="I69" s="3"/>
      <c r="J69" s="3"/>
      <c r="K69" s="3"/>
      <c r="L69" s="3"/>
      <c r="M69" s="3"/>
      <c r="N69" s="3"/>
      <c r="O69" s="89">
        <f t="shared" si="3"/>
        <v>0</v>
      </c>
      <c r="P69" s="89" t="str">
        <f t="shared" si="2"/>
        <v>menys de 3 anys</v>
      </c>
      <c r="Q69" s="33"/>
      <c r="R69" s="230" t="str">
        <f>IF(Q69="","",IF(Q69="SI","No cal documentació",(CONCATENATE("1.2a_",'Valoració '!$D$7,"00",A69))))</f>
        <v/>
      </c>
    </row>
    <row r="70" spans="1:18" x14ac:dyDescent="0.25">
      <c r="A70" s="206">
        <v>63</v>
      </c>
      <c r="B70" s="3"/>
      <c r="C70" s="3"/>
      <c r="D70" s="3"/>
      <c r="E70" s="3"/>
      <c r="F70" s="3"/>
      <c r="G70" s="3"/>
      <c r="H70" s="3"/>
      <c r="I70" s="3"/>
      <c r="J70" s="3"/>
      <c r="K70" s="3"/>
      <c r="L70" s="3"/>
      <c r="M70" s="3"/>
      <c r="N70" s="3"/>
      <c r="O70" s="89">
        <f t="shared" si="3"/>
        <v>0</v>
      </c>
      <c r="P70" s="89" t="str">
        <f t="shared" si="2"/>
        <v>menys de 3 anys</v>
      </c>
      <c r="Q70" s="33"/>
      <c r="R70" s="230" t="str">
        <f>IF(Q70="","",IF(Q70="SI","No cal documentació",(CONCATENATE("1.2a_",'Valoració '!$D$7,"00",A70))))</f>
        <v/>
      </c>
    </row>
    <row r="71" spans="1:18" x14ac:dyDescent="0.25">
      <c r="A71" s="206">
        <v>64</v>
      </c>
      <c r="B71" s="3"/>
      <c r="C71" s="3"/>
      <c r="D71" s="3"/>
      <c r="E71" s="3"/>
      <c r="F71" s="3"/>
      <c r="G71" s="3"/>
      <c r="H71" s="3"/>
      <c r="I71" s="3"/>
      <c r="J71" s="3"/>
      <c r="K71" s="3"/>
      <c r="L71" s="3"/>
      <c r="M71" s="3"/>
      <c r="N71" s="3"/>
      <c r="O71" s="89">
        <f t="shared" si="3"/>
        <v>0</v>
      </c>
      <c r="P71" s="89" t="str">
        <f t="shared" si="2"/>
        <v>menys de 3 anys</v>
      </c>
      <c r="Q71" s="33"/>
      <c r="R71" s="230" t="str">
        <f>IF(Q71="","",IF(Q71="SI","No cal documentació",(CONCATENATE("1.2a_",'Valoració '!$D$7,"00",A71))))</f>
        <v/>
      </c>
    </row>
    <row r="72" spans="1:18" x14ac:dyDescent="0.25">
      <c r="A72" s="206">
        <v>65</v>
      </c>
      <c r="B72" s="3"/>
      <c r="C72" s="3"/>
      <c r="D72" s="3"/>
      <c r="E72" s="3"/>
      <c r="F72" s="3"/>
      <c r="G72" s="3"/>
      <c r="H72" s="3"/>
      <c r="I72" s="3"/>
      <c r="J72" s="3"/>
      <c r="K72" s="3"/>
      <c r="L72" s="3"/>
      <c r="M72" s="3"/>
      <c r="N72" s="3"/>
      <c r="O72" s="89">
        <f t="shared" si="3"/>
        <v>0</v>
      </c>
      <c r="P72" s="89" t="str">
        <f t="shared" si="2"/>
        <v>menys de 3 anys</v>
      </c>
      <c r="Q72" s="33"/>
      <c r="R72" s="230" t="str">
        <f>IF(Q72="","",IF(Q72="SI","No cal documentació",(CONCATENATE("1.2a_",'Valoració '!$D$7,"00",A72))))</f>
        <v/>
      </c>
    </row>
    <row r="73" spans="1:18" x14ac:dyDescent="0.25">
      <c r="A73" s="206">
        <v>66</v>
      </c>
      <c r="B73" s="3"/>
      <c r="C73" s="3"/>
      <c r="D73" s="3"/>
      <c r="E73" s="3"/>
      <c r="F73" s="3"/>
      <c r="G73" s="3"/>
      <c r="H73" s="3"/>
      <c r="I73" s="3"/>
      <c r="J73" s="3"/>
      <c r="K73" s="3"/>
      <c r="L73" s="3"/>
      <c r="M73" s="3"/>
      <c r="N73" s="3"/>
      <c r="O73" s="89">
        <f t="shared" si="3"/>
        <v>0</v>
      </c>
      <c r="P73" s="89" t="str">
        <f t="shared" ref="P73:P107" si="4">IF(O73&gt;=3,"arriba a 3 anys","menys de 3 anys")</f>
        <v>menys de 3 anys</v>
      </c>
      <c r="Q73" s="33"/>
      <c r="R73" s="230" t="str">
        <f>IF(Q73="","",IF(Q73="SI","No cal documentació",(CONCATENATE("1.2a_",'Valoració '!$D$7,"00",A73))))</f>
        <v/>
      </c>
    </row>
    <row r="74" spans="1:18" x14ac:dyDescent="0.25">
      <c r="A74" s="206">
        <v>67</v>
      </c>
      <c r="B74" s="3"/>
      <c r="C74" s="3"/>
      <c r="D74" s="3"/>
      <c r="E74" s="3"/>
      <c r="F74" s="3"/>
      <c r="G74" s="3"/>
      <c r="H74" s="3"/>
      <c r="I74" s="3"/>
      <c r="J74" s="3"/>
      <c r="K74" s="3"/>
      <c r="L74" s="3"/>
      <c r="M74" s="3"/>
      <c r="N74" s="3"/>
      <c r="O74" s="89">
        <f t="shared" si="3"/>
        <v>0</v>
      </c>
      <c r="P74" s="89" t="str">
        <f t="shared" si="4"/>
        <v>menys de 3 anys</v>
      </c>
      <c r="Q74" s="33"/>
      <c r="R74" s="230" t="str">
        <f>IF(Q74="","",IF(Q74="SI","No cal documentació",(CONCATENATE("1.2a_",'Valoració '!$D$7,"00",A74))))</f>
        <v/>
      </c>
    </row>
    <row r="75" spans="1:18" x14ac:dyDescent="0.25">
      <c r="A75" s="206">
        <v>68</v>
      </c>
      <c r="B75" s="3"/>
      <c r="C75" s="3"/>
      <c r="D75" s="3"/>
      <c r="E75" s="3"/>
      <c r="F75" s="3"/>
      <c r="G75" s="3"/>
      <c r="H75" s="3"/>
      <c r="I75" s="3"/>
      <c r="J75" s="3"/>
      <c r="K75" s="3"/>
      <c r="L75" s="3"/>
      <c r="M75" s="3"/>
      <c r="N75" s="3"/>
      <c r="O75" s="89">
        <f t="shared" si="3"/>
        <v>0</v>
      </c>
      <c r="P75" s="89" t="str">
        <f t="shared" si="4"/>
        <v>menys de 3 anys</v>
      </c>
      <c r="Q75" s="33"/>
      <c r="R75" s="230" t="str">
        <f>IF(Q75="","",IF(Q75="SI","No cal documentació",(CONCATENATE("1.2a_",'Valoració '!$D$7,"00",A75))))</f>
        <v/>
      </c>
    </row>
    <row r="76" spans="1:18" x14ac:dyDescent="0.25">
      <c r="A76" s="206">
        <v>69</v>
      </c>
      <c r="B76" s="3"/>
      <c r="C76" s="3"/>
      <c r="D76" s="3"/>
      <c r="E76" s="3"/>
      <c r="F76" s="3"/>
      <c r="G76" s="3"/>
      <c r="H76" s="3"/>
      <c r="I76" s="3"/>
      <c r="J76" s="3"/>
      <c r="K76" s="3"/>
      <c r="L76" s="3"/>
      <c r="M76" s="3"/>
      <c r="N76" s="3"/>
      <c r="O76" s="89">
        <f t="shared" si="3"/>
        <v>0</v>
      </c>
      <c r="P76" s="89" t="str">
        <f t="shared" si="4"/>
        <v>menys de 3 anys</v>
      </c>
      <c r="Q76" s="33"/>
      <c r="R76" s="230" t="str">
        <f>IF(Q76="","",IF(Q76="SI","No cal documentació",(CONCATENATE("1.2a_",'Valoració '!$D$7,"00",A76))))</f>
        <v/>
      </c>
    </row>
    <row r="77" spans="1:18" x14ac:dyDescent="0.25">
      <c r="A77" s="206">
        <v>70</v>
      </c>
      <c r="B77" s="3"/>
      <c r="C77" s="3"/>
      <c r="D77" s="3"/>
      <c r="E77" s="3"/>
      <c r="F77" s="3"/>
      <c r="G77" s="3"/>
      <c r="H77" s="3"/>
      <c r="I77" s="3"/>
      <c r="J77" s="3"/>
      <c r="K77" s="3"/>
      <c r="L77" s="3"/>
      <c r="M77" s="3"/>
      <c r="N77" s="3"/>
      <c r="O77" s="89">
        <f t="shared" si="3"/>
        <v>0</v>
      </c>
      <c r="P77" s="89" t="str">
        <f t="shared" si="4"/>
        <v>menys de 3 anys</v>
      </c>
      <c r="Q77" s="33"/>
      <c r="R77" s="230" t="str">
        <f>IF(Q77="","",IF(Q77="SI","No cal documentació",(CONCATENATE("1.2a_",'Valoració '!$D$7,"00",A77))))</f>
        <v/>
      </c>
    </row>
    <row r="78" spans="1:18" x14ac:dyDescent="0.25">
      <c r="A78" s="206">
        <v>71</v>
      </c>
      <c r="B78" s="3"/>
      <c r="C78" s="3"/>
      <c r="D78" s="3"/>
      <c r="E78" s="3"/>
      <c r="F78" s="3"/>
      <c r="G78" s="3"/>
      <c r="H78" s="3"/>
      <c r="I78" s="3"/>
      <c r="J78" s="3"/>
      <c r="K78" s="3"/>
      <c r="L78" s="3"/>
      <c r="M78" s="3"/>
      <c r="N78" s="3"/>
      <c r="O78" s="89">
        <f t="shared" si="3"/>
        <v>0</v>
      </c>
      <c r="P78" s="89" t="str">
        <f t="shared" si="4"/>
        <v>menys de 3 anys</v>
      </c>
      <c r="Q78" s="33"/>
      <c r="R78" s="230" t="str">
        <f>IF(Q78="","",IF(Q78="SI","No cal documentació",(CONCATENATE("1.2a_",'Valoració '!$D$7,"00",A78))))</f>
        <v/>
      </c>
    </row>
    <row r="79" spans="1:18" x14ac:dyDescent="0.25">
      <c r="A79" s="206">
        <v>72</v>
      </c>
      <c r="B79" s="3"/>
      <c r="C79" s="3"/>
      <c r="D79" s="3"/>
      <c r="E79" s="3"/>
      <c r="F79" s="3"/>
      <c r="G79" s="3"/>
      <c r="H79" s="3"/>
      <c r="I79" s="3"/>
      <c r="J79" s="3"/>
      <c r="K79" s="3"/>
      <c r="L79" s="3"/>
      <c r="M79" s="3"/>
      <c r="N79" s="3"/>
      <c r="O79" s="89">
        <f t="shared" si="3"/>
        <v>0</v>
      </c>
      <c r="P79" s="89" t="str">
        <f t="shared" si="4"/>
        <v>menys de 3 anys</v>
      </c>
      <c r="Q79" s="33"/>
      <c r="R79" s="230" t="str">
        <f>IF(Q79="","",IF(Q79="SI","No cal documentació",(CONCATENATE("1.2a_",'Valoració '!$D$7,"00",A79))))</f>
        <v/>
      </c>
    </row>
    <row r="80" spans="1:18" x14ac:dyDescent="0.25">
      <c r="A80" s="206">
        <v>73</v>
      </c>
      <c r="B80" s="3"/>
      <c r="C80" s="3"/>
      <c r="D80" s="3"/>
      <c r="E80" s="3"/>
      <c r="F80" s="3"/>
      <c r="G80" s="3"/>
      <c r="H80" s="3"/>
      <c r="I80" s="3"/>
      <c r="J80" s="3"/>
      <c r="K80" s="3"/>
      <c r="L80" s="3"/>
      <c r="M80" s="3"/>
      <c r="N80" s="3"/>
      <c r="O80" s="89">
        <f t="shared" si="3"/>
        <v>0</v>
      </c>
      <c r="P80" s="89" t="str">
        <f t="shared" si="4"/>
        <v>menys de 3 anys</v>
      </c>
      <c r="Q80" s="33"/>
      <c r="R80" s="230" t="str">
        <f>IF(Q80="","",IF(Q80="SI","No cal documentació",(CONCATENATE("1.2a_",'Valoració '!$D$7,"00",A80))))</f>
        <v/>
      </c>
    </row>
    <row r="81" spans="1:18" x14ac:dyDescent="0.25">
      <c r="A81" s="206">
        <v>74</v>
      </c>
      <c r="B81" s="3"/>
      <c r="C81" s="3"/>
      <c r="D81" s="3"/>
      <c r="E81" s="3"/>
      <c r="F81" s="3"/>
      <c r="G81" s="3"/>
      <c r="H81" s="3"/>
      <c r="I81" s="3"/>
      <c r="J81" s="3"/>
      <c r="K81" s="3"/>
      <c r="L81" s="3"/>
      <c r="M81" s="3"/>
      <c r="N81" s="3"/>
      <c r="O81" s="89">
        <f t="shared" si="3"/>
        <v>0</v>
      </c>
      <c r="P81" s="89" t="str">
        <f t="shared" si="4"/>
        <v>menys de 3 anys</v>
      </c>
      <c r="Q81" s="33"/>
      <c r="R81" s="230" t="str">
        <f>IF(Q81="","",IF(Q81="SI","No cal documentació",(CONCATENATE("1.2a_",'Valoració '!$D$7,"00",A81))))</f>
        <v/>
      </c>
    </row>
    <row r="82" spans="1:18" x14ac:dyDescent="0.25">
      <c r="A82" s="206">
        <v>75</v>
      </c>
      <c r="B82" s="3"/>
      <c r="C82" s="3"/>
      <c r="D82" s="3"/>
      <c r="E82" s="3"/>
      <c r="F82" s="3"/>
      <c r="G82" s="3"/>
      <c r="H82" s="3"/>
      <c r="I82" s="3"/>
      <c r="J82" s="3"/>
      <c r="K82" s="3"/>
      <c r="L82" s="3"/>
      <c r="M82" s="3"/>
      <c r="N82" s="3"/>
      <c r="O82" s="89">
        <f t="shared" si="3"/>
        <v>0</v>
      </c>
      <c r="P82" s="89" t="str">
        <f t="shared" si="4"/>
        <v>menys de 3 anys</v>
      </c>
      <c r="Q82" s="33"/>
      <c r="R82" s="230" t="str">
        <f>IF(Q82="","",IF(Q82="SI","No cal documentació",(CONCATENATE("1.2a_",'Valoració '!$D$7,"00",A82))))</f>
        <v/>
      </c>
    </row>
    <row r="83" spans="1:18" x14ac:dyDescent="0.25">
      <c r="A83" s="206">
        <v>76</v>
      </c>
      <c r="B83" s="3"/>
      <c r="C83" s="3"/>
      <c r="D83" s="3"/>
      <c r="E83" s="3"/>
      <c r="F83" s="3"/>
      <c r="G83" s="3"/>
      <c r="H83" s="3"/>
      <c r="I83" s="3"/>
      <c r="J83" s="3"/>
      <c r="K83" s="3"/>
      <c r="L83" s="3"/>
      <c r="M83" s="3"/>
      <c r="N83" s="3"/>
      <c r="O83" s="89">
        <f t="shared" si="3"/>
        <v>0</v>
      </c>
      <c r="P83" s="89" t="str">
        <f t="shared" si="4"/>
        <v>menys de 3 anys</v>
      </c>
      <c r="Q83" s="33"/>
      <c r="R83" s="230" t="str">
        <f>IF(Q83="","",IF(Q83="SI","No cal documentació",(CONCATENATE("1.2a_",'Valoració '!$D$7,"00",A83))))</f>
        <v/>
      </c>
    </row>
    <row r="84" spans="1:18" x14ac:dyDescent="0.25">
      <c r="A84" s="206">
        <v>77</v>
      </c>
      <c r="B84" s="3"/>
      <c r="C84" s="3"/>
      <c r="D84" s="3"/>
      <c r="E84" s="3"/>
      <c r="F84" s="3"/>
      <c r="G84" s="3"/>
      <c r="H84" s="3"/>
      <c r="I84" s="3"/>
      <c r="J84" s="3"/>
      <c r="K84" s="3"/>
      <c r="L84" s="3"/>
      <c r="M84" s="3"/>
      <c r="N84" s="3"/>
      <c r="O84" s="89">
        <f t="shared" si="3"/>
        <v>0</v>
      </c>
      <c r="P84" s="89" t="str">
        <f t="shared" si="4"/>
        <v>menys de 3 anys</v>
      </c>
      <c r="Q84" s="33"/>
      <c r="R84" s="230" t="str">
        <f>IF(Q84="","",IF(Q84="SI","No cal documentació",(CONCATENATE("1.2a_",'Valoració '!$D$7,"00",A84))))</f>
        <v/>
      </c>
    </row>
    <row r="85" spans="1:18" x14ac:dyDescent="0.25">
      <c r="A85" s="206">
        <v>78</v>
      </c>
      <c r="B85" s="3"/>
      <c r="C85" s="3"/>
      <c r="D85" s="3"/>
      <c r="E85" s="3"/>
      <c r="F85" s="3"/>
      <c r="G85" s="3"/>
      <c r="H85" s="3"/>
      <c r="I85" s="3"/>
      <c r="J85" s="3"/>
      <c r="K85" s="3"/>
      <c r="L85" s="3"/>
      <c r="M85" s="3"/>
      <c r="N85" s="3"/>
      <c r="O85" s="89">
        <f t="shared" si="3"/>
        <v>0</v>
      </c>
      <c r="P85" s="89" t="str">
        <f t="shared" si="4"/>
        <v>menys de 3 anys</v>
      </c>
      <c r="Q85" s="33"/>
      <c r="R85" s="230" t="str">
        <f>IF(Q85="","",IF(Q85="SI","No cal documentació",(CONCATENATE("1.2a_",'Valoració '!$D$7,"00",A85))))</f>
        <v/>
      </c>
    </row>
    <row r="86" spans="1:18" x14ac:dyDescent="0.25">
      <c r="A86" s="206">
        <v>79</v>
      </c>
      <c r="B86" s="3"/>
      <c r="C86" s="3"/>
      <c r="D86" s="3"/>
      <c r="E86" s="3"/>
      <c r="F86" s="3"/>
      <c r="G86" s="3"/>
      <c r="H86" s="3"/>
      <c r="I86" s="3"/>
      <c r="J86" s="3"/>
      <c r="K86" s="3"/>
      <c r="L86" s="3"/>
      <c r="M86" s="3"/>
      <c r="N86" s="3"/>
      <c r="O86" s="89">
        <f t="shared" si="3"/>
        <v>0</v>
      </c>
      <c r="P86" s="89" t="str">
        <f t="shared" si="4"/>
        <v>menys de 3 anys</v>
      </c>
      <c r="Q86" s="33"/>
      <c r="R86" s="230" t="str">
        <f>IF(Q86="","",IF(Q86="SI","No cal documentació",(CONCATENATE("1.2a_",'Valoració '!$D$7,"00",A86))))</f>
        <v/>
      </c>
    </row>
    <row r="87" spans="1:18" x14ac:dyDescent="0.25">
      <c r="A87" s="206">
        <v>80</v>
      </c>
      <c r="B87" s="3"/>
      <c r="C87" s="3"/>
      <c r="D87" s="3"/>
      <c r="E87" s="3"/>
      <c r="F87" s="3"/>
      <c r="G87" s="3"/>
      <c r="H87" s="3"/>
      <c r="I87" s="3"/>
      <c r="J87" s="3"/>
      <c r="K87" s="3"/>
      <c r="L87" s="3"/>
      <c r="M87" s="3"/>
      <c r="N87" s="3"/>
      <c r="O87" s="89">
        <f t="shared" si="3"/>
        <v>0</v>
      </c>
      <c r="P87" s="89" t="str">
        <f t="shared" si="4"/>
        <v>menys de 3 anys</v>
      </c>
      <c r="Q87" s="33"/>
      <c r="R87" s="230" t="str">
        <f>IF(Q87="","",IF(Q87="SI","No cal documentació",(CONCATENATE("1.2a_",'Valoració '!$D$7,"00",A87))))</f>
        <v/>
      </c>
    </row>
    <row r="88" spans="1:18" x14ac:dyDescent="0.25">
      <c r="A88" s="206">
        <v>81</v>
      </c>
      <c r="B88" s="3"/>
      <c r="C88" s="3"/>
      <c r="D88" s="3"/>
      <c r="E88" s="3"/>
      <c r="F88" s="3"/>
      <c r="G88" s="3"/>
      <c r="H88" s="3"/>
      <c r="I88" s="3"/>
      <c r="J88" s="3"/>
      <c r="K88" s="3"/>
      <c r="L88" s="3"/>
      <c r="M88" s="3"/>
      <c r="N88" s="3"/>
      <c r="O88" s="89">
        <f t="shared" si="3"/>
        <v>0</v>
      </c>
      <c r="P88" s="89" t="str">
        <f t="shared" si="4"/>
        <v>menys de 3 anys</v>
      </c>
      <c r="Q88" s="33"/>
      <c r="R88" s="230" t="str">
        <f>IF(Q88="","",IF(Q88="SI","No cal documentació",(CONCATENATE("1.2a_",'Valoració '!$D$7,"00",A88))))</f>
        <v/>
      </c>
    </row>
    <row r="89" spans="1:18" x14ac:dyDescent="0.25">
      <c r="A89" s="206">
        <v>82</v>
      </c>
      <c r="B89" s="3"/>
      <c r="C89" s="3"/>
      <c r="D89" s="3"/>
      <c r="E89" s="3"/>
      <c r="F89" s="3"/>
      <c r="G89" s="3"/>
      <c r="H89" s="3"/>
      <c r="I89" s="3"/>
      <c r="J89" s="3"/>
      <c r="K89" s="3"/>
      <c r="L89" s="3"/>
      <c r="M89" s="3"/>
      <c r="N89" s="3"/>
      <c r="O89" s="89">
        <f t="shared" si="3"/>
        <v>0</v>
      </c>
      <c r="P89" s="89" t="str">
        <f t="shared" si="4"/>
        <v>menys de 3 anys</v>
      </c>
      <c r="Q89" s="33"/>
      <c r="R89" s="230" t="str">
        <f>IF(Q89="","",IF(Q89="SI","No cal documentació",(CONCATENATE("1.2a_",'Valoració '!$D$7,"00",A89))))</f>
        <v/>
      </c>
    </row>
    <row r="90" spans="1:18" x14ac:dyDescent="0.25">
      <c r="A90" s="206">
        <v>83</v>
      </c>
      <c r="B90" s="3"/>
      <c r="C90" s="3"/>
      <c r="D90" s="3"/>
      <c r="E90" s="3"/>
      <c r="F90" s="3"/>
      <c r="G90" s="3"/>
      <c r="H90" s="3"/>
      <c r="I90" s="3"/>
      <c r="J90" s="3"/>
      <c r="K90" s="3"/>
      <c r="L90" s="3"/>
      <c r="M90" s="3"/>
      <c r="N90" s="3"/>
      <c r="O90" s="89">
        <f t="shared" si="3"/>
        <v>0</v>
      </c>
      <c r="P90" s="89" t="str">
        <f t="shared" si="4"/>
        <v>menys de 3 anys</v>
      </c>
      <c r="Q90" s="33"/>
      <c r="R90" s="230" t="str">
        <f>IF(Q90="","",IF(Q90="SI","No cal documentació",(CONCATENATE("1.2a_",'Valoració '!$D$7,"00",A90))))</f>
        <v/>
      </c>
    </row>
    <row r="91" spans="1:18" x14ac:dyDescent="0.25">
      <c r="A91" s="206">
        <v>84</v>
      </c>
      <c r="B91" s="3"/>
      <c r="C91" s="3"/>
      <c r="D91" s="3"/>
      <c r="E91" s="3"/>
      <c r="F91" s="3"/>
      <c r="G91" s="3"/>
      <c r="H91" s="3"/>
      <c r="I91" s="3"/>
      <c r="J91" s="3"/>
      <c r="K91" s="3"/>
      <c r="L91" s="3"/>
      <c r="M91" s="3"/>
      <c r="N91" s="3"/>
      <c r="O91" s="89">
        <f t="shared" ref="O91:O106" si="5">(N91-M91)/365</f>
        <v>0</v>
      </c>
      <c r="P91" s="89" t="str">
        <f t="shared" si="4"/>
        <v>menys de 3 anys</v>
      </c>
      <c r="Q91" s="33"/>
      <c r="R91" s="230" t="str">
        <f>IF(Q91="","",IF(Q91="SI","No cal documentació",(CONCATENATE("1.2a_",'Valoració '!$D$7,"00",A91))))</f>
        <v/>
      </c>
    </row>
    <row r="92" spans="1:18" x14ac:dyDescent="0.25">
      <c r="A92" s="206">
        <v>85</v>
      </c>
      <c r="B92" s="3"/>
      <c r="C92" s="3"/>
      <c r="D92" s="3"/>
      <c r="E92" s="3"/>
      <c r="F92" s="3"/>
      <c r="G92" s="3"/>
      <c r="H92" s="3"/>
      <c r="I92" s="3"/>
      <c r="J92" s="3"/>
      <c r="K92" s="3"/>
      <c r="L92" s="3"/>
      <c r="M92" s="3"/>
      <c r="N92" s="3"/>
      <c r="O92" s="89">
        <f t="shared" si="5"/>
        <v>0</v>
      </c>
      <c r="P92" s="89" t="str">
        <f t="shared" si="4"/>
        <v>menys de 3 anys</v>
      </c>
      <c r="Q92" s="33"/>
      <c r="R92" s="230" t="str">
        <f>IF(Q92="","",IF(Q92="SI","No cal documentació",(CONCATENATE("1.2a_",'Valoració '!$D$7,"00",A92))))</f>
        <v/>
      </c>
    </row>
    <row r="93" spans="1:18" x14ac:dyDescent="0.25">
      <c r="A93" s="206">
        <v>86</v>
      </c>
      <c r="B93" s="3"/>
      <c r="C93" s="3"/>
      <c r="D93" s="3"/>
      <c r="E93" s="3"/>
      <c r="F93" s="3"/>
      <c r="G93" s="3"/>
      <c r="H93" s="3"/>
      <c r="I93" s="3"/>
      <c r="J93" s="3"/>
      <c r="K93" s="3"/>
      <c r="L93" s="3"/>
      <c r="M93" s="3"/>
      <c r="N93" s="3"/>
      <c r="O93" s="89">
        <f t="shared" si="5"/>
        <v>0</v>
      </c>
      <c r="P93" s="89" t="str">
        <f t="shared" si="4"/>
        <v>menys de 3 anys</v>
      </c>
      <c r="Q93" s="33"/>
      <c r="R93" s="230" t="str">
        <f>IF(Q93="","",IF(Q93="SI","No cal documentació",(CONCATENATE("1.2a_",'Valoració '!$D$7,"00",A93))))</f>
        <v/>
      </c>
    </row>
    <row r="94" spans="1:18" x14ac:dyDescent="0.25">
      <c r="A94" s="206">
        <v>87</v>
      </c>
      <c r="B94" s="3"/>
      <c r="C94" s="3"/>
      <c r="D94" s="3"/>
      <c r="E94" s="3"/>
      <c r="F94" s="3"/>
      <c r="G94" s="3"/>
      <c r="H94" s="3"/>
      <c r="I94" s="3"/>
      <c r="J94" s="3"/>
      <c r="K94" s="3"/>
      <c r="L94" s="3"/>
      <c r="M94" s="3"/>
      <c r="N94" s="3"/>
      <c r="O94" s="89">
        <f t="shared" si="5"/>
        <v>0</v>
      </c>
      <c r="P94" s="89" t="str">
        <f t="shared" si="4"/>
        <v>menys de 3 anys</v>
      </c>
      <c r="Q94" s="33"/>
      <c r="R94" s="230" t="str">
        <f>IF(Q94="","",IF(Q94="SI","No cal documentació",(CONCATENATE("1.2a_",'Valoració '!$D$7,"00",A94))))</f>
        <v/>
      </c>
    </row>
    <row r="95" spans="1:18" x14ac:dyDescent="0.25">
      <c r="A95" s="206">
        <v>88</v>
      </c>
      <c r="B95" s="3"/>
      <c r="C95" s="3"/>
      <c r="D95" s="3"/>
      <c r="E95" s="3"/>
      <c r="F95" s="3"/>
      <c r="G95" s="3"/>
      <c r="H95" s="3"/>
      <c r="I95" s="3"/>
      <c r="J95" s="3"/>
      <c r="K95" s="3"/>
      <c r="L95" s="3"/>
      <c r="M95" s="3"/>
      <c r="N95" s="3"/>
      <c r="O95" s="89">
        <f t="shared" si="5"/>
        <v>0</v>
      </c>
      <c r="P95" s="89" t="str">
        <f t="shared" si="4"/>
        <v>menys de 3 anys</v>
      </c>
      <c r="Q95" s="33"/>
      <c r="R95" s="230" t="str">
        <f>IF(Q95="","",IF(Q95="SI","No cal documentació",(CONCATENATE("1.2a_",'Valoració '!$D$7,"00",A95))))</f>
        <v/>
      </c>
    </row>
    <row r="96" spans="1:18" x14ac:dyDescent="0.25">
      <c r="A96" s="206">
        <v>89</v>
      </c>
      <c r="B96" s="3"/>
      <c r="C96" s="3"/>
      <c r="D96" s="3"/>
      <c r="E96" s="3"/>
      <c r="F96" s="3"/>
      <c r="G96" s="3"/>
      <c r="H96" s="3"/>
      <c r="I96" s="3"/>
      <c r="J96" s="3"/>
      <c r="K96" s="3"/>
      <c r="L96" s="3"/>
      <c r="M96" s="3"/>
      <c r="N96" s="3"/>
      <c r="O96" s="89">
        <f t="shared" si="5"/>
        <v>0</v>
      </c>
      <c r="P96" s="89" t="str">
        <f t="shared" si="4"/>
        <v>menys de 3 anys</v>
      </c>
      <c r="Q96" s="33"/>
      <c r="R96" s="230" t="str">
        <f>IF(Q96="","",IF(Q96="SI","No cal documentació",(CONCATENATE("1.2a_",'Valoració '!$D$7,"00",A96))))</f>
        <v/>
      </c>
    </row>
    <row r="97" spans="1:18" x14ac:dyDescent="0.25">
      <c r="A97" s="206">
        <v>90</v>
      </c>
      <c r="B97" s="3"/>
      <c r="C97" s="3"/>
      <c r="D97" s="3"/>
      <c r="E97" s="3"/>
      <c r="F97" s="3"/>
      <c r="G97" s="3"/>
      <c r="H97" s="3"/>
      <c r="I97" s="3"/>
      <c r="J97" s="3"/>
      <c r="K97" s="3"/>
      <c r="L97" s="3"/>
      <c r="M97" s="3"/>
      <c r="N97" s="3"/>
      <c r="O97" s="89">
        <f t="shared" si="5"/>
        <v>0</v>
      </c>
      <c r="P97" s="89" t="str">
        <f t="shared" si="4"/>
        <v>menys de 3 anys</v>
      </c>
      <c r="Q97" s="33"/>
      <c r="R97" s="230" t="str">
        <f>IF(Q97="","",IF(Q97="SI","No cal documentació",(CONCATENATE("1.2a_",'Valoració '!$D$7,"00",A97))))</f>
        <v/>
      </c>
    </row>
    <row r="98" spans="1:18" x14ac:dyDescent="0.25">
      <c r="A98" s="206">
        <v>91</v>
      </c>
      <c r="B98" s="3"/>
      <c r="C98" s="3"/>
      <c r="D98" s="3"/>
      <c r="E98" s="3"/>
      <c r="F98" s="3"/>
      <c r="G98" s="3"/>
      <c r="H98" s="3"/>
      <c r="I98" s="3"/>
      <c r="J98" s="3"/>
      <c r="K98" s="3"/>
      <c r="L98" s="3"/>
      <c r="M98" s="3"/>
      <c r="N98" s="3"/>
      <c r="O98" s="89">
        <f t="shared" si="5"/>
        <v>0</v>
      </c>
      <c r="P98" s="89" t="str">
        <f t="shared" si="4"/>
        <v>menys de 3 anys</v>
      </c>
      <c r="Q98" s="33"/>
      <c r="R98" s="230" t="str">
        <f>IF(Q98="","",IF(Q98="SI","No cal documentació",(CONCATENATE("1.2a_",'Valoració '!$D$7,"00",A98))))</f>
        <v/>
      </c>
    </row>
    <row r="99" spans="1:18" x14ac:dyDescent="0.25">
      <c r="A99" s="206">
        <v>92</v>
      </c>
      <c r="B99" s="3"/>
      <c r="C99" s="3"/>
      <c r="D99" s="3"/>
      <c r="E99" s="3"/>
      <c r="F99" s="3"/>
      <c r="G99" s="3"/>
      <c r="H99" s="3"/>
      <c r="I99" s="3"/>
      <c r="J99" s="3"/>
      <c r="K99" s="3"/>
      <c r="L99" s="3"/>
      <c r="M99" s="3"/>
      <c r="N99" s="3"/>
      <c r="O99" s="89">
        <f t="shared" si="5"/>
        <v>0</v>
      </c>
      <c r="P99" s="89" t="str">
        <f t="shared" si="4"/>
        <v>menys de 3 anys</v>
      </c>
      <c r="Q99" s="33"/>
      <c r="R99" s="230" t="str">
        <f>IF(Q99="","",IF(Q99="SI","No cal documentació",(CONCATENATE("1.2a_",'Valoració '!$D$7,"00",A99))))</f>
        <v/>
      </c>
    </row>
    <row r="100" spans="1:18" x14ac:dyDescent="0.25">
      <c r="A100" s="206">
        <v>93</v>
      </c>
      <c r="B100" s="3"/>
      <c r="C100" s="3"/>
      <c r="D100" s="3"/>
      <c r="E100" s="3"/>
      <c r="F100" s="3"/>
      <c r="G100" s="3"/>
      <c r="H100" s="3"/>
      <c r="I100" s="3"/>
      <c r="J100" s="3"/>
      <c r="K100" s="3"/>
      <c r="L100" s="3"/>
      <c r="M100" s="3"/>
      <c r="N100" s="3"/>
      <c r="O100" s="89">
        <f t="shared" si="5"/>
        <v>0</v>
      </c>
      <c r="P100" s="89" t="str">
        <f t="shared" si="4"/>
        <v>menys de 3 anys</v>
      </c>
      <c r="Q100" s="33"/>
      <c r="R100" s="230" t="str">
        <f>IF(Q100="","",IF(Q100="SI","No cal documentació",(CONCATENATE("1.2a_",'Valoració '!$D$7,"00",A100))))</f>
        <v/>
      </c>
    </row>
    <row r="101" spans="1:18" x14ac:dyDescent="0.25">
      <c r="A101" s="206">
        <v>94</v>
      </c>
      <c r="B101" s="3"/>
      <c r="C101" s="3"/>
      <c r="D101" s="3"/>
      <c r="E101" s="3"/>
      <c r="F101" s="3"/>
      <c r="G101" s="3"/>
      <c r="H101" s="3"/>
      <c r="I101" s="3"/>
      <c r="J101" s="3"/>
      <c r="K101" s="3"/>
      <c r="L101" s="3"/>
      <c r="M101" s="3"/>
      <c r="N101" s="3"/>
      <c r="O101" s="89">
        <f t="shared" si="5"/>
        <v>0</v>
      </c>
      <c r="P101" s="89" t="str">
        <f t="shared" si="4"/>
        <v>menys de 3 anys</v>
      </c>
      <c r="Q101" s="33"/>
      <c r="R101" s="230" t="str">
        <f>IF(Q101="","",IF(Q101="SI","No cal documentació",(CONCATENATE("1.2a_",'Valoració '!$D$7,"00",A101))))</f>
        <v/>
      </c>
    </row>
    <row r="102" spans="1:18" x14ac:dyDescent="0.25">
      <c r="A102" s="206">
        <v>95</v>
      </c>
      <c r="B102" s="3"/>
      <c r="C102" s="3"/>
      <c r="D102" s="3"/>
      <c r="E102" s="3"/>
      <c r="F102" s="3"/>
      <c r="G102" s="3"/>
      <c r="H102" s="3"/>
      <c r="I102" s="3"/>
      <c r="J102" s="3"/>
      <c r="K102" s="3"/>
      <c r="L102" s="3"/>
      <c r="M102" s="3"/>
      <c r="N102" s="3"/>
      <c r="O102" s="89">
        <f t="shared" si="5"/>
        <v>0</v>
      </c>
      <c r="P102" s="89" t="str">
        <f t="shared" si="4"/>
        <v>menys de 3 anys</v>
      </c>
      <c r="Q102" s="33"/>
      <c r="R102" s="230" t="str">
        <f>IF(Q102="","",IF(Q102="SI","No cal documentació",(CONCATENATE("1.2a_",'Valoració '!$D$7,"00",A102))))</f>
        <v/>
      </c>
    </row>
    <row r="103" spans="1:18" x14ac:dyDescent="0.25">
      <c r="A103" s="206">
        <v>96</v>
      </c>
      <c r="B103" s="3"/>
      <c r="C103" s="3"/>
      <c r="D103" s="3"/>
      <c r="E103" s="3"/>
      <c r="F103" s="3"/>
      <c r="G103" s="3"/>
      <c r="H103" s="3"/>
      <c r="I103" s="3"/>
      <c r="J103" s="3"/>
      <c r="K103" s="3"/>
      <c r="L103" s="3"/>
      <c r="M103" s="3"/>
      <c r="N103" s="3"/>
      <c r="O103" s="89">
        <f t="shared" si="5"/>
        <v>0</v>
      </c>
      <c r="P103" s="89" t="str">
        <f t="shared" si="4"/>
        <v>menys de 3 anys</v>
      </c>
      <c r="Q103" s="33"/>
      <c r="R103" s="230" t="str">
        <f>IF(Q103="","",IF(Q103="SI","No cal documentació",(CONCATENATE("1.2a_",'Valoració '!$D$7,"00",A103))))</f>
        <v/>
      </c>
    </row>
    <row r="104" spans="1:18" x14ac:dyDescent="0.25">
      <c r="A104" s="206">
        <v>97</v>
      </c>
      <c r="B104" s="3"/>
      <c r="C104" s="3"/>
      <c r="D104" s="3"/>
      <c r="E104" s="3"/>
      <c r="F104" s="3"/>
      <c r="G104" s="3"/>
      <c r="H104" s="3"/>
      <c r="I104" s="3"/>
      <c r="J104" s="3"/>
      <c r="K104" s="3"/>
      <c r="L104" s="3"/>
      <c r="M104" s="3"/>
      <c r="N104" s="3"/>
      <c r="O104" s="89">
        <f t="shared" si="5"/>
        <v>0</v>
      </c>
      <c r="P104" s="89" t="str">
        <f t="shared" si="4"/>
        <v>menys de 3 anys</v>
      </c>
      <c r="Q104" s="33"/>
      <c r="R104" s="230" t="str">
        <f>IF(Q104="","",IF(Q104="SI","No cal documentació",(CONCATENATE("1.2a_",'Valoració '!$D$7,"00",A104))))</f>
        <v/>
      </c>
    </row>
    <row r="105" spans="1:18" x14ac:dyDescent="0.25">
      <c r="A105" s="206">
        <v>98</v>
      </c>
      <c r="B105" s="3"/>
      <c r="C105" s="3"/>
      <c r="D105" s="3"/>
      <c r="E105" s="3"/>
      <c r="F105" s="3"/>
      <c r="G105" s="3"/>
      <c r="H105" s="3"/>
      <c r="I105" s="3"/>
      <c r="J105" s="3"/>
      <c r="K105" s="3"/>
      <c r="L105" s="3"/>
      <c r="M105" s="3"/>
      <c r="N105" s="3"/>
      <c r="O105" s="89">
        <f t="shared" si="5"/>
        <v>0</v>
      </c>
      <c r="P105" s="89" t="str">
        <f t="shared" si="4"/>
        <v>menys de 3 anys</v>
      </c>
      <c r="Q105" s="33"/>
      <c r="R105" s="230" t="str">
        <f>IF(Q105="","",IF(Q105="SI","No cal documentació",(CONCATENATE("1.2a_",'Valoració '!$D$7,"00",A105))))</f>
        <v/>
      </c>
    </row>
    <row r="106" spans="1:18" x14ac:dyDescent="0.25">
      <c r="A106" s="206">
        <v>99</v>
      </c>
      <c r="B106" s="3"/>
      <c r="C106" s="3"/>
      <c r="D106" s="3"/>
      <c r="E106" s="3"/>
      <c r="F106" s="3"/>
      <c r="G106" s="3"/>
      <c r="H106" s="3"/>
      <c r="I106" s="3"/>
      <c r="J106" s="3"/>
      <c r="K106" s="3"/>
      <c r="L106" s="3"/>
      <c r="M106" s="3"/>
      <c r="N106" s="3"/>
      <c r="O106" s="89">
        <f t="shared" si="5"/>
        <v>0</v>
      </c>
      <c r="P106" s="89" t="str">
        <f t="shared" si="4"/>
        <v>menys de 3 anys</v>
      </c>
      <c r="Q106" s="33"/>
      <c r="R106" s="230" t="str">
        <f>IF(Q106="","",IF(Q106="SI","No cal documentació",(CONCATENATE("1.2a_",'Valoració '!$D$7,"00",A106))))</f>
        <v/>
      </c>
    </row>
    <row r="107" spans="1:18" x14ac:dyDescent="0.25">
      <c r="A107" s="207">
        <v>100</v>
      </c>
      <c r="B107" s="196"/>
      <c r="C107" s="196"/>
      <c r="D107" s="196"/>
      <c r="E107" s="196"/>
      <c r="F107" s="196"/>
      <c r="G107" s="196"/>
      <c r="H107" s="196"/>
      <c r="I107" s="196"/>
      <c r="J107" s="196"/>
      <c r="K107" s="196"/>
      <c r="L107" s="196"/>
      <c r="M107" s="196"/>
      <c r="N107" s="196"/>
      <c r="O107" s="228">
        <f t="shared" si="1"/>
        <v>0</v>
      </c>
      <c r="P107" s="228" t="str">
        <f t="shared" si="4"/>
        <v>menys de 3 anys</v>
      </c>
      <c r="Q107" s="205"/>
      <c r="R107" s="231" t="str">
        <f>IF(Q107="","",IF(Q107="SI","No cal documentació",(CONCATENATE("1.2a_",'Valoració '!$D$7,"00",A107))))</f>
        <v/>
      </c>
    </row>
  </sheetData>
  <sheetProtection algorithmName="SHA-512" hashValue="A9p5qzZEGsd4psCsMfRYnuXq99n9jlk5d50jxs4suLyfNreY4nAV5ALOtdwuvQ/4Kv6CkVE/PwuCOwsVtrnKEA==" saltValue="uGNf2g/jlxOA7KJhAotCGg==" spinCount="100000" sheet="1" objects="1" scenarios="1"/>
  <mergeCells count="1">
    <mergeCell ref="A6:M6"/>
  </mergeCells>
  <dataValidations count="1">
    <dataValidation type="list" allowBlank="1" showInputMessage="1" showErrorMessage="1" sqref="J8:K107 H8:H107 Q8:Q107" xr:uid="{00000000-0002-0000-0700-000000000000}">
      <formula1>"si, no"</formula1>
    </dataValidation>
  </dataValidations>
  <hyperlinks>
    <hyperlink ref="T4" r:id="rId1" xr:uid="{00000000-0004-0000-0700-000000000000}"/>
    <hyperlink ref="A4" r:id="rId2" xr:uid="{00000000-0004-0000-0700-000001000000}"/>
  </hyperlinks>
  <pageMargins left="0.7" right="0.7" top="0.75" bottom="0.75" header="0.3" footer="0.3"/>
  <pageSetup paperSize="9" orientation="portrait" r:id="rId3"/>
  <tableParts count="1">
    <tablePart r:id="rId4"/>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ull5"/>
  <dimension ref="A1:T107"/>
  <sheetViews>
    <sheetView topLeftCell="J1" zoomScale="85" zoomScaleNormal="85" workbookViewId="0">
      <selection activeCell="Q4" sqref="Q4"/>
    </sheetView>
  </sheetViews>
  <sheetFormatPr baseColWidth="10" defaultColWidth="9.140625" defaultRowHeight="15" x14ac:dyDescent="0.25"/>
  <cols>
    <col min="1" max="1" width="9.28515625" customWidth="1"/>
    <col min="2" max="2" width="40.140625" customWidth="1"/>
    <col min="3" max="3" width="23.42578125" customWidth="1"/>
    <col min="4" max="4" width="13.140625" customWidth="1"/>
    <col min="5" max="5" width="33" customWidth="1"/>
    <col min="6" max="6" width="86.42578125" customWidth="1"/>
    <col min="7" max="7" width="25" customWidth="1"/>
    <col min="8" max="8" width="20.7109375" customWidth="1"/>
    <col min="9" max="9" width="38.7109375" customWidth="1"/>
    <col min="10" max="10" width="25.140625" customWidth="1"/>
    <col min="11" max="11" width="25.7109375" customWidth="1"/>
    <col min="12" max="12" width="26" customWidth="1"/>
    <col min="13" max="13" width="18.28515625" customWidth="1"/>
    <col min="14" max="14" width="24.42578125" customWidth="1"/>
    <col min="15" max="15" width="14.5703125" customWidth="1"/>
    <col min="16" max="16" width="19" customWidth="1"/>
  </cols>
  <sheetData>
    <row r="1" spans="1:20" x14ac:dyDescent="0.25">
      <c r="A1" s="8" t="s">
        <v>16</v>
      </c>
      <c r="R1" s="5"/>
    </row>
    <row r="2" spans="1:20" x14ac:dyDescent="0.25">
      <c r="A2" s="9" t="s">
        <v>31</v>
      </c>
      <c r="R2" s="5"/>
    </row>
    <row r="3" spans="1:20" x14ac:dyDescent="0.25">
      <c r="A3" s="8"/>
      <c r="R3" s="5"/>
    </row>
    <row r="4" spans="1:20" ht="26.25" customHeight="1" x14ac:dyDescent="0.3">
      <c r="A4" s="18" t="s">
        <v>72</v>
      </c>
      <c r="B4" s="90" t="s">
        <v>233</v>
      </c>
      <c r="C4" s="91"/>
      <c r="D4" s="92"/>
      <c r="R4" s="5"/>
      <c r="T4" s="18" t="s">
        <v>72</v>
      </c>
    </row>
    <row r="5" spans="1:20" x14ac:dyDescent="0.25">
      <c r="A5" s="8"/>
      <c r="G5" s="103">
        <f>COUNTIF(G8:G107,"si")</f>
        <v>0</v>
      </c>
      <c r="H5" s="103">
        <f>COUNTIF(H8:H107,"si")</f>
        <v>0</v>
      </c>
      <c r="I5" s="103">
        <f>COUNTIF(I8:I107,"si")</f>
        <v>0</v>
      </c>
      <c r="R5" s="5"/>
    </row>
    <row r="6" spans="1:20" ht="15.75" x14ac:dyDescent="0.25">
      <c r="A6" s="362" t="s">
        <v>105</v>
      </c>
      <c r="B6" s="362"/>
      <c r="C6" s="362"/>
      <c r="D6" s="362"/>
      <c r="E6" s="362"/>
      <c r="F6" s="362"/>
      <c r="G6" s="362"/>
      <c r="H6" s="362"/>
      <c r="I6" s="362"/>
      <c r="J6" s="362"/>
      <c r="K6" s="362"/>
    </row>
    <row r="7" spans="1:20" ht="30" x14ac:dyDescent="0.25">
      <c r="A7" s="225" t="s">
        <v>30</v>
      </c>
      <c r="B7" s="226" t="s">
        <v>17</v>
      </c>
      <c r="C7" s="226" t="s">
        <v>18</v>
      </c>
      <c r="D7" s="226" t="s">
        <v>19</v>
      </c>
      <c r="E7" s="226" t="s">
        <v>20</v>
      </c>
      <c r="F7" s="226" t="s">
        <v>145</v>
      </c>
      <c r="G7" s="226" t="s">
        <v>231</v>
      </c>
      <c r="H7" s="226" t="s">
        <v>232</v>
      </c>
      <c r="I7" s="226" t="s">
        <v>45</v>
      </c>
      <c r="J7" s="226" t="s">
        <v>25</v>
      </c>
      <c r="K7" s="226" t="s">
        <v>26</v>
      </c>
      <c r="L7" s="226" t="s">
        <v>27</v>
      </c>
      <c r="M7" s="226" t="s">
        <v>56</v>
      </c>
      <c r="N7" s="227" t="s">
        <v>218</v>
      </c>
      <c r="O7" s="227" t="s">
        <v>73</v>
      </c>
      <c r="P7" s="215" t="s">
        <v>28</v>
      </c>
    </row>
    <row r="8" spans="1:20" x14ac:dyDescent="0.25">
      <c r="A8" s="206">
        <v>1</v>
      </c>
      <c r="B8" s="3"/>
      <c r="C8" s="3"/>
      <c r="D8" s="3"/>
      <c r="E8" s="3"/>
      <c r="F8" s="3"/>
      <c r="G8" s="3"/>
      <c r="H8" s="3"/>
      <c r="I8" s="3"/>
      <c r="J8" s="179"/>
      <c r="K8" s="19"/>
      <c r="L8" s="19"/>
      <c r="M8" s="89">
        <f>(L8+1-K8)/365</f>
        <v>2.7397260273972603E-3</v>
      </c>
      <c r="N8" s="89" t="str">
        <f>IF(M8&gt;=3,"arriba als 3 anys","no arriba als 3 anys")</f>
        <v>no arriba als 3 anys</v>
      </c>
      <c r="O8" s="33"/>
      <c r="P8" s="224" t="str">
        <f>IF(O8="","",IF(O8="SI","No cal documentació",(CONCATENATE("1.2b_",'Valoració '!$D$7,"00",A8))))</f>
        <v/>
      </c>
    </row>
    <row r="9" spans="1:20" x14ac:dyDescent="0.25">
      <c r="A9" s="206">
        <v>2</v>
      </c>
      <c r="B9" s="3"/>
      <c r="C9" s="3"/>
      <c r="D9" s="3"/>
      <c r="E9" s="3"/>
      <c r="F9" s="3"/>
      <c r="G9" s="3"/>
      <c r="H9" s="3"/>
      <c r="I9" s="3"/>
      <c r="J9" s="179"/>
      <c r="K9" s="19"/>
      <c r="L9" s="19"/>
      <c r="M9" s="89">
        <f t="shared" ref="M9:M72" si="0">(L9+1-K9)/365</f>
        <v>2.7397260273972603E-3</v>
      </c>
      <c r="N9" s="89" t="str">
        <f>IF(M9&gt;=3,"arriba als 3 anys","no arriba als 3 anys")</f>
        <v>no arriba als 3 anys</v>
      </c>
      <c r="O9" s="33"/>
      <c r="P9" s="224" t="str">
        <f>IF(O9="","",IF(O9="SI","No cal documentació",(CONCATENATE("1.2b_",'Valoració '!$D$7,"00",A9))))</f>
        <v/>
      </c>
    </row>
    <row r="10" spans="1:20" x14ac:dyDescent="0.25">
      <c r="A10" s="206">
        <v>3</v>
      </c>
      <c r="B10" s="3"/>
      <c r="C10" s="3"/>
      <c r="D10" s="3"/>
      <c r="E10" s="180"/>
      <c r="F10" s="3"/>
      <c r="G10" s="3"/>
      <c r="H10" s="3"/>
      <c r="I10" s="3"/>
      <c r="J10" s="179"/>
      <c r="K10" s="19"/>
      <c r="L10" s="19"/>
      <c r="M10" s="89">
        <f t="shared" si="0"/>
        <v>2.7397260273972603E-3</v>
      </c>
      <c r="N10" s="89" t="str">
        <f t="shared" ref="N10:N72" si="1">IF(M10&gt;=3,"arriba als 3 anys","no arriba als 3 anys")</f>
        <v>no arriba als 3 anys</v>
      </c>
      <c r="O10" s="33"/>
      <c r="P10" s="224" t="str">
        <f>IF(O10="","",IF(O10="SI","No cal documentació",(CONCATENATE("1.2b_",'Valoració '!$D$7,"00",A10))))</f>
        <v/>
      </c>
    </row>
    <row r="11" spans="1:20" x14ac:dyDescent="0.25">
      <c r="A11" s="206">
        <v>4</v>
      </c>
      <c r="B11" s="3"/>
      <c r="C11" s="3"/>
      <c r="D11" s="3"/>
      <c r="E11" s="3"/>
      <c r="F11" s="3"/>
      <c r="G11" s="3"/>
      <c r="H11" s="3"/>
      <c r="I11" s="3"/>
      <c r="J11" s="179"/>
      <c r="K11" s="19"/>
      <c r="L11" s="19"/>
      <c r="M11" s="89">
        <f t="shared" si="0"/>
        <v>2.7397260273972603E-3</v>
      </c>
      <c r="N11" s="89" t="str">
        <f t="shared" si="1"/>
        <v>no arriba als 3 anys</v>
      </c>
      <c r="O11" s="33"/>
      <c r="P11" s="224" t="str">
        <f>IF(O11="","",IF(O11="SI","No cal documentació",(CONCATENATE("1.2b_",'Valoració '!$D$7,"00",A11))))</f>
        <v/>
      </c>
    </row>
    <row r="12" spans="1:20" x14ac:dyDescent="0.25">
      <c r="A12" s="206">
        <v>5</v>
      </c>
      <c r="B12" s="3"/>
      <c r="C12" s="3"/>
      <c r="D12" s="3"/>
      <c r="E12" s="3"/>
      <c r="F12" s="3"/>
      <c r="G12" s="3"/>
      <c r="H12" s="3"/>
      <c r="I12" s="3"/>
      <c r="J12" s="179"/>
      <c r="K12" s="19"/>
      <c r="L12" s="19"/>
      <c r="M12" s="89">
        <f t="shared" si="0"/>
        <v>2.7397260273972603E-3</v>
      </c>
      <c r="N12" s="89" t="str">
        <f t="shared" si="1"/>
        <v>no arriba als 3 anys</v>
      </c>
      <c r="O12" s="33"/>
      <c r="P12" s="224" t="str">
        <f>IF(O12="","",IF(O12="SI","No cal documentació",(CONCATENATE("1.2b_",'Valoració '!$D$7,"00",A12))))</f>
        <v/>
      </c>
    </row>
    <row r="13" spans="1:20" x14ac:dyDescent="0.25">
      <c r="A13" s="206">
        <v>6</v>
      </c>
      <c r="B13" s="3"/>
      <c r="C13" s="3"/>
      <c r="D13" s="3"/>
      <c r="E13" s="180"/>
      <c r="F13" s="3"/>
      <c r="G13" s="3"/>
      <c r="H13" s="3"/>
      <c r="I13" s="3"/>
      <c r="J13" s="178"/>
      <c r="K13" s="19"/>
      <c r="L13" s="19"/>
      <c r="M13" s="89">
        <f t="shared" si="0"/>
        <v>2.7397260273972603E-3</v>
      </c>
      <c r="N13" s="89" t="str">
        <f t="shared" si="1"/>
        <v>no arriba als 3 anys</v>
      </c>
      <c r="O13" s="33"/>
      <c r="P13" s="224" t="str">
        <f>IF(O13="","",IF(O13="SI","No cal documentació",(CONCATENATE("1.2b_",'Valoració '!$D$7,"00",A13))))</f>
        <v/>
      </c>
    </row>
    <row r="14" spans="1:20" x14ac:dyDescent="0.25">
      <c r="A14" s="206">
        <v>7</v>
      </c>
      <c r="B14" s="3"/>
      <c r="C14" s="3"/>
      <c r="D14" s="3"/>
      <c r="E14" s="3"/>
      <c r="F14" s="3"/>
      <c r="G14" s="3"/>
      <c r="H14" s="3"/>
      <c r="I14" s="3"/>
      <c r="J14" s="179"/>
      <c r="K14" s="19"/>
      <c r="L14" s="19"/>
      <c r="M14" s="89">
        <f t="shared" si="0"/>
        <v>2.7397260273972603E-3</v>
      </c>
      <c r="N14" s="89" t="str">
        <f t="shared" si="1"/>
        <v>no arriba als 3 anys</v>
      </c>
      <c r="O14" s="33"/>
      <c r="P14" s="224" t="str">
        <f>IF(O14="","",IF(O14="SI","No cal documentació",(CONCATENATE("1.2b_",'Valoració '!$D$7,"00",A14))))</f>
        <v/>
      </c>
    </row>
    <row r="15" spans="1:20" x14ac:dyDescent="0.25">
      <c r="A15" s="206">
        <v>8</v>
      </c>
      <c r="B15" s="3"/>
      <c r="C15" s="3"/>
      <c r="D15" s="3"/>
      <c r="E15" s="3"/>
      <c r="F15" s="3"/>
      <c r="G15" s="3"/>
      <c r="H15" s="3"/>
      <c r="I15" s="3"/>
      <c r="J15" s="3"/>
      <c r="K15" s="3"/>
      <c r="L15" s="3"/>
      <c r="M15" s="89">
        <f t="shared" si="0"/>
        <v>2.7397260273972603E-3</v>
      </c>
      <c r="N15" s="89" t="str">
        <f t="shared" si="1"/>
        <v>no arriba als 3 anys</v>
      </c>
      <c r="O15" s="33"/>
      <c r="P15" s="224" t="str">
        <f>IF(O15="","",IF(O15="SI","No cal documentació",(CONCATENATE("1.2b_",'Valoració '!$D$7,"00",A15))))</f>
        <v/>
      </c>
    </row>
    <row r="16" spans="1:20" x14ac:dyDescent="0.25">
      <c r="A16" s="206">
        <v>9</v>
      </c>
      <c r="B16" s="3"/>
      <c r="C16" s="3"/>
      <c r="D16" s="3"/>
      <c r="E16" s="3"/>
      <c r="F16" s="3"/>
      <c r="G16" s="3"/>
      <c r="H16" s="3"/>
      <c r="I16" s="3"/>
      <c r="J16" s="3"/>
      <c r="K16" s="3"/>
      <c r="L16" s="3"/>
      <c r="M16" s="89">
        <f t="shared" si="0"/>
        <v>2.7397260273972603E-3</v>
      </c>
      <c r="N16" s="89" t="str">
        <f t="shared" si="1"/>
        <v>no arriba als 3 anys</v>
      </c>
      <c r="O16" s="33"/>
      <c r="P16" s="224" t="str">
        <f>IF(O16="","",IF(O16="SI","No cal documentació",(CONCATENATE("1.2b_",'Valoració '!$D$7,"00",A16))))</f>
        <v/>
      </c>
    </row>
    <row r="17" spans="1:16" x14ac:dyDescent="0.25">
      <c r="A17" s="206">
        <v>10</v>
      </c>
      <c r="B17" s="3"/>
      <c r="C17" s="3"/>
      <c r="D17" s="3"/>
      <c r="E17" s="3"/>
      <c r="F17" s="3"/>
      <c r="G17" s="3"/>
      <c r="H17" s="3"/>
      <c r="I17" s="3"/>
      <c r="J17" s="3"/>
      <c r="K17" s="3"/>
      <c r="L17" s="3"/>
      <c r="M17" s="89">
        <f t="shared" si="0"/>
        <v>2.7397260273972603E-3</v>
      </c>
      <c r="N17" s="89" t="str">
        <f t="shared" si="1"/>
        <v>no arriba als 3 anys</v>
      </c>
      <c r="O17" s="33"/>
      <c r="P17" s="224" t="str">
        <f>IF(O17="","",IF(O17="SI","No cal documentació",(CONCATENATE("1.2b_",'Valoració '!$D$7,"00",A17))))</f>
        <v/>
      </c>
    </row>
    <row r="18" spans="1:16" x14ac:dyDescent="0.25">
      <c r="A18" s="206">
        <v>11</v>
      </c>
      <c r="B18" s="3"/>
      <c r="C18" s="3"/>
      <c r="D18" s="3"/>
      <c r="E18" s="3"/>
      <c r="F18" s="3"/>
      <c r="G18" s="3"/>
      <c r="H18" s="3"/>
      <c r="I18" s="3"/>
      <c r="J18" s="3"/>
      <c r="K18" s="3"/>
      <c r="L18" s="3"/>
      <c r="M18" s="89">
        <f t="shared" si="0"/>
        <v>2.7397260273972603E-3</v>
      </c>
      <c r="N18" s="89" t="str">
        <f t="shared" si="1"/>
        <v>no arriba als 3 anys</v>
      </c>
      <c r="O18" s="33"/>
      <c r="P18" s="224" t="str">
        <f>IF(O18="","",IF(O18="SI","No cal documentació",(CONCATENATE("1.2b_",'Valoració '!$D$7,"00",A18))))</f>
        <v/>
      </c>
    </row>
    <row r="19" spans="1:16" x14ac:dyDescent="0.25">
      <c r="A19" s="206">
        <v>12</v>
      </c>
      <c r="B19" s="3"/>
      <c r="C19" s="3"/>
      <c r="D19" s="3"/>
      <c r="E19" s="3"/>
      <c r="F19" s="3"/>
      <c r="G19" s="3"/>
      <c r="H19" s="3"/>
      <c r="I19" s="3"/>
      <c r="J19" s="3"/>
      <c r="K19" s="3"/>
      <c r="L19" s="3"/>
      <c r="M19" s="89">
        <f t="shared" si="0"/>
        <v>2.7397260273972603E-3</v>
      </c>
      <c r="N19" s="89" t="str">
        <f t="shared" si="1"/>
        <v>no arriba als 3 anys</v>
      </c>
      <c r="O19" s="33"/>
      <c r="P19" s="224" t="str">
        <f>IF(O19="","",IF(O19="SI","No cal documentació",(CONCATENATE("1.2b_",'Valoració '!$D$7,"00",A19))))</f>
        <v/>
      </c>
    </row>
    <row r="20" spans="1:16" x14ac:dyDescent="0.25">
      <c r="A20" s="206">
        <v>13</v>
      </c>
      <c r="B20" s="3"/>
      <c r="C20" s="3"/>
      <c r="D20" s="3"/>
      <c r="E20" s="3"/>
      <c r="F20" s="3"/>
      <c r="G20" s="3"/>
      <c r="H20" s="3"/>
      <c r="I20" s="3"/>
      <c r="J20" s="3"/>
      <c r="K20" s="3"/>
      <c r="L20" s="3"/>
      <c r="M20" s="89">
        <f t="shared" si="0"/>
        <v>2.7397260273972603E-3</v>
      </c>
      <c r="N20" s="89" t="str">
        <f t="shared" si="1"/>
        <v>no arriba als 3 anys</v>
      </c>
      <c r="O20" s="33"/>
      <c r="P20" s="224" t="str">
        <f>IF(O20="","",IF(O20="SI","No cal documentació",(CONCATENATE("1.2b_",'Valoració '!$D$7,"00",A20))))</f>
        <v/>
      </c>
    </row>
    <row r="21" spans="1:16" x14ac:dyDescent="0.25">
      <c r="A21" s="206">
        <v>14</v>
      </c>
      <c r="B21" s="3"/>
      <c r="C21" s="3"/>
      <c r="D21" s="3"/>
      <c r="E21" s="3"/>
      <c r="F21" s="3"/>
      <c r="G21" s="3"/>
      <c r="H21" s="3"/>
      <c r="I21" s="3"/>
      <c r="J21" s="3"/>
      <c r="K21" s="3"/>
      <c r="L21" s="3"/>
      <c r="M21" s="89">
        <f t="shared" si="0"/>
        <v>2.7397260273972603E-3</v>
      </c>
      <c r="N21" s="89" t="str">
        <f t="shared" si="1"/>
        <v>no arriba als 3 anys</v>
      </c>
      <c r="O21" s="33"/>
      <c r="P21" s="224" t="str">
        <f>IF(O21="","",IF(O21="SI","No cal documentació",(CONCATENATE("1.2b_",'Valoració '!$D$7,"00",A21))))</f>
        <v/>
      </c>
    </row>
    <row r="22" spans="1:16" x14ac:dyDescent="0.25">
      <c r="A22" s="206">
        <v>15</v>
      </c>
      <c r="B22" s="3"/>
      <c r="C22" s="3"/>
      <c r="D22" s="3"/>
      <c r="E22" s="3"/>
      <c r="F22" s="3"/>
      <c r="G22" s="3"/>
      <c r="H22" s="3"/>
      <c r="I22" s="3"/>
      <c r="J22" s="3"/>
      <c r="K22" s="3"/>
      <c r="L22" s="3"/>
      <c r="M22" s="89">
        <f t="shared" si="0"/>
        <v>2.7397260273972603E-3</v>
      </c>
      <c r="N22" s="89" t="str">
        <f t="shared" si="1"/>
        <v>no arriba als 3 anys</v>
      </c>
      <c r="O22" s="33"/>
      <c r="P22" s="224" t="str">
        <f>IF(O22="","",IF(O22="SI","No cal documentació",(CONCATENATE("1.2b_",'Valoració '!$D$7,"00",A22))))</f>
        <v/>
      </c>
    </row>
    <row r="23" spans="1:16" x14ac:dyDescent="0.25">
      <c r="A23" s="206">
        <v>16</v>
      </c>
      <c r="B23" s="3"/>
      <c r="C23" s="3"/>
      <c r="D23" s="3"/>
      <c r="E23" s="3"/>
      <c r="F23" s="3"/>
      <c r="G23" s="3"/>
      <c r="H23" s="3"/>
      <c r="I23" s="3"/>
      <c r="J23" s="3"/>
      <c r="K23" s="3"/>
      <c r="L23" s="3"/>
      <c r="M23" s="89">
        <f t="shared" si="0"/>
        <v>2.7397260273972603E-3</v>
      </c>
      <c r="N23" s="89" t="str">
        <f t="shared" si="1"/>
        <v>no arriba als 3 anys</v>
      </c>
      <c r="O23" s="33"/>
      <c r="P23" s="224" t="str">
        <f>IF(O23="","",IF(O23="SI","No cal documentació",(CONCATENATE("1.2b_",'Valoració '!$D$7,"00",A23))))</f>
        <v/>
      </c>
    </row>
    <row r="24" spans="1:16" x14ac:dyDescent="0.25">
      <c r="A24" s="206">
        <v>17</v>
      </c>
      <c r="B24" s="3"/>
      <c r="C24" s="3"/>
      <c r="D24" s="3"/>
      <c r="E24" s="3"/>
      <c r="F24" s="3"/>
      <c r="G24" s="3"/>
      <c r="H24" s="3"/>
      <c r="I24" s="3"/>
      <c r="J24" s="3"/>
      <c r="K24" s="3"/>
      <c r="L24" s="3"/>
      <c r="M24" s="89">
        <f t="shared" si="0"/>
        <v>2.7397260273972603E-3</v>
      </c>
      <c r="N24" s="89" t="str">
        <f t="shared" si="1"/>
        <v>no arriba als 3 anys</v>
      </c>
      <c r="O24" s="33"/>
      <c r="P24" s="224" t="str">
        <f>IF(O24="","",IF(O24="SI","No cal documentació",(CONCATENATE("1.2b_",'Valoració '!$D$7,"00",A24))))</f>
        <v/>
      </c>
    </row>
    <row r="25" spans="1:16" x14ac:dyDescent="0.25">
      <c r="A25" s="206">
        <v>18</v>
      </c>
      <c r="B25" s="3"/>
      <c r="C25" s="3"/>
      <c r="D25" s="3"/>
      <c r="E25" s="3"/>
      <c r="F25" s="3"/>
      <c r="G25" s="3"/>
      <c r="H25" s="3"/>
      <c r="I25" s="3"/>
      <c r="J25" s="3"/>
      <c r="K25" s="3"/>
      <c r="L25" s="3"/>
      <c r="M25" s="89">
        <f t="shared" si="0"/>
        <v>2.7397260273972603E-3</v>
      </c>
      <c r="N25" s="89" t="str">
        <f t="shared" si="1"/>
        <v>no arriba als 3 anys</v>
      </c>
      <c r="O25" s="33"/>
      <c r="P25" s="224" t="str">
        <f>IF(O25="","",IF(O25="SI","No cal documentació",(CONCATENATE("1.2b_",'Valoració '!$D$7,"00",A25))))</f>
        <v/>
      </c>
    </row>
    <row r="26" spans="1:16" x14ac:dyDescent="0.25">
      <c r="A26" s="206">
        <v>19</v>
      </c>
      <c r="B26" s="3"/>
      <c r="C26" s="3"/>
      <c r="D26" s="3"/>
      <c r="E26" s="3"/>
      <c r="F26" s="3"/>
      <c r="G26" s="3"/>
      <c r="H26" s="3"/>
      <c r="I26" s="3"/>
      <c r="J26" s="3"/>
      <c r="K26" s="3"/>
      <c r="L26" s="3"/>
      <c r="M26" s="89">
        <f t="shared" si="0"/>
        <v>2.7397260273972603E-3</v>
      </c>
      <c r="N26" s="89" t="str">
        <f t="shared" si="1"/>
        <v>no arriba als 3 anys</v>
      </c>
      <c r="O26" s="33"/>
      <c r="P26" s="224" t="str">
        <f>IF(O26="","",IF(O26="SI","No cal documentació",(CONCATENATE("1.2b_",'Valoració '!$D$7,"00",A26))))</f>
        <v/>
      </c>
    </row>
    <row r="27" spans="1:16" x14ac:dyDescent="0.25">
      <c r="A27" s="206">
        <v>20</v>
      </c>
      <c r="B27" s="3"/>
      <c r="C27" s="3"/>
      <c r="D27" s="3"/>
      <c r="E27" s="3"/>
      <c r="F27" s="3"/>
      <c r="G27" s="3"/>
      <c r="H27" s="3"/>
      <c r="I27" s="3"/>
      <c r="J27" s="3"/>
      <c r="K27" s="3"/>
      <c r="L27" s="3"/>
      <c r="M27" s="89">
        <f t="shared" si="0"/>
        <v>2.7397260273972603E-3</v>
      </c>
      <c r="N27" s="89" t="str">
        <f t="shared" si="1"/>
        <v>no arriba als 3 anys</v>
      </c>
      <c r="O27" s="33"/>
      <c r="P27" s="224" t="str">
        <f>IF(O27="","",IF(O27="SI","No cal documentació",(CONCATENATE("1.2b_",'Valoració '!$D$7,"00",A27))))</f>
        <v/>
      </c>
    </row>
    <row r="28" spans="1:16" x14ac:dyDescent="0.25">
      <c r="A28" s="206">
        <v>21</v>
      </c>
      <c r="B28" s="3"/>
      <c r="C28" s="3"/>
      <c r="D28" s="3"/>
      <c r="E28" s="3"/>
      <c r="F28" s="3"/>
      <c r="G28" s="3"/>
      <c r="H28" s="3"/>
      <c r="I28" s="3"/>
      <c r="J28" s="3"/>
      <c r="K28" s="3"/>
      <c r="L28" s="3"/>
      <c r="M28" s="89">
        <f t="shared" si="0"/>
        <v>2.7397260273972603E-3</v>
      </c>
      <c r="N28" s="89" t="str">
        <f t="shared" si="1"/>
        <v>no arriba als 3 anys</v>
      </c>
      <c r="O28" s="33"/>
      <c r="P28" s="224" t="str">
        <f>IF(O28="","",IF(O28="SI","No cal documentació",(CONCATENATE("1.2b_",'Valoració '!$D$7,"00",A28))))</f>
        <v/>
      </c>
    </row>
    <row r="29" spans="1:16" x14ac:dyDescent="0.25">
      <c r="A29" s="206">
        <v>22</v>
      </c>
      <c r="B29" s="3"/>
      <c r="C29" s="3"/>
      <c r="D29" s="3"/>
      <c r="E29" s="3"/>
      <c r="F29" s="3"/>
      <c r="G29" s="3"/>
      <c r="H29" s="3"/>
      <c r="I29" s="3"/>
      <c r="J29" s="3"/>
      <c r="K29" s="3"/>
      <c r="L29" s="3"/>
      <c r="M29" s="89">
        <f t="shared" si="0"/>
        <v>2.7397260273972603E-3</v>
      </c>
      <c r="N29" s="89" t="str">
        <f t="shared" si="1"/>
        <v>no arriba als 3 anys</v>
      </c>
      <c r="O29" s="33"/>
      <c r="P29" s="224" t="str">
        <f>IF(O29="","",IF(O29="SI","No cal documentació",(CONCATENATE("1.2b_",'Valoració '!$D$7,"00",A29))))</f>
        <v/>
      </c>
    </row>
    <row r="30" spans="1:16" x14ac:dyDescent="0.25">
      <c r="A30" s="206">
        <v>23</v>
      </c>
      <c r="B30" s="3"/>
      <c r="C30" s="3"/>
      <c r="D30" s="3"/>
      <c r="E30" s="3"/>
      <c r="F30" s="3"/>
      <c r="G30" s="3"/>
      <c r="H30" s="3"/>
      <c r="I30" s="3"/>
      <c r="J30" s="3"/>
      <c r="K30" s="3"/>
      <c r="L30" s="3"/>
      <c r="M30" s="89">
        <f t="shared" si="0"/>
        <v>2.7397260273972603E-3</v>
      </c>
      <c r="N30" s="89" t="str">
        <f t="shared" si="1"/>
        <v>no arriba als 3 anys</v>
      </c>
      <c r="O30" s="33"/>
      <c r="P30" s="224" t="str">
        <f>IF(O30="","",IF(O30="SI","No cal documentació",(CONCATENATE("1.2b_",'Valoració '!$D$7,"00",A30))))</f>
        <v/>
      </c>
    </row>
    <row r="31" spans="1:16" x14ac:dyDescent="0.25">
      <c r="A31" s="206">
        <v>24</v>
      </c>
      <c r="B31" s="3"/>
      <c r="C31" s="3"/>
      <c r="D31" s="3"/>
      <c r="E31" s="3"/>
      <c r="F31" s="3"/>
      <c r="G31" s="3"/>
      <c r="H31" s="3"/>
      <c r="I31" s="3"/>
      <c r="J31" s="3"/>
      <c r="K31" s="3"/>
      <c r="L31" s="3"/>
      <c r="M31" s="89">
        <f t="shared" si="0"/>
        <v>2.7397260273972603E-3</v>
      </c>
      <c r="N31" s="89" t="str">
        <f t="shared" si="1"/>
        <v>no arriba als 3 anys</v>
      </c>
      <c r="O31" s="33"/>
      <c r="P31" s="224" t="str">
        <f>IF(O31="","",IF(O31="SI","No cal documentació",(CONCATENATE("1.2b_",'Valoració '!$D$7,"00",A31))))</f>
        <v/>
      </c>
    </row>
    <row r="32" spans="1:16" x14ac:dyDescent="0.25">
      <c r="A32" s="206">
        <v>25</v>
      </c>
      <c r="B32" s="3"/>
      <c r="C32" s="3"/>
      <c r="D32" s="3"/>
      <c r="E32" s="3"/>
      <c r="F32" s="3"/>
      <c r="G32" s="3"/>
      <c r="H32" s="3"/>
      <c r="I32" s="3"/>
      <c r="J32" s="3"/>
      <c r="K32" s="3"/>
      <c r="L32" s="3"/>
      <c r="M32" s="89">
        <f t="shared" si="0"/>
        <v>2.7397260273972603E-3</v>
      </c>
      <c r="N32" s="89" t="str">
        <f t="shared" si="1"/>
        <v>no arriba als 3 anys</v>
      </c>
      <c r="O32" s="33"/>
      <c r="P32" s="224" t="str">
        <f>IF(O32="","",IF(O32="SI","No cal documentació",(CONCATENATE("1.2b_",'Valoració '!$D$7,"00",A32))))</f>
        <v/>
      </c>
    </row>
    <row r="33" spans="1:16" x14ac:dyDescent="0.25">
      <c r="A33" s="206">
        <v>26</v>
      </c>
      <c r="B33" s="3"/>
      <c r="C33" s="3"/>
      <c r="D33" s="3"/>
      <c r="E33" s="3"/>
      <c r="F33" s="3"/>
      <c r="G33" s="3"/>
      <c r="H33" s="3"/>
      <c r="I33" s="3"/>
      <c r="J33" s="3"/>
      <c r="K33" s="3"/>
      <c r="L33" s="3"/>
      <c r="M33" s="89">
        <f t="shared" si="0"/>
        <v>2.7397260273972603E-3</v>
      </c>
      <c r="N33" s="89" t="str">
        <f t="shared" si="1"/>
        <v>no arriba als 3 anys</v>
      </c>
      <c r="O33" s="33"/>
      <c r="P33" s="224" t="str">
        <f>IF(O33="","",IF(O33="SI","No cal documentació",(CONCATENATE("1.2b_",'Valoració '!$D$7,"00",A33))))</f>
        <v/>
      </c>
    </row>
    <row r="34" spans="1:16" x14ac:dyDescent="0.25">
      <c r="A34" s="206">
        <v>27</v>
      </c>
      <c r="B34" s="3"/>
      <c r="C34" s="3"/>
      <c r="D34" s="3"/>
      <c r="E34" s="3"/>
      <c r="F34" s="3"/>
      <c r="G34" s="3"/>
      <c r="H34" s="3"/>
      <c r="I34" s="3"/>
      <c r="J34" s="3"/>
      <c r="K34" s="3"/>
      <c r="L34" s="3"/>
      <c r="M34" s="89">
        <f t="shared" si="0"/>
        <v>2.7397260273972603E-3</v>
      </c>
      <c r="N34" s="89" t="str">
        <f t="shared" si="1"/>
        <v>no arriba als 3 anys</v>
      </c>
      <c r="O34" s="33"/>
      <c r="P34" s="224" t="str">
        <f>IF(O34="","",IF(O34="SI","No cal documentació",(CONCATENATE("1.2b_",'Valoració '!$D$7,"00",A34))))</f>
        <v/>
      </c>
    </row>
    <row r="35" spans="1:16" x14ac:dyDescent="0.25">
      <c r="A35" s="206">
        <v>28</v>
      </c>
      <c r="B35" s="3"/>
      <c r="C35" s="3"/>
      <c r="D35" s="3"/>
      <c r="E35" s="3"/>
      <c r="F35" s="3"/>
      <c r="G35" s="3"/>
      <c r="H35" s="3"/>
      <c r="I35" s="3"/>
      <c r="J35" s="3"/>
      <c r="K35" s="3"/>
      <c r="L35" s="3"/>
      <c r="M35" s="89">
        <f t="shared" si="0"/>
        <v>2.7397260273972603E-3</v>
      </c>
      <c r="N35" s="89" t="str">
        <f t="shared" si="1"/>
        <v>no arriba als 3 anys</v>
      </c>
      <c r="O35" s="33"/>
      <c r="P35" s="224" t="str">
        <f>IF(O35="","",IF(O35="SI","No cal documentació",(CONCATENATE("1.2b_",'Valoració '!$D$7,"00",A35))))</f>
        <v/>
      </c>
    </row>
    <row r="36" spans="1:16" x14ac:dyDescent="0.25">
      <c r="A36" s="206">
        <v>29</v>
      </c>
      <c r="B36" s="3"/>
      <c r="C36" s="3"/>
      <c r="D36" s="3"/>
      <c r="E36" s="3"/>
      <c r="F36" s="3"/>
      <c r="G36" s="3"/>
      <c r="H36" s="3"/>
      <c r="I36" s="3"/>
      <c r="J36" s="3"/>
      <c r="K36" s="3"/>
      <c r="L36" s="3"/>
      <c r="M36" s="89">
        <f t="shared" si="0"/>
        <v>2.7397260273972603E-3</v>
      </c>
      <c r="N36" s="89" t="str">
        <f t="shared" si="1"/>
        <v>no arriba als 3 anys</v>
      </c>
      <c r="O36" s="33"/>
      <c r="P36" s="224" t="str">
        <f>IF(O36="","",IF(O36="SI","No cal documentació",(CONCATENATE("1.2b_",'Valoració '!$D$7,"00",A36))))</f>
        <v/>
      </c>
    </row>
    <row r="37" spans="1:16" x14ac:dyDescent="0.25">
      <c r="A37" s="206">
        <v>30</v>
      </c>
      <c r="B37" s="3"/>
      <c r="C37" s="3"/>
      <c r="D37" s="3"/>
      <c r="E37" s="3"/>
      <c r="F37" s="3"/>
      <c r="G37" s="3"/>
      <c r="H37" s="3"/>
      <c r="I37" s="3"/>
      <c r="J37" s="3"/>
      <c r="K37" s="3"/>
      <c r="L37" s="3"/>
      <c r="M37" s="89">
        <f t="shared" si="0"/>
        <v>2.7397260273972603E-3</v>
      </c>
      <c r="N37" s="89" t="str">
        <f t="shared" si="1"/>
        <v>no arriba als 3 anys</v>
      </c>
      <c r="O37" s="33"/>
      <c r="P37" s="224" t="str">
        <f>IF(O37="","",IF(O37="SI","No cal documentació",(CONCATENATE("1.2b_",'Valoració '!$D$7,"00",A37))))</f>
        <v/>
      </c>
    </row>
    <row r="38" spans="1:16" x14ac:dyDescent="0.25">
      <c r="A38" s="206">
        <v>31</v>
      </c>
      <c r="B38" s="3"/>
      <c r="C38" s="3"/>
      <c r="D38" s="3"/>
      <c r="E38" s="3"/>
      <c r="F38" s="3"/>
      <c r="G38" s="3"/>
      <c r="H38" s="3"/>
      <c r="I38" s="3"/>
      <c r="J38" s="3"/>
      <c r="K38" s="3"/>
      <c r="L38" s="3"/>
      <c r="M38" s="89">
        <f t="shared" si="0"/>
        <v>2.7397260273972603E-3</v>
      </c>
      <c r="N38" s="89" t="str">
        <f t="shared" si="1"/>
        <v>no arriba als 3 anys</v>
      </c>
      <c r="O38" s="33"/>
      <c r="P38" s="224" t="str">
        <f>IF(O38="","",IF(O38="SI","No cal documentació",(CONCATENATE("1.2b_",'Valoració '!$D$7,"00",A38))))</f>
        <v/>
      </c>
    </row>
    <row r="39" spans="1:16" x14ac:dyDescent="0.25">
      <c r="A39" s="206">
        <v>32</v>
      </c>
      <c r="B39" s="3"/>
      <c r="C39" s="3"/>
      <c r="D39" s="3"/>
      <c r="E39" s="3"/>
      <c r="F39" s="3"/>
      <c r="G39" s="3"/>
      <c r="H39" s="3"/>
      <c r="I39" s="3"/>
      <c r="J39" s="3"/>
      <c r="K39" s="3"/>
      <c r="L39" s="3"/>
      <c r="M39" s="89">
        <f t="shared" si="0"/>
        <v>2.7397260273972603E-3</v>
      </c>
      <c r="N39" s="89" t="str">
        <f t="shared" si="1"/>
        <v>no arriba als 3 anys</v>
      </c>
      <c r="O39" s="33"/>
      <c r="P39" s="224" t="str">
        <f>IF(O39="","",IF(O39="SI","No cal documentació",(CONCATENATE("1.2b_",'Valoració '!$D$7,"00",A39))))</f>
        <v/>
      </c>
    </row>
    <row r="40" spans="1:16" x14ac:dyDescent="0.25">
      <c r="A40" s="206">
        <v>33</v>
      </c>
      <c r="B40" s="3"/>
      <c r="C40" s="3"/>
      <c r="D40" s="3"/>
      <c r="E40" s="3"/>
      <c r="F40" s="3"/>
      <c r="G40" s="3"/>
      <c r="H40" s="3"/>
      <c r="I40" s="3"/>
      <c r="J40" s="3"/>
      <c r="K40" s="3"/>
      <c r="L40" s="3"/>
      <c r="M40" s="89">
        <f t="shared" si="0"/>
        <v>2.7397260273972603E-3</v>
      </c>
      <c r="N40" s="89" t="str">
        <f t="shared" si="1"/>
        <v>no arriba als 3 anys</v>
      </c>
      <c r="O40" s="33"/>
      <c r="P40" s="224" t="str">
        <f>IF(O40="","",IF(O40="SI","No cal documentació",(CONCATENATE("1.2b_",'Valoració '!$D$7,"00",A40))))</f>
        <v/>
      </c>
    </row>
    <row r="41" spans="1:16" x14ac:dyDescent="0.25">
      <c r="A41" s="206">
        <v>34</v>
      </c>
      <c r="B41" s="3"/>
      <c r="C41" s="3"/>
      <c r="D41" s="3"/>
      <c r="E41" s="3"/>
      <c r="F41" s="3"/>
      <c r="G41" s="3"/>
      <c r="H41" s="3"/>
      <c r="I41" s="3"/>
      <c r="J41" s="3"/>
      <c r="K41" s="3"/>
      <c r="L41" s="3"/>
      <c r="M41" s="89">
        <f t="shared" si="0"/>
        <v>2.7397260273972603E-3</v>
      </c>
      <c r="N41" s="89" t="str">
        <f t="shared" si="1"/>
        <v>no arriba als 3 anys</v>
      </c>
      <c r="O41" s="33"/>
      <c r="P41" s="224" t="str">
        <f>IF(O41="","",IF(O41="SI","No cal documentació",(CONCATENATE("1.2b_",'Valoració '!$D$7,"00",A41))))</f>
        <v/>
      </c>
    </row>
    <row r="42" spans="1:16" x14ac:dyDescent="0.25">
      <c r="A42" s="206">
        <v>35</v>
      </c>
      <c r="B42" s="3"/>
      <c r="C42" s="3"/>
      <c r="D42" s="3"/>
      <c r="E42" s="3"/>
      <c r="F42" s="3"/>
      <c r="G42" s="3"/>
      <c r="H42" s="3"/>
      <c r="I42" s="3"/>
      <c r="J42" s="3"/>
      <c r="K42" s="3"/>
      <c r="L42" s="3"/>
      <c r="M42" s="89">
        <f t="shared" si="0"/>
        <v>2.7397260273972603E-3</v>
      </c>
      <c r="N42" s="89" t="str">
        <f t="shared" si="1"/>
        <v>no arriba als 3 anys</v>
      </c>
      <c r="O42" s="33"/>
      <c r="P42" s="224" t="str">
        <f>IF(O42="","",IF(O42="SI","No cal documentació",(CONCATENATE("1.2b_",'Valoració '!$D$7,"00",A42))))</f>
        <v/>
      </c>
    </row>
    <row r="43" spans="1:16" x14ac:dyDescent="0.25">
      <c r="A43" s="206">
        <v>36</v>
      </c>
      <c r="B43" s="3"/>
      <c r="C43" s="3"/>
      <c r="D43" s="3"/>
      <c r="E43" s="3"/>
      <c r="F43" s="3"/>
      <c r="G43" s="3"/>
      <c r="H43" s="3"/>
      <c r="I43" s="3"/>
      <c r="J43" s="3"/>
      <c r="K43" s="3"/>
      <c r="L43" s="3"/>
      <c r="M43" s="89">
        <f t="shared" si="0"/>
        <v>2.7397260273972603E-3</v>
      </c>
      <c r="N43" s="89" t="str">
        <f t="shared" si="1"/>
        <v>no arriba als 3 anys</v>
      </c>
      <c r="O43" s="33"/>
      <c r="P43" s="224" t="str">
        <f>IF(O43="","",IF(O43="SI","No cal documentació",(CONCATENATE("1.2b_",'Valoració '!$D$7,"00",A43))))</f>
        <v/>
      </c>
    </row>
    <row r="44" spans="1:16" x14ac:dyDescent="0.25">
      <c r="A44" s="206">
        <v>37</v>
      </c>
      <c r="B44" s="3"/>
      <c r="C44" s="3"/>
      <c r="D44" s="3"/>
      <c r="E44" s="3"/>
      <c r="F44" s="3"/>
      <c r="G44" s="3"/>
      <c r="H44" s="3"/>
      <c r="I44" s="3"/>
      <c r="J44" s="3"/>
      <c r="K44" s="3"/>
      <c r="L44" s="3"/>
      <c r="M44" s="89">
        <f t="shared" si="0"/>
        <v>2.7397260273972603E-3</v>
      </c>
      <c r="N44" s="89" t="str">
        <f t="shared" si="1"/>
        <v>no arriba als 3 anys</v>
      </c>
      <c r="O44" s="33"/>
      <c r="P44" s="224" t="str">
        <f>IF(O44="","",IF(O44="SI","No cal documentació",(CONCATENATE("1.2b_",'Valoració '!$D$7,"00",A44))))</f>
        <v/>
      </c>
    </row>
    <row r="45" spans="1:16" x14ac:dyDescent="0.25">
      <c r="A45" s="206">
        <v>38</v>
      </c>
      <c r="B45" s="3"/>
      <c r="C45" s="3"/>
      <c r="D45" s="3"/>
      <c r="E45" s="3"/>
      <c r="F45" s="3"/>
      <c r="G45" s="3"/>
      <c r="H45" s="3"/>
      <c r="I45" s="3"/>
      <c r="J45" s="3"/>
      <c r="K45" s="3"/>
      <c r="L45" s="3"/>
      <c r="M45" s="89">
        <f t="shared" si="0"/>
        <v>2.7397260273972603E-3</v>
      </c>
      <c r="N45" s="89" t="str">
        <f t="shared" si="1"/>
        <v>no arriba als 3 anys</v>
      </c>
      <c r="O45" s="33"/>
      <c r="P45" s="224" t="str">
        <f>IF(O45="","",IF(O45="SI","No cal documentació",(CONCATENATE("1.2b_",'Valoració '!$D$7,"00",A45))))</f>
        <v/>
      </c>
    </row>
    <row r="46" spans="1:16" x14ac:dyDescent="0.25">
      <c r="A46" s="206">
        <v>39</v>
      </c>
      <c r="B46" s="3"/>
      <c r="C46" s="3"/>
      <c r="D46" s="3"/>
      <c r="E46" s="3"/>
      <c r="F46" s="3"/>
      <c r="G46" s="3"/>
      <c r="H46" s="3"/>
      <c r="I46" s="3"/>
      <c r="J46" s="3"/>
      <c r="K46" s="3"/>
      <c r="L46" s="3"/>
      <c r="M46" s="89">
        <f t="shared" si="0"/>
        <v>2.7397260273972603E-3</v>
      </c>
      <c r="N46" s="89" t="str">
        <f t="shared" si="1"/>
        <v>no arriba als 3 anys</v>
      </c>
      <c r="O46" s="33"/>
      <c r="P46" s="224" t="str">
        <f>IF(O46="","",IF(O46="SI","No cal documentació",(CONCATENATE("1.2b_",'Valoració '!$D$7,"00",A46))))</f>
        <v/>
      </c>
    </row>
    <row r="47" spans="1:16" x14ac:dyDescent="0.25">
      <c r="A47" s="206">
        <v>40</v>
      </c>
      <c r="B47" s="3"/>
      <c r="C47" s="3"/>
      <c r="D47" s="3"/>
      <c r="E47" s="3"/>
      <c r="F47" s="3"/>
      <c r="G47" s="3"/>
      <c r="H47" s="3"/>
      <c r="I47" s="3"/>
      <c r="J47" s="3"/>
      <c r="K47" s="3"/>
      <c r="L47" s="3"/>
      <c r="M47" s="89">
        <f t="shared" si="0"/>
        <v>2.7397260273972603E-3</v>
      </c>
      <c r="N47" s="89" t="str">
        <f t="shared" si="1"/>
        <v>no arriba als 3 anys</v>
      </c>
      <c r="O47" s="33"/>
      <c r="P47" s="224" t="str">
        <f>IF(O47="","",IF(O47="SI","No cal documentació",(CONCATENATE("1.2b_",'Valoració '!$D$7,"00",A47))))</f>
        <v/>
      </c>
    </row>
    <row r="48" spans="1:16" x14ac:dyDescent="0.25">
      <c r="A48" s="206">
        <v>41</v>
      </c>
      <c r="B48" s="3"/>
      <c r="C48" s="3"/>
      <c r="D48" s="3"/>
      <c r="E48" s="3"/>
      <c r="F48" s="3"/>
      <c r="G48" s="3"/>
      <c r="H48" s="3"/>
      <c r="I48" s="3"/>
      <c r="J48" s="3"/>
      <c r="K48" s="3"/>
      <c r="L48" s="3"/>
      <c r="M48" s="89">
        <f t="shared" si="0"/>
        <v>2.7397260273972603E-3</v>
      </c>
      <c r="N48" s="89" t="str">
        <f t="shared" si="1"/>
        <v>no arriba als 3 anys</v>
      </c>
      <c r="O48" s="33"/>
      <c r="P48" s="224" t="str">
        <f>IF(O48="","",IF(O48="SI","No cal documentació",(CONCATENATE("1.2b_",'Valoració '!$D$7,"00",A48))))</f>
        <v/>
      </c>
    </row>
    <row r="49" spans="1:16" x14ac:dyDescent="0.25">
      <c r="A49" s="206">
        <v>42</v>
      </c>
      <c r="B49" s="3"/>
      <c r="C49" s="3"/>
      <c r="D49" s="3"/>
      <c r="E49" s="3"/>
      <c r="F49" s="3"/>
      <c r="G49" s="3"/>
      <c r="H49" s="3"/>
      <c r="I49" s="3"/>
      <c r="J49" s="3"/>
      <c r="K49" s="3"/>
      <c r="L49" s="3"/>
      <c r="M49" s="89">
        <f t="shared" si="0"/>
        <v>2.7397260273972603E-3</v>
      </c>
      <c r="N49" s="89" t="str">
        <f t="shared" si="1"/>
        <v>no arriba als 3 anys</v>
      </c>
      <c r="O49" s="33"/>
      <c r="P49" s="224" t="str">
        <f>IF(O49="","",IF(O49="SI","No cal documentació",(CONCATENATE("1.2b_",'Valoració '!$D$7,"00",A49))))</f>
        <v/>
      </c>
    </row>
    <row r="50" spans="1:16" x14ac:dyDescent="0.25">
      <c r="A50" s="206">
        <v>43</v>
      </c>
      <c r="B50" s="3"/>
      <c r="C50" s="3"/>
      <c r="D50" s="3"/>
      <c r="E50" s="3"/>
      <c r="F50" s="3"/>
      <c r="G50" s="3"/>
      <c r="H50" s="3"/>
      <c r="I50" s="3"/>
      <c r="J50" s="3"/>
      <c r="K50" s="3"/>
      <c r="L50" s="3"/>
      <c r="M50" s="89">
        <f t="shared" si="0"/>
        <v>2.7397260273972603E-3</v>
      </c>
      <c r="N50" s="89" t="str">
        <f t="shared" si="1"/>
        <v>no arriba als 3 anys</v>
      </c>
      <c r="O50" s="33"/>
      <c r="P50" s="224" t="str">
        <f>IF(O50="","",IF(O50="SI","No cal documentació",(CONCATENATE("1.2b_",'Valoració '!$D$7,"00",A50))))</f>
        <v/>
      </c>
    </row>
    <row r="51" spans="1:16" x14ac:dyDescent="0.25">
      <c r="A51" s="206">
        <v>44</v>
      </c>
      <c r="B51" s="3"/>
      <c r="C51" s="3"/>
      <c r="D51" s="3"/>
      <c r="E51" s="3"/>
      <c r="F51" s="3"/>
      <c r="G51" s="3"/>
      <c r="H51" s="3"/>
      <c r="I51" s="3"/>
      <c r="J51" s="3"/>
      <c r="K51" s="3"/>
      <c r="L51" s="3"/>
      <c r="M51" s="89">
        <f t="shared" si="0"/>
        <v>2.7397260273972603E-3</v>
      </c>
      <c r="N51" s="89" t="str">
        <f t="shared" si="1"/>
        <v>no arriba als 3 anys</v>
      </c>
      <c r="O51" s="33"/>
      <c r="P51" s="224" t="str">
        <f>IF(O51="","",IF(O51="SI","No cal documentació",(CONCATENATE("1.2b_",'Valoració '!$D$7,"00",A51))))</f>
        <v/>
      </c>
    </row>
    <row r="52" spans="1:16" x14ac:dyDescent="0.25">
      <c r="A52" s="206">
        <v>45</v>
      </c>
      <c r="B52" s="3"/>
      <c r="C52" s="3"/>
      <c r="D52" s="3"/>
      <c r="E52" s="3"/>
      <c r="F52" s="3"/>
      <c r="G52" s="3"/>
      <c r="H52" s="3"/>
      <c r="I52" s="3"/>
      <c r="J52" s="3"/>
      <c r="K52" s="3"/>
      <c r="L52" s="3"/>
      <c r="M52" s="89">
        <f t="shared" si="0"/>
        <v>2.7397260273972603E-3</v>
      </c>
      <c r="N52" s="89" t="str">
        <f t="shared" si="1"/>
        <v>no arriba als 3 anys</v>
      </c>
      <c r="O52" s="33"/>
      <c r="P52" s="224" t="str">
        <f>IF(O52="","",IF(O52="SI","No cal documentació",(CONCATENATE("1.2b_",'Valoració '!$D$7,"00",A52))))</f>
        <v/>
      </c>
    </row>
    <row r="53" spans="1:16" x14ac:dyDescent="0.25">
      <c r="A53" s="206">
        <v>46</v>
      </c>
      <c r="B53" s="3"/>
      <c r="C53" s="3"/>
      <c r="D53" s="3"/>
      <c r="E53" s="3"/>
      <c r="F53" s="3"/>
      <c r="G53" s="3"/>
      <c r="H53" s="3"/>
      <c r="I53" s="3"/>
      <c r="J53" s="3"/>
      <c r="K53" s="3"/>
      <c r="L53" s="3"/>
      <c r="M53" s="89">
        <f t="shared" si="0"/>
        <v>2.7397260273972603E-3</v>
      </c>
      <c r="N53" s="89" t="str">
        <f t="shared" si="1"/>
        <v>no arriba als 3 anys</v>
      </c>
      <c r="O53" s="33"/>
      <c r="P53" s="224" t="str">
        <f>IF(O53="","",IF(O53="SI","No cal documentació",(CONCATENATE("1.2b_",'Valoració '!$D$7,"00",A53))))</f>
        <v/>
      </c>
    </row>
    <row r="54" spans="1:16" x14ac:dyDescent="0.25">
      <c r="A54" s="206">
        <v>47</v>
      </c>
      <c r="B54" s="3"/>
      <c r="C54" s="3"/>
      <c r="D54" s="3"/>
      <c r="E54" s="3"/>
      <c r="F54" s="3"/>
      <c r="G54" s="3"/>
      <c r="H54" s="3"/>
      <c r="I54" s="3"/>
      <c r="J54" s="3"/>
      <c r="K54" s="3"/>
      <c r="L54" s="3"/>
      <c r="M54" s="89">
        <f t="shared" si="0"/>
        <v>2.7397260273972603E-3</v>
      </c>
      <c r="N54" s="89" t="str">
        <f t="shared" si="1"/>
        <v>no arriba als 3 anys</v>
      </c>
      <c r="O54" s="33"/>
      <c r="P54" s="224" t="str">
        <f>IF(O54="","",IF(O54="SI","No cal documentació",(CONCATENATE("1.2b_",'Valoració '!$D$7,"00",A54))))</f>
        <v/>
      </c>
    </row>
    <row r="55" spans="1:16" x14ac:dyDescent="0.25">
      <c r="A55" s="206">
        <v>48</v>
      </c>
      <c r="B55" s="3"/>
      <c r="C55" s="3"/>
      <c r="D55" s="3"/>
      <c r="E55" s="3"/>
      <c r="F55" s="3"/>
      <c r="G55" s="3"/>
      <c r="H55" s="3"/>
      <c r="I55" s="3"/>
      <c r="J55" s="3"/>
      <c r="K55" s="3"/>
      <c r="L55" s="3"/>
      <c r="M55" s="89">
        <f t="shared" si="0"/>
        <v>2.7397260273972603E-3</v>
      </c>
      <c r="N55" s="89" t="str">
        <f t="shared" si="1"/>
        <v>no arriba als 3 anys</v>
      </c>
      <c r="O55" s="33"/>
      <c r="P55" s="224" t="str">
        <f>IF(O55="","",IF(O55="SI","No cal documentació",(CONCATENATE("1.2b_",'Valoració '!$D$7,"00",A55))))</f>
        <v/>
      </c>
    </row>
    <row r="56" spans="1:16" x14ac:dyDescent="0.25">
      <c r="A56" s="206">
        <v>49</v>
      </c>
      <c r="B56" s="3"/>
      <c r="C56" s="3"/>
      <c r="D56" s="3"/>
      <c r="E56" s="3"/>
      <c r="F56" s="3"/>
      <c r="G56" s="3"/>
      <c r="H56" s="3"/>
      <c r="I56" s="3"/>
      <c r="J56" s="3"/>
      <c r="K56" s="3"/>
      <c r="L56" s="3"/>
      <c r="M56" s="89">
        <f t="shared" si="0"/>
        <v>2.7397260273972603E-3</v>
      </c>
      <c r="N56" s="89" t="str">
        <f t="shared" si="1"/>
        <v>no arriba als 3 anys</v>
      </c>
      <c r="O56" s="33"/>
      <c r="P56" s="224" t="str">
        <f>IF(O56="","",IF(O56="SI","No cal documentació",(CONCATENATE("1.2b_",'Valoració '!$D$7,"00",A56))))</f>
        <v/>
      </c>
    </row>
    <row r="57" spans="1:16" x14ac:dyDescent="0.25">
      <c r="A57" s="206">
        <v>50</v>
      </c>
      <c r="B57" s="3"/>
      <c r="C57" s="3"/>
      <c r="D57" s="3"/>
      <c r="E57" s="3"/>
      <c r="F57" s="3"/>
      <c r="G57" s="3"/>
      <c r="H57" s="3"/>
      <c r="I57" s="3"/>
      <c r="J57" s="3"/>
      <c r="K57" s="3"/>
      <c r="L57" s="3"/>
      <c r="M57" s="89">
        <f t="shared" si="0"/>
        <v>2.7397260273972603E-3</v>
      </c>
      <c r="N57" s="89" t="str">
        <f t="shared" si="1"/>
        <v>no arriba als 3 anys</v>
      </c>
      <c r="O57" s="33"/>
      <c r="P57" s="224" t="str">
        <f>IF(O57="","",IF(O57="SI","No cal documentació",(CONCATENATE("1.2b_",'Valoració '!$D$7,"00",A57))))</f>
        <v/>
      </c>
    </row>
    <row r="58" spans="1:16" x14ac:dyDescent="0.25">
      <c r="A58" s="206">
        <v>51</v>
      </c>
      <c r="B58" s="3"/>
      <c r="C58" s="3"/>
      <c r="D58" s="3"/>
      <c r="E58" s="3"/>
      <c r="F58" s="3"/>
      <c r="G58" s="3"/>
      <c r="H58" s="3"/>
      <c r="I58" s="3"/>
      <c r="J58" s="3"/>
      <c r="K58" s="3"/>
      <c r="L58" s="3"/>
      <c r="M58" s="89">
        <f t="shared" si="0"/>
        <v>2.7397260273972603E-3</v>
      </c>
      <c r="N58" s="89" t="str">
        <f t="shared" si="1"/>
        <v>no arriba als 3 anys</v>
      </c>
      <c r="O58" s="33"/>
      <c r="P58" s="224" t="str">
        <f>IF(O58="","",IF(O58="SI","No cal documentació",(CONCATENATE("1.2b_",'Valoració '!$D$7,"00",A58))))</f>
        <v/>
      </c>
    </row>
    <row r="59" spans="1:16" x14ac:dyDescent="0.25">
      <c r="A59" s="206">
        <v>52</v>
      </c>
      <c r="B59" s="3"/>
      <c r="C59" s="3"/>
      <c r="D59" s="3"/>
      <c r="E59" s="3"/>
      <c r="F59" s="3"/>
      <c r="G59" s="3"/>
      <c r="H59" s="3"/>
      <c r="I59" s="3"/>
      <c r="J59" s="3"/>
      <c r="K59" s="3"/>
      <c r="L59" s="3"/>
      <c r="M59" s="89">
        <f t="shared" si="0"/>
        <v>2.7397260273972603E-3</v>
      </c>
      <c r="N59" s="89" t="str">
        <f t="shared" si="1"/>
        <v>no arriba als 3 anys</v>
      </c>
      <c r="O59" s="33"/>
      <c r="P59" s="224" t="str">
        <f>IF(O59="","",IF(O59="SI","No cal documentació",(CONCATENATE("1.2b_",'Valoració '!$D$7,"00",A59))))</f>
        <v/>
      </c>
    </row>
    <row r="60" spans="1:16" x14ac:dyDescent="0.25">
      <c r="A60" s="206">
        <v>53</v>
      </c>
      <c r="B60" s="3"/>
      <c r="C60" s="3"/>
      <c r="D60" s="3"/>
      <c r="E60" s="3"/>
      <c r="F60" s="3"/>
      <c r="G60" s="3"/>
      <c r="H60" s="3"/>
      <c r="I60" s="3"/>
      <c r="J60" s="3"/>
      <c r="K60" s="3"/>
      <c r="L60" s="3"/>
      <c r="M60" s="89">
        <f t="shared" si="0"/>
        <v>2.7397260273972603E-3</v>
      </c>
      <c r="N60" s="89" t="str">
        <f t="shared" si="1"/>
        <v>no arriba als 3 anys</v>
      </c>
      <c r="O60" s="33"/>
      <c r="P60" s="224" t="str">
        <f>IF(O60="","",IF(O60="SI","No cal documentació",(CONCATENATE("1.2b_",'Valoració '!$D$7,"00",A60))))</f>
        <v/>
      </c>
    </row>
    <row r="61" spans="1:16" x14ac:dyDescent="0.25">
      <c r="A61" s="206">
        <v>54</v>
      </c>
      <c r="B61" s="3"/>
      <c r="C61" s="3"/>
      <c r="D61" s="3"/>
      <c r="E61" s="3"/>
      <c r="F61" s="3"/>
      <c r="G61" s="3"/>
      <c r="H61" s="3"/>
      <c r="I61" s="3"/>
      <c r="J61" s="3"/>
      <c r="K61" s="3"/>
      <c r="L61" s="3"/>
      <c r="M61" s="89">
        <f t="shared" si="0"/>
        <v>2.7397260273972603E-3</v>
      </c>
      <c r="N61" s="89" t="str">
        <f t="shared" si="1"/>
        <v>no arriba als 3 anys</v>
      </c>
      <c r="O61" s="33"/>
      <c r="P61" s="224" t="str">
        <f>IF(O61="","",IF(O61="SI","No cal documentació",(CONCATENATE("1.2b_",'Valoració '!$D$7,"00",A61))))</f>
        <v/>
      </c>
    </row>
    <row r="62" spans="1:16" x14ac:dyDescent="0.25">
      <c r="A62" s="206">
        <v>55</v>
      </c>
      <c r="B62" s="3"/>
      <c r="C62" s="3"/>
      <c r="D62" s="3"/>
      <c r="E62" s="3"/>
      <c r="F62" s="3"/>
      <c r="G62" s="3"/>
      <c r="H62" s="3"/>
      <c r="I62" s="3"/>
      <c r="J62" s="3"/>
      <c r="K62" s="3"/>
      <c r="L62" s="3"/>
      <c r="M62" s="89">
        <f t="shared" si="0"/>
        <v>2.7397260273972603E-3</v>
      </c>
      <c r="N62" s="89" t="str">
        <f t="shared" si="1"/>
        <v>no arriba als 3 anys</v>
      </c>
      <c r="O62" s="33"/>
      <c r="P62" s="224" t="str">
        <f>IF(O62="","",IF(O62="SI","No cal documentació",(CONCATENATE("1.2b_",'Valoració '!$D$7,"00",A62))))</f>
        <v/>
      </c>
    </row>
    <row r="63" spans="1:16" x14ac:dyDescent="0.25">
      <c r="A63" s="206">
        <v>56</v>
      </c>
      <c r="B63" s="3"/>
      <c r="C63" s="3"/>
      <c r="D63" s="3"/>
      <c r="E63" s="3"/>
      <c r="F63" s="3"/>
      <c r="G63" s="3"/>
      <c r="H63" s="3"/>
      <c r="I63" s="3"/>
      <c r="J63" s="3"/>
      <c r="K63" s="3"/>
      <c r="L63" s="3"/>
      <c r="M63" s="89">
        <f t="shared" si="0"/>
        <v>2.7397260273972603E-3</v>
      </c>
      <c r="N63" s="89" t="str">
        <f t="shared" si="1"/>
        <v>no arriba als 3 anys</v>
      </c>
      <c r="O63" s="33"/>
      <c r="P63" s="224" t="str">
        <f>IF(O63="","",IF(O63="SI","No cal documentació",(CONCATENATE("1.2b_",'Valoració '!$D$7,"00",A63))))</f>
        <v/>
      </c>
    </row>
    <row r="64" spans="1:16" x14ac:dyDescent="0.25">
      <c r="A64" s="206">
        <v>57</v>
      </c>
      <c r="B64" s="3"/>
      <c r="C64" s="3"/>
      <c r="D64" s="3"/>
      <c r="E64" s="3"/>
      <c r="F64" s="3"/>
      <c r="G64" s="3"/>
      <c r="H64" s="3"/>
      <c r="I64" s="3"/>
      <c r="J64" s="3"/>
      <c r="K64" s="3"/>
      <c r="L64" s="3"/>
      <c r="M64" s="89">
        <f t="shared" si="0"/>
        <v>2.7397260273972603E-3</v>
      </c>
      <c r="N64" s="89" t="str">
        <f t="shared" si="1"/>
        <v>no arriba als 3 anys</v>
      </c>
      <c r="O64" s="33"/>
      <c r="P64" s="224" t="str">
        <f>IF(O64="","",IF(O64="SI","No cal documentació",(CONCATENATE("1.2b_",'Valoració '!$D$7,"00",A64))))</f>
        <v/>
      </c>
    </row>
    <row r="65" spans="1:16" x14ac:dyDescent="0.25">
      <c r="A65" s="206">
        <v>58</v>
      </c>
      <c r="B65" s="3"/>
      <c r="C65" s="3"/>
      <c r="D65" s="3"/>
      <c r="E65" s="3"/>
      <c r="F65" s="3"/>
      <c r="G65" s="3"/>
      <c r="H65" s="3"/>
      <c r="I65" s="3"/>
      <c r="J65" s="3"/>
      <c r="K65" s="3"/>
      <c r="L65" s="3"/>
      <c r="M65" s="89">
        <f t="shared" si="0"/>
        <v>2.7397260273972603E-3</v>
      </c>
      <c r="N65" s="89" t="str">
        <f t="shared" si="1"/>
        <v>no arriba als 3 anys</v>
      </c>
      <c r="O65" s="33"/>
      <c r="P65" s="224" t="str">
        <f>IF(O65="","",IF(O65="SI","No cal documentació",(CONCATENATE("1.2b_",'Valoració '!$D$7,"00",A65))))</f>
        <v/>
      </c>
    </row>
    <row r="66" spans="1:16" x14ac:dyDescent="0.25">
      <c r="A66" s="206">
        <v>59</v>
      </c>
      <c r="B66" s="3"/>
      <c r="C66" s="3"/>
      <c r="D66" s="3"/>
      <c r="E66" s="3"/>
      <c r="F66" s="3"/>
      <c r="G66" s="3"/>
      <c r="H66" s="3"/>
      <c r="I66" s="3"/>
      <c r="J66" s="3"/>
      <c r="K66" s="3"/>
      <c r="L66" s="3"/>
      <c r="M66" s="89">
        <f t="shared" si="0"/>
        <v>2.7397260273972603E-3</v>
      </c>
      <c r="N66" s="89" t="str">
        <f t="shared" si="1"/>
        <v>no arriba als 3 anys</v>
      </c>
      <c r="O66" s="33"/>
      <c r="P66" s="224" t="str">
        <f>IF(O66="","",IF(O66="SI","No cal documentació",(CONCATENATE("1.2b_",'Valoració '!$D$7,"00",A66))))</f>
        <v/>
      </c>
    </row>
    <row r="67" spans="1:16" x14ac:dyDescent="0.25">
      <c r="A67" s="206">
        <v>60</v>
      </c>
      <c r="B67" s="3"/>
      <c r="C67" s="3"/>
      <c r="D67" s="3"/>
      <c r="E67" s="3"/>
      <c r="F67" s="3"/>
      <c r="G67" s="3"/>
      <c r="H67" s="3"/>
      <c r="I67" s="3"/>
      <c r="J67" s="3"/>
      <c r="K67" s="3"/>
      <c r="L67" s="3"/>
      <c r="M67" s="89">
        <f t="shared" si="0"/>
        <v>2.7397260273972603E-3</v>
      </c>
      <c r="N67" s="89" t="str">
        <f t="shared" si="1"/>
        <v>no arriba als 3 anys</v>
      </c>
      <c r="O67" s="33"/>
      <c r="P67" s="224" t="str">
        <f>IF(O67="","",IF(O67="SI","No cal documentació",(CONCATENATE("1.2b_",'Valoració '!$D$7,"00",A67))))</f>
        <v/>
      </c>
    </row>
    <row r="68" spans="1:16" x14ac:dyDescent="0.25">
      <c r="A68" s="206">
        <v>61</v>
      </c>
      <c r="B68" s="3"/>
      <c r="C68" s="3"/>
      <c r="D68" s="3"/>
      <c r="E68" s="3"/>
      <c r="F68" s="3"/>
      <c r="G68" s="3"/>
      <c r="H68" s="3"/>
      <c r="I68" s="3"/>
      <c r="J68" s="3"/>
      <c r="K68" s="3"/>
      <c r="L68" s="3"/>
      <c r="M68" s="89">
        <f t="shared" si="0"/>
        <v>2.7397260273972603E-3</v>
      </c>
      <c r="N68" s="89" t="str">
        <f t="shared" si="1"/>
        <v>no arriba als 3 anys</v>
      </c>
      <c r="O68" s="33"/>
      <c r="P68" s="224" t="str">
        <f>IF(O68="","",IF(O68="SI","No cal documentació",(CONCATENATE("1.2b_",'Valoració '!$D$7,"00",A68))))</f>
        <v/>
      </c>
    </row>
    <row r="69" spans="1:16" x14ac:dyDescent="0.25">
      <c r="A69" s="206">
        <v>62</v>
      </c>
      <c r="B69" s="3"/>
      <c r="C69" s="3"/>
      <c r="D69" s="3"/>
      <c r="E69" s="3"/>
      <c r="F69" s="3"/>
      <c r="G69" s="3"/>
      <c r="H69" s="3"/>
      <c r="I69" s="3"/>
      <c r="J69" s="3"/>
      <c r="K69" s="3"/>
      <c r="L69" s="3"/>
      <c r="M69" s="89">
        <f t="shared" si="0"/>
        <v>2.7397260273972603E-3</v>
      </c>
      <c r="N69" s="89" t="str">
        <f t="shared" si="1"/>
        <v>no arriba als 3 anys</v>
      </c>
      <c r="O69" s="33"/>
      <c r="P69" s="224" t="str">
        <f>IF(O69="","",IF(O69="SI","No cal documentació",(CONCATENATE("1.2b_",'Valoració '!$D$7,"00",A69))))</f>
        <v/>
      </c>
    </row>
    <row r="70" spans="1:16" x14ac:dyDescent="0.25">
      <c r="A70" s="206">
        <v>63</v>
      </c>
      <c r="B70" s="3"/>
      <c r="C70" s="3"/>
      <c r="D70" s="3"/>
      <c r="E70" s="3"/>
      <c r="F70" s="3"/>
      <c r="G70" s="3"/>
      <c r="H70" s="3"/>
      <c r="I70" s="3"/>
      <c r="J70" s="3"/>
      <c r="K70" s="3"/>
      <c r="L70" s="3"/>
      <c r="M70" s="89">
        <f t="shared" si="0"/>
        <v>2.7397260273972603E-3</v>
      </c>
      <c r="N70" s="89" t="str">
        <f t="shared" si="1"/>
        <v>no arriba als 3 anys</v>
      </c>
      <c r="O70" s="33"/>
      <c r="P70" s="224" t="str">
        <f>IF(O70="","",IF(O70="SI","No cal documentació",(CONCATENATE("1.2b_",'Valoració '!$D$7,"00",A70))))</f>
        <v/>
      </c>
    </row>
    <row r="71" spans="1:16" x14ac:dyDescent="0.25">
      <c r="A71" s="206">
        <v>64</v>
      </c>
      <c r="B71" s="3"/>
      <c r="C71" s="3"/>
      <c r="D71" s="3"/>
      <c r="E71" s="3"/>
      <c r="F71" s="3"/>
      <c r="G71" s="3"/>
      <c r="H71" s="3"/>
      <c r="I71" s="3"/>
      <c r="J71" s="3"/>
      <c r="K71" s="3"/>
      <c r="L71" s="3"/>
      <c r="M71" s="89">
        <f t="shared" si="0"/>
        <v>2.7397260273972603E-3</v>
      </c>
      <c r="N71" s="89" t="str">
        <f t="shared" si="1"/>
        <v>no arriba als 3 anys</v>
      </c>
      <c r="O71" s="33"/>
      <c r="P71" s="224" t="str">
        <f>IF(O71="","",IF(O71="SI","No cal documentació",(CONCATENATE("1.2b_",'Valoració '!$D$7,"00",A71))))</f>
        <v/>
      </c>
    </row>
    <row r="72" spans="1:16" x14ac:dyDescent="0.25">
      <c r="A72" s="206">
        <v>65</v>
      </c>
      <c r="B72" s="3"/>
      <c r="C72" s="3"/>
      <c r="D72" s="3"/>
      <c r="E72" s="3"/>
      <c r="F72" s="3"/>
      <c r="G72" s="3"/>
      <c r="H72" s="3"/>
      <c r="I72" s="3"/>
      <c r="J72" s="3"/>
      <c r="K72" s="3"/>
      <c r="L72" s="3"/>
      <c r="M72" s="89">
        <f t="shared" si="0"/>
        <v>2.7397260273972603E-3</v>
      </c>
      <c r="N72" s="89" t="str">
        <f t="shared" si="1"/>
        <v>no arriba als 3 anys</v>
      </c>
      <c r="O72" s="33"/>
      <c r="P72" s="224" t="str">
        <f>IF(O72="","",IF(O72="SI","No cal documentació",(CONCATENATE("1.2b_",'Valoració '!$D$7,"00",A72))))</f>
        <v/>
      </c>
    </row>
    <row r="73" spans="1:16" x14ac:dyDescent="0.25">
      <c r="A73" s="206">
        <v>66</v>
      </c>
      <c r="B73" s="3"/>
      <c r="C73" s="3"/>
      <c r="D73" s="3"/>
      <c r="E73" s="3"/>
      <c r="F73" s="3"/>
      <c r="G73" s="3"/>
      <c r="H73" s="3"/>
      <c r="I73" s="3"/>
      <c r="J73" s="3"/>
      <c r="K73" s="3"/>
      <c r="L73" s="3"/>
      <c r="M73" s="89">
        <f t="shared" ref="M73:M107" si="2">(L73+1-K73)/365</f>
        <v>2.7397260273972603E-3</v>
      </c>
      <c r="N73" s="89" t="str">
        <f t="shared" ref="N73:N107" si="3">IF(M73&gt;=3,"arriba als 3 anys","no arriba als 3 anys")</f>
        <v>no arriba als 3 anys</v>
      </c>
      <c r="O73" s="33"/>
      <c r="P73" s="224" t="str">
        <f>IF(O73="","",IF(O73="SI","No cal documentació",(CONCATENATE("1.2b_",'Valoració '!$D$7,"00",A73))))</f>
        <v/>
      </c>
    </row>
    <row r="74" spans="1:16" x14ac:dyDescent="0.25">
      <c r="A74" s="206">
        <v>67</v>
      </c>
      <c r="B74" s="3"/>
      <c r="C74" s="3"/>
      <c r="D74" s="3"/>
      <c r="E74" s="3"/>
      <c r="F74" s="3"/>
      <c r="G74" s="3"/>
      <c r="H74" s="3"/>
      <c r="I74" s="3"/>
      <c r="J74" s="3"/>
      <c r="K74" s="3"/>
      <c r="L74" s="3"/>
      <c r="M74" s="89">
        <f t="shared" si="2"/>
        <v>2.7397260273972603E-3</v>
      </c>
      <c r="N74" s="89" t="str">
        <f t="shared" si="3"/>
        <v>no arriba als 3 anys</v>
      </c>
      <c r="O74" s="33"/>
      <c r="P74" s="224" t="str">
        <f>IF(O74="","",IF(O74="SI","No cal documentació",(CONCATENATE("1.2b_",'Valoració '!$D$7,"00",A74))))</f>
        <v/>
      </c>
    </row>
    <row r="75" spans="1:16" x14ac:dyDescent="0.25">
      <c r="A75" s="206">
        <v>68</v>
      </c>
      <c r="B75" s="3"/>
      <c r="C75" s="3"/>
      <c r="D75" s="3"/>
      <c r="E75" s="3"/>
      <c r="F75" s="3"/>
      <c r="G75" s="3"/>
      <c r="H75" s="3"/>
      <c r="I75" s="3"/>
      <c r="J75" s="3"/>
      <c r="K75" s="3"/>
      <c r="L75" s="3"/>
      <c r="M75" s="89">
        <f t="shared" si="2"/>
        <v>2.7397260273972603E-3</v>
      </c>
      <c r="N75" s="89" t="str">
        <f t="shared" si="3"/>
        <v>no arriba als 3 anys</v>
      </c>
      <c r="O75" s="33"/>
      <c r="P75" s="224" t="str">
        <f>IF(O75="","",IF(O75="SI","No cal documentació",(CONCATENATE("1.2b_",'Valoració '!$D$7,"00",A75))))</f>
        <v/>
      </c>
    </row>
    <row r="76" spans="1:16" x14ac:dyDescent="0.25">
      <c r="A76" s="206">
        <v>69</v>
      </c>
      <c r="B76" s="3"/>
      <c r="C76" s="3"/>
      <c r="D76" s="3"/>
      <c r="E76" s="3"/>
      <c r="F76" s="3"/>
      <c r="G76" s="3"/>
      <c r="H76" s="3"/>
      <c r="I76" s="3"/>
      <c r="J76" s="3"/>
      <c r="K76" s="3"/>
      <c r="L76" s="3"/>
      <c r="M76" s="89">
        <f t="shared" si="2"/>
        <v>2.7397260273972603E-3</v>
      </c>
      <c r="N76" s="89" t="str">
        <f t="shared" si="3"/>
        <v>no arriba als 3 anys</v>
      </c>
      <c r="O76" s="33"/>
      <c r="P76" s="224" t="str">
        <f>IF(O76="","",IF(O76="SI","No cal documentació",(CONCATENATE("1.2b_",'Valoració '!$D$7,"00",A76))))</f>
        <v/>
      </c>
    </row>
    <row r="77" spans="1:16" x14ac:dyDescent="0.25">
      <c r="A77" s="206">
        <v>70</v>
      </c>
      <c r="B77" s="3"/>
      <c r="C77" s="3"/>
      <c r="D77" s="3"/>
      <c r="E77" s="3"/>
      <c r="F77" s="3"/>
      <c r="G77" s="3"/>
      <c r="H77" s="3"/>
      <c r="I77" s="3"/>
      <c r="J77" s="3"/>
      <c r="K77" s="3"/>
      <c r="L77" s="3"/>
      <c r="M77" s="89">
        <f t="shared" si="2"/>
        <v>2.7397260273972603E-3</v>
      </c>
      <c r="N77" s="89" t="str">
        <f t="shared" si="3"/>
        <v>no arriba als 3 anys</v>
      </c>
      <c r="O77" s="33"/>
      <c r="P77" s="224" t="str">
        <f>IF(O77="","",IF(O77="SI","No cal documentació",(CONCATENATE("1.2b_",'Valoració '!$D$7,"00",A77))))</f>
        <v/>
      </c>
    </row>
    <row r="78" spans="1:16" x14ac:dyDescent="0.25">
      <c r="A78" s="206">
        <v>71</v>
      </c>
      <c r="B78" s="3"/>
      <c r="C78" s="3"/>
      <c r="D78" s="3"/>
      <c r="E78" s="3"/>
      <c r="F78" s="3"/>
      <c r="G78" s="3"/>
      <c r="H78" s="3"/>
      <c r="I78" s="3"/>
      <c r="J78" s="3"/>
      <c r="K78" s="3"/>
      <c r="L78" s="3"/>
      <c r="M78" s="89">
        <f t="shared" si="2"/>
        <v>2.7397260273972603E-3</v>
      </c>
      <c r="N78" s="89" t="str">
        <f t="shared" si="3"/>
        <v>no arriba als 3 anys</v>
      </c>
      <c r="O78" s="33"/>
      <c r="P78" s="224" t="str">
        <f>IF(O78="","",IF(O78="SI","No cal documentació",(CONCATENATE("1.2b_",'Valoració '!$D$7,"00",A78))))</f>
        <v/>
      </c>
    </row>
    <row r="79" spans="1:16" x14ac:dyDescent="0.25">
      <c r="A79" s="206">
        <v>72</v>
      </c>
      <c r="B79" s="3"/>
      <c r="C79" s="3"/>
      <c r="D79" s="3"/>
      <c r="E79" s="3"/>
      <c r="F79" s="3"/>
      <c r="G79" s="3"/>
      <c r="H79" s="3"/>
      <c r="I79" s="3"/>
      <c r="J79" s="3"/>
      <c r="K79" s="3"/>
      <c r="L79" s="3"/>
      <c r="M79" s="89">
        <f t="shared" si="2"/>
        <v>2.7397260273972603E-3</v>
      </c>
      <c r="N79" s="89" t="str">
        <f t="shared" si="3"/>
        <v>no arriba als 3 anys</v>
      </c>
      <c r="O79" s="33"/>
      <c r="P79" s="224" t="str">
        <f>IF(O79="","",IF(O79="SI","No cal documentació",(CONCATENATE("1.2b_",'Valoració '!$D$7,"00",A79))))</f>
        <v/>
      </c>
    </row>
    <row r="80" spans="1:16" x14ac:dyDescent="0.25">
      <c r="A80" s="206">
        <v>73</v>
      </c>
      <c r="B80" s="3"/>
      <c r="C80" s="3"/>
      <c r="D80" s="3"/>
      <c r="E80" s="3"/>
      <c r="F80" s="3"/>
      <c r="G80" s="3"/>
      <c r="H80" s="3"/>
      <c r="I80" s="3"/>
      <c r="J80" s="3"/>
      <c r="K80" s="3"/>
      <c r="L80" s="3"/>
      <c r="M80" s="89">
        <f t="shared" si="2"/>
        <v>2.7397260273972603E-3</v>
      </c>
      <c r="N80" s="89" t="str">
        <f t="shared" si="3"/>
        <v>no arriba als 3 anys</v>
      </c>
      <c r="O80" s="33"/>
      <c r="P80" s="224" t="str">
        <f>IF(O80="","",IF(O80="SI","No cal documentació",(CONCATENATE("1.2b_",'Valoració '!$D$7,"00",A80))))</f>
        <v/>
      </c>
    </row>
    <row r="81" spans="1:16" x14ac:dyDescent="0.25">
      <c r="A81" s="206">
        <v>74</v>
      </c>
      <c r="B81" s="3"/>
      <c r="C81" s="3"/>
      <c r="D81" s="3"/>
      <c r="E81" s="3"/>
      <c r="F81" s="3"/>
      <c r="G81" s="3"/>
      <c r="H81" s="3"/>
      <c r="I81" s="3"/>
      <c r="J81" s="3"/>
      <c r="K81" s="3"/>
      <c r="L81" s="3"/>
      <c r="M81" s="89">
        <f t="shared" si="2"/>
        <v>2.7397260273972603E-3</v>
      </c>
      <c r="N81" s="89" t="str">
        <f t="shared" si="3"/>
        <v>no arriba als 3 anys</v>
      </c>
      <c r="O81" s="33"/>
      <c r="P81" s="224" t="str">
        <f>IF(O81="","",IF(O81="SI","No cal documentació",(CONCATENATE("1.2b_",'Valoració '!$D$7,"00",A81))))</f>
        <v/>
      </c>
    </row>
    <row r="82" spans="1:16" x14ac:dyDescent="0.25">
      <c r="A82" s="206">
        <v>75</v>
      </c>
      <c r="B82" s="3"/>
      <c r="C82" s="3"/>
      <c r="D82" s="3"/>
      <c r="E82" s="3"/>
      <c r="F82" s="3"/>
      <c r="G82" s="3"/>
      <c r="H82" s="3"/>
      <c r="I82" s="3"/>
      <c r="J82" s="3"/>
      <c r="K82" s="3"/>
      <c r="L82" s="3"/>
      <c r="M82" s="89">
        <f t="shared" si="2"/>
        <v>2.7397260273972603E-3</v>
      </c>
      <c r="N82" s="89" t="str">
        <f t="shared" si="3"/>
        <v>no arriba als 3 anys</v>
      </c>
      <c r="O82" s="33"/>
      <c r="P82" s="224" t="str">
        <f>IF(O82="","",IF(O82="SI","No cal documentació",(CONCATENATE("1.2b_",'Valoració '!$D$7,"00",A82))))</f>
        <v/>
      </c>
    </row>
    <row r="83" spans="1:16" x14ac:dyDescent="0.25">
      <c r="A83" s="206">
        <v>76</v>
      </c>
      <c r="B83" s="3"/>
      <c r="C83" s="3"/>
      <c r="D83" s="3"/>
      <c r="E83" s="3"/>
      <c r="F83" s="3"/>
      <c r="G83" s="3"/>
      <c r="H83" s="3"/>
      <c r="I83" s="3"/>
      <c r="J83" s="3"/>
      <c r="K83" s="3"/>
      <c r="L83" s="3"/>
      <c r="M83" s="89">
        <f t="shared" si="2"/>
        <v>2.7397260273972603E-3</v>
      </c>
      <c r="N83" s="89" t="str">
        <f t="shared" si="3"/>
        <v>no arriba als 3 anys</v>
      </c>
      <c r="O83" s="33"/>
      <c r="P83" s="224" t="str">
        <f>IF(O83="","",IF(O83="SI","No cal documentació",(CONCATENATE("1.2b_",'Valoració '!$D$7,"00",A83))))</f>
        <v/>
      </c>
    </row>
    <row r="84" spans="1:16" x14ac:dyDescent="0.25">
      <c r="A84" s="206">
        <v>77</v>
      </c>
      <c r="B84" s="3"/>
      <c r="C84" s="3"/>
      <c r="D84" s="3"/>
      <c r="E84" s="3"/>
      <c r="F84" s="3"/>
      <c r="G84" s="3"/>
      <c r="H84" s="3"/>
      <c r="I84" s="3"/>
      <c r="J84" s="3"/>
      <c r="K84" s="3"/>
      <c r="L84" s="3"/>
      <c r="M84" s="89">
        <f t="shared" si="2"/>
        <v>2.7397260273972603E-3</v>
      </c>
      <c r="N84" s="89" t="str">
        <f t="shared" si="3"/>
        <v>no arriba als 3 anys</v>
      </c>
      <c r="O84" s="33"/>
      <c r="P84" s="224" t="str">
        <f>IF(O84="","",IF(O84="SI","No cal documentació",(CONCATENATE("1.2b_",'Valoració '!$D$7,"00",A84))))</f>
        <v/>
      </c>
    </row>
    <row r="85" spans="1:16" x14ac:dyDescent="0.25">
      <c r="A85" s="206">
        <v>78</v>
      </c>
      <c r="B85" s="3"/>
      <c r="C85" s="3"/>
      <c r="D85" s="3"/>
      <c r="E85" s="3"/>
      <c r="F85" s="3"/>
      <c r="G85" s="3"/>
      <c r="H85" s="3"/>
      <c r="I85" s="3"/>
      <c r="J85" s="3"/>
      <c r="K85" s="3"/>
      <c r="L85" s="3"/>
      <c r="M85" s="89">
        <f t="shared" si="2"/>
        <v>2.7397260273972603E-3</v>
      </c>
      <c r="N85" s="89" t="str">
        <f t="shared" si="3"/>
        <v>no arriba als 3 anys</v>
      </c>
      <c r="O85" s="33"/>
      <c r="P85" s="224" t="str">
        <f>IF(O85="","",IF(O85="SI","No cal documentació",(CONCATENATE("1.2b_",'Valoració '!$D$7,"00",A85))))</f>
        <v/>
      </c>
    </row>
    <row r="86" spans="1:16" x14ac:dyDescent="0.25">
      <c r="A86" s="206">
        <v>79</v>
      </c>
      <c r="B86" s="3"/>
      <c r="C86" s="3"/>
      <c r="D86" s="3"/>
      <c r="E86" s="3"/>
      <c r="F86" s="3"/>
      <c r="G86" s="3"/>
      <c r="H86" s="3"/>
      <c r="I86" s="3"/>
      <c r="J86" s="3"/>
      <c r="K86" s="3"/>
      <c r="L86" s="3"/>
      <c r="M86" s="89">
        <f t="shared" si="2"/>
        <v>2.7397260273972603E-3</v>
      </c>
      <c r="N86" s="89" t="str">
        <f t="shared" si="3"/>
        <v>no arriba als 3 anys</v>
      </c>
      <c r="O86" s="33"/>
      <c r="P86" s="224" t="str">
        <f>IF(O86="","",IF(O86="SI","No cal documentació",(CONCATENATE("1.2b_",'Valoració '!$D$7,"00",A86))))</f>
        <v/>
      </c>
    </row>
    <row r="87" spans="1:16" x14ac:dyDescent="0.25">
      <c r="A87" s="206">
        <v>80</v>
      </c>
      <c r="B87" s="3"/>
      <c r="C87" s="3"/>
      <c r="D87" s="3"/>
      <c r="E87" s="3"/>
      <c r="F87" s="3"/>
      <c r="G87" s="3"/>
      <c r="H87" s="3"/>
      <c r="I87" s="3"/>
      <c r="J87" s="3"/>
      <c r="K87" s="3"/>
      <c r="L87" s="3"/>
      <c r="M87" s="89">
        <f t="shared" si="2"/>
        <v>2.7397260273972603E-3</v>
      </c>
      <c r="N87" s="89" t="str">
        <f t="shared" si="3"/>
        <v>no arriba als 3 anys</v>
      </c>
      <c r="O87" s="33"/>
      <c r="P87" s="224" t="str">
        <f>IF(O87="","",IF(O87="SI","No cal documentació",(CONCATENATE("1.2b_",'Valoració '!$D$7,"00",A87))))</f>
        <v/>
      </c>
    </row>
    <row r="88" spans="1:16" x14ac:dyDescent="0.25">
      <c r="A88" s="206">
        <v>81</v>
      </c>
      <c r="B88" s="3"/>
      <c r="C88" s="3"/>
      <c r="D88" s="3"/>
      <c r="E88" s="3"/>
      <c r="F88" s="3"/>
      <c r="G88" s="3"/>
      <c r="H88" s="3"/>
      <c r="I88" s="3"/>
      <c r="J88" s="3"/>
      <c r="K88" s="3"/>
      <c r="L88" s="3"/>
      <c r="M88" s="89">
        <f t="shared" si="2"/>
        <v>2.7397260273972603E-3</v>
      </c>
      <c r="N88" s="89" t="str">
        <f t="shared" si="3"/>
        <v>no arriba als 3 anys</v>
      </c>
      <c r="O88" s="33"/>
      <c r="P88" s="224" t="str">
        <f>IF(O88="","",IF(O88="SI","No cal documentació",(CONCATENATE("1.2b_",'Valoració '!$D$7,"00",A88))))</f>
        <v/>
      </c>
    </row>
    <row r="89" spans="1:16" x14ac:dyDescent="0.25">
      <c r="A89" s="206">
        <v>82</v>
      </c>
      <c r="B89" s="3"/>
      <c r="C89" s="3"/>
      <c r="D89" s="3"/>
      <c r="E89" s="3"/>
      <c r="F89" s="3"/>
      <c r="G89" s="3"/>
      <c r="H89" s="3"/>
      <c r="I89" s="3"/>
      <c r="J89" s="3"/>
      <c r="K89" s="3"/>
      <c r="L89" s="3"/>
      <c r="M89" s="89">
        <f t="shared" si="2"/>
        <v>2.7397260273972603E-3</v>
      </c>
      <c r="N89" s="89" t="str">
        <f t="shared" si="3"/>
        <v>no arriba als 3 anys</v>
      </c>
      <c r="O89" s="33"/>
      <c r="P89" s="224" t="str">
        <f>IF(O89="","",IF(O89="SI","No cal documentació",(CONCATENATE("1.2b_",'Valoració '!$D$7,"00",A89))))</f>
        <v/>
      </c>
    </row>
    <row r="90" spans="1:16" x14ac:dyDescent="0.25">
      <c r="A90" s="206">
        <v>83</v>
      </c>
      <c r="B90" s="3"/>
      <c r="C90" s="3"/>
      <c r="D90" s="3"/>
      <c r="E90" s="3"/>
      <c r="F90" s="3"/>
      <c r="G90" s="3"/>
      <c r="H90" s="3"/>
      <c r="I90" s="3"/>
      <c r="J90" s="3"/>
      <c r="K90" s="3"/>
      <c r="L90" s="3"/>
      <c r="M90" s="89">
        <f t="shared" si="2"/>
        <v>2.7397260273972603E-3</v>
      </c>
      <c r="N90" s="89" t="str">
        <f t="shared" si="3"/>
        <v>no arriba als 3 anys</v>
      </c>
      <c r="O90" s="33"/>
      <c r="P90" s="224" t="str">
        <f>IF(O90="","",IF(O90="SI","No cal documentació",(CONCATENATE("1.2b_",'Valoració '!$D$7,"00",A90))))</f>
        <v/>
      </c>
    </row>
    <row r="91" spans="1:16" x14ac:dyDescent="0.25">
      <c r="A91" s="206">
        <v>84</v>
      </c>
      <c r="B91" s="3"/>
      <c r="C91" s="3"/>
      <c r="D91" s="3"/>
      <c r="E91" s="3"/>
      <c r="F91" s="3"/>
      <c r="G91" s="3"/>
      <c r="H91" s="3"/>
      <c r="I91" s="3"/>
      <c r="J91" s="3"/>
      <c r="K91" s="3"/>
      <c r="L91" s="3"/>
      <c r="M91" s="89">
        <f t="shared" si="2"/>
        <v>2.7397260273972603E-3</v>
      </c>
      <c r="N91" s="89" t="str">
        <f t="shared" si="3"/>
        <v>no arriba als 3 anys</v>
      </c>
      <c r="O91" s="33"/>
      <c r="P91" s="224" t="str">
        <f>IF(O91="","",IF(O91="SI","No cal documentació",(CONCATENATE("1.2b_",'Valoració '!$D$7,"00",A91))))</f>
        <v/>
      </c>
    </row>
    <row r="92" spans="1:16" x14ac:dyDescent="0.25">
      <c r="A92" s="206">
        <v>85</v>
      </c>
      <c r="B92" s="3"/>
      <c r="C92" s="3"/>
      <c r="D92" s="3"/>
      <c r="E92" s="3"/>
      <c r="F92" s="3"/>
      <c r="G92" s="3"/>
      <c r="H92" s="3"/>
      <c r="I92" s="3"/>
      <c r="J92" s="3"/>
      <c r="K92" s="3"/>
      <c r="L92" s="3"/>
      <c r="M92" s="89">
        <f t="shared" si="2"/>
        <v>2.7397260273972603E-3</v>
      </c>
      <c r="N92" s="89" t="str">
        <f t="shared" si="3"/>
        <v>no arriba als 3 anys</v>
      </c>
      <c r="O92" s="33"/>
      <c r="P92" s="224" t="str">
        <f>IF(O92="","",IF(O92="SI","No cal documentació",(CONCATENATE("1.2b_",'Valoració '!$D$7,"00",A92))))</f>
        <v/>
      </c>
    </row>
    <row r="93" spans="1:16" x14ac:dyDescent="0.25">
      <c r="A93" s="206">
        <v>86</v>
      </c>
      <c r="B93" s="3"/>
      <c r="C93" s="3"/>
      <c r="D93" s="3"/>
      <c r="E93" s="3"/>
      <c r="F93" s="3"/>
      <c r="G93" s="3"/>
      <c r="H93" s="3"/>
      <c r="I93" s="3"/>
      <c r="J93" s="3"/>
      <c r="K93" s="3"/>
      <c r="L93" s="3"/>
      <c r="M93" s="89">
        <f t="shared" si="2"/>
        <v>2.7397260273972603E-3</v>
      </c>
      <c r="N93" s="89" t="str">
        <f t="shared" si="3"/>
        <v>no arriba als 3 anys</v>
      </c>
      <c r="O93" s="33"/>
      <c r="P93" s="224" t="str">
        <f>IF(O93="","",IF(O93="SI","No cal documentació",(CONCATENATE("1.2b_",'Valoració '!$D$7,"00",A93))))</f>
        <v/>
      </c>
    </row>
    <row r="94" spans="1:16" x14ac:dyDescent="0.25">
      <c r="A94" s="206">
        <v>87</v>
      </c>
      <c r="B94" s="3"/>
      <c r="C94" s="3"/>
      <c r="D94" s="3"/>
      <c r="E94" s="3"/>
      <c r="F94" s="3"/>
      <c r="G94" s="3"/>
      <c r="H94" s="3"/>
      <c r="I94" s="3"/>
      <c r="J94" s="3"/>
      <c r="K94" s="3"/>
      <c r="L94" s="3"/>
      <c r="M94" s="89">
        <f t="shared" si="2"/>
        <v>2.7397260273972603E-3</v>
      </c>
      <c r="N94" s="89" t="str">
        <f t="shared" si="3"/>
        <v>no arriba als 3 anys</v>
      </c>
      <c r="O94" s="33"/>
      <c r="P94" s="224" t="str">
        <f>IF(O94="","",IF(O94="SI","No cal documentació",(CONCATENATE("1.2b_",'Valoració '!$D$7,"00",A94))))</f>
        <v/>
      </c>
    </row>
    <row r="95" spans="1:16" x14ac:dyDescent="0.25">
      <c r="A95" s="206">
        <v>88</v>
      </c>
      <c r="B95" s="3"/>
      <c r="C95" s="3"/>
      <c r="D95" s="3"/>
      <c r="E95" s="3"/>
      <c r="F95" s="3"/>
      <c r="G95" s="3"/>
      <c r="H95" s="3"/>
      <c r="I95" s="3"/>
      <c r="J95" s="3"/>
      <c r="K95" s="3"/>
      <c r="L95" s="3"/>
      <c r="M95" s="89">
        <f t="shared" si="2"/>
        <v>2.7397260273972603E-3</v>
      </c>
      <c r="N95" s="89" t="str">
        <f t="shared" si="3"/>
        <v>no arriba als 3 anys</v>
      </c>
      <c r="O95" s="33"/>
      <c r="P95" s="224" t="str">
        <f>IF(O95="","",IF(O95="SI","No cal documentació",(CONCATENATE("1.2b_",'Valoració '!$D$7,"00",A95))))</f>
        <v/>
      </c>
    </row>
    <row r="96" spans="1:16" x14ac:dyDescent="0.25">
      <c r="A96" s="206">
        <v>89</v>
      </c>
      <c r="B96" s="3"/>
      <c r="C96" s="3"/>
      <c r="D96" s="3"/>
      <c r="E96" s="3"/>
      <c r="F96" s="3"/>
      <c r="G96" s="3"/>
      <c r="H96" s="3"/>
      <c r="I96" s="3"/>
      <c r="J96" s="3"/>
      <c r="K96" s="3"/>
      <c r="L96" s="3"/>
      <c r="M96" s="89">
        <f t="shared" si="2"/>
        <v>2.7397260273972603E-3</v>
      </c>
      <c r="N96" s="89" t="str">
        <f t="shared" si="3"/>
        <v>no arriba als 3 anys</v>
      </c>
      <c r="O96" s="33"/>
      <c r="P96" s="224" t="str">
        <f>IF(O96="","",IF(O96="SI","No cal documentació",(CONCATENATE("1.2b_",'Valoració '!$D$7,"00",A96))))</f>
        <v/>
      </c>
    </row>
    <row r="97" spans="1:16" x14ac:dyDescent="0.25">
      <c r="A97" s="206">
        <v>90</v>
      </c>
      <c r="B97" s="3"/>
      <c r="C97" s="3"/>
      <c r="D97" s="3"/>
      <c r="E97" s="3"/>
      <c r="F97" s="3"/>
      <c r="G97" s="3"/>
      <c r="H97" s="3"/>
      <c r="I97" s="3"/>
      <c r="J97" s="3"/>
      <c r="K97" s="3"/>
      <c r="L97" s="3"/>
      <c r="M97" s="89">
        <f t="shared" si="2"/>
        <v>2.7397260273972603E-3</v>
      </c>
      <c r="N97" s="89" t="str">
        <f t="shared" si="3"/>
        <v>no arriba als 3 anys</v>
      </c>
      <c r="O97" s="33"/>
      <c r="P97" s="224" t="str">
        <f>IF(O97="","",IF(O97="SI","No cal documentació",(CONCATENATE("1.2b_",'Valoració '!$D$7,"00",A97))))</f>
        <v/>
      </c>
    </row>
    <row r="98" spans="1:16" x14ac:dyDescent="0.25">
      <c r="A98" s="206">
        <v>91</v>
      </c>
      <c r="B98" s="3"/>
      <c r="C98" s="3"/>
      <c r="D98" s="3"/>
      <c r="E98" s="3"/>
      <c r="F98" s="3"/>
      <c r="G98" s="3"/>
      <c r="H98" s="3"/>
      <c r="I98" s="3"/>
      <c r="J98" s="3"/>
      <c r="K98" s="3"/>
      <c r="L98" s="3"/>
      <c r="M98" s="89">
        <f t="shared" si="2"/>
        <v>2.7397260273972603E-3</v>
      </c>
      <c r="N98" s="89" t="str">
        <f t="shared" si="3"/>
        <v>no arriba als 3 anys</v>
      </c>
      <c r="O98" s="33"/>
      <c r="P98" s="224" t="str">
        <f>IF(O98="","",IF(O98="SI","No cal documentació",(CONCATENATE("1.2b_",'Valoració '!$D$7,"00",A98))))</f>
        <v/>
      </c>
    </row>
    <row r="99" spans="1:16" x14ac:dyDescent="0.25">
      <c r="A99" s="206">
        <v>92</v>
      </c>
      <c r="B99" s="3"/>
      <c r="C99" s="3"/>
      <c r="D99" s="3"/>
      <c r="E99" s="3"/>
      <c r="F99" s="3"/>
      <c r="G99" s="3"/>
      <c r="H99" s="3"/>
      <c r="I99" s="3"/>
      <c r="J99" s="3"/>
      <c r="K99" s="3"/>
      <c r="L99" s="3"/>
      <c r="M99" s="89">
        <f t="shared" si="2"/>
        <v>2.7397260273972603E-3</v>
      </c>
      <c r="N99" s="89" t="str">
        <f t="shared" si="3"/>
        <v>no arriba als 3 anys</v>
      </c>
      <c r="O99" s="33"/>
      <c r="P99" s="224" t="str">
        <f>IF(O99="","",IF(O99="SI","No cal documentació",(CONCATENATE("1.2b_",'Valoració '!$D$7,"00",A99))))</f>
        <v/>
      </c>
    </row>
    <row r="100" spans="1:16" x14ac:dyDescent="0.25">
      <c r="A100" s="206">
        <v>93</v>
      </c>
      <c r="B100" s="3"/>
      <c r="C100" s="3"/>
      <c r="D100" s="3"/>
      <c r="E100" s="3"/>
      <c r="F100" s="3"/>
      <c r="G100" s="3"/>
      <c r="H100" s="3"/>
      <c r="I100" s="3"/>
      <c r="J100" s="3"/>
      <c r="K100" s="3"/>
      <c r="L100" s="3"/>
      <c r="M100" s="89">
        <f t="shared" si="2"/>
        <v>2.7397260273972603E-3</v>
      </c>
      <c r="N100" s="89" t="str">
        <f t="shared" si="3"/>
        <v>no arriba als 3 anys</v>
      </c>
      <c r="O100" s="33"/>
      <c r="P100" s="224" t="str">
        <f>IF(O100="","",IF(O100="SI","No cal documentació",(CONCATENATE("1.2b_",'Valoració '!$D$7,"00",A100))))</f>
        <v/>
      </c>
    </row>
    <row r="101" spans="1:16" x14ac:dyDescent="0.25">
      <c r="A101" s="206">
        <v>94</v>
      </c>
      <c r="B101" s="3"/>
      <c r="C101" s="3"/>
      <c r="D101" s="3"/>
      <c r="E101" s="3"/>
      <c r="F101" s="3"/>
      <c r="G101" s="3"/>
      <c r="H101" s="3"/>
      <c r="I101" s="3"/>
      <c r="J101" s="3"/>
      <c r="K101" s="3"/>
      <c r="L101" s="3"/>
      <c r="M101" s="89">
        <f t="shared" si="2"/>
        <v>2.7397260273972603E-3</v>
      </c>
      <c r="N101" s="89" t="str">
        <f t="shared" si="3"/>
        <v>no arriba als 3 anys</v>
      </c>
      <c r="O101" s="33"/>
      <c r="P101" s="224" t="str">
        <f>IF(O101="","",IF(O101="SI","No cal documentació",(CONCATENATE("1.2b_",'Valoració '!$D$7,"00",A101))))</f>
        <v/>
      </c>
    </row>
    <row r="102" spans="1:16" x14ac:dyDescent="0.25">
      <c r="A102" s="206">
        <v>95</v>
      </c>
      <c r="B102" s="3"/>
      <c r="C102" s="3"/>
      <c r="D102" s="3"/>
      <c r="E102" s="3"/>
      <c r="F102" s="3"/>
      <c r="G102" s="3"/>
      <c r="H102" s="3"/>
      <c r="I102" s="3"/>
      <c r="J102" s="3"/>
      <c r="K102" s="3"/>
      <c r="L102" s="3"/>
      <c r="M102" s="89">
        <f t="shared" si="2"/>
        <v>2.7397260273972603E-3</v>
      </c>
      <c r="N102" s="89" t="str">
        <f t="shared" si="3"/>
        <v>no arriba als 3 anys</v>
      </c>
      <c r="O102" s="33"/>
      <c r="P102" s="224" t="str">
        <f>IF(O102="","",IF(O102="SI","No cal documentació",(CONCATENATE("1.2b_",'Valoració '!$D$7,"00",A102))))</f>
        <v/>
      </c>
    </row>
    <row r="103" spans="1:16" x14ac:dyDescent="0.25">
      <c r="A103" s="206">
        <v>96</v>
      </c>
      <c r="B103" s="3"/>
      <c r="C103" s="3"/>
      <c r="D103" s="3"/>
      <c r="E103" s="3"/>
      <c r="F103" s="3"/>
      <c r="G103" s="3"/>
      <c r="H103" s="3"/>
      <c r="I103" s="3"/>
      <c r="J103" s="3"/>
      <c r="K103" s="3"/>
      <c r="L103" s="3"/>
      <c r="M103" s="89">
        <f t="shared" si="2"/>
        <v>2.7397260273972603E-3</v>
      </c>
      <c r="N103" s="89" t="str">
        <f t="shared" si="3"/>
        <v>no arriba als 3 anys</v>
      </c>
      <c r="O103" s="33"/>
      <c r="P103" s="224" t="str">
        <f>IF(O103="","",IF(O103="SI","No cal documentació",(CONCATENATE("1.2b_",'Valoració '!$D$7,"00",A103))))</f>
        <v/>
      </c>
    </row>
    <row r="104" spans="1:16" x14ac:dyDescent="0.25">
      <c r="A104" s="206">
        <v>97</v>
      </c>
      <c r="B104" s="3"/>
      <c r="C104" s="3"/>
      <c r="D104" s="3"/>
      <c r="E104" s="3"/>
      <c r="F104" s="3"/>
      <c r="G104" s="3"/>
      <c r="H104" s="3"/>
      <c r="I104" s="3"/>
      <c r="J104" s="3"/>
      <c r="K104" s="3"/>
      <c r="L104" s="3"/>
      <c r="M104" s="89">
        <f t="shared" si="2"/>
        <v>2.7397260273972603E-3</v>
      </c>
      <c r="N104" s="89" t="str">
        <f t="shared" si="3"/>
        <v>no arriba als 3 anys</v>
      </c>
      <c r="O104" s="33"/>
      <c r="P104" s="224" t="str">
        <f>IF(O104="","",IF(O104="SI","No cal documentació",(CONCATENATE("1.2b_",'Valoració '!$D$7,"00",A104))))</f>
        <v/>
      </c>
    </row>
    <row r="105" spans="1:16" x14ac:dyDescent="0.25">
      <c r="A105" s="206">
        <v>98</v>
      </c>
      <c r="B105" s="3"/>
      <c r="C105" s="3"/>
      <c r="D105" s="3"/>
      <c r="E105" s="3"/>
      <c r="F105" s="3"/>
      <c r="G105" s="3"/>
      <c r="H105" s="3"/>
      <c r="I105" s="3"/>
      <c r="J105" s="3"/>
      <c r="K105" s="3"/>
      <c r="L105" s="3"/>
      <c r="M105" s="89">
        <f t="shared" si="2"/>
        <v>2.7397260273972603E-3</v>
      </c>
      <c r="N105" s="89" t="str">
        <f t="shared" si="3"/>
        <v>no arriba als 3 anys</v>
      </c>
      <c r="O105" s="33"/>
      <c r="P105" s="224" t="str">
        <f>IF(O105="","",IF(O105="SI","No cal documentació",(CONCATENATE("1.2b_",'Valoració '!$D$7,"00",A105))))</f>
        <v/>
      </c>
    </row>
    <row r="106" spans="1:16" x14ac:dyDescent="0.25">
      <c r="A106" s="206">
        <v>99</v>
      </c>
      <c r="B106" s="3"/>
      <c r="C106" s="3"/>
      <c r="D106" s="3"/>
      <c r="E106" s="3"/>
      <c r="F106" s="3"/>
      <c r="G106" s="3"/>
      <c r="H106" s="3"/>
      <c r="I106" s="3"/>
      <c r="J106" s="3"/>
      <c r="K106" s="3"/>
      <c r="L106" s="3"/>
      <c r="M106" s="89">
        <f t="shared" si="2"/>
        <v>2.7397260273972603E-3</v>
      </c>
      <c r="N106" s="89" t="str">
        <f t="shared" si="3"/>
        <v>no arriba als 3 anys</v>
      </c>
      <c r="O106" s="33"/>
      <c r="P106" s="224" t="str">
        <f>IF(O106="","",IF(O106="SI","No cal documentació",(CONCATENATE("1.2b_",'Valoració '!$D$7,"00",A106))))</f>
        <v/>
      </c>
    </row>
    <row r="107" spans="1:16" x14ac:dyDescent="0.25">
      <c r="A107" s="207">
        <v>100</v>
      </c>
      <c r="B107" s="196"/>
      <c r="C107" s="196"/>
      <c r="D107" s="196"/>
      <c r="E107" s="196"/>
      <c r="F107" s="196"/>
      <c r="G107" s="196"/>
      <c r="H107" s="196"/>
      <c r="I107" s="196"/>
      <c r="J107" s="196"/>
      <c r="K107" s="196"/>
      <c r="L107" s="196"/>
      <c r="M107" s="228">
        <f t="shared" si="2"/>
        <v>2.7397260273972603E-3</v>
      </c>
      <c r="N107" s="228" t="str">
        <f t="shared" si="3"/>
        <v>no arriba als 3 anys</v>
      </c>
      <c r="O107" s="205"/>
      <c r="P107" s="229" t="str">
        <f>IF(O107="","",IF(O107="SI","No cal documentació",(CONCATENATE("1.2b_",'Valoració '!$D$7,"00",A107))))</f>
        <v/>
      </c>
    </row>
  </sheetData>
  <sheetProtection algorithmName="SHA-512" hashValue="HHZIh9+FyEc1TM7+4cxfL83Lhzp7ZOXOmToMczgH4z2kf4bNvjCuDpH36LK5Diesj3tuoR5OCuGOR+8tYEUtVQ==" saltValue="+6FjFBrx5EElD26BpiJaMg==" spinCount="100000" sheet="1" objects="1" scenarios="1"/>
  <mergeCells count="1">
    <mergeCell ref="A6:K6"/>
  </mergeCells>
  <dataValidations count="2">
    <dataValidation type="list" allowBlank="1" showInputMessage="1" showErrorMessage="1" sqref="H8:I107 O8:O107" xr:uid="{00000000-0002-0000-0800-000000000000}">
      <formula1>"si, no"</formula1>
    </dataValidation>
    <dataValidation type="list" allowBlank="1" showInputMessage="1" showErrorMessage="1" sqref="G8:G107" xr:uid="{00000000-0002-0000-0800-000001000000}">
      <formula1>"si,no"</formula1>
    </dataValidation>
  </dataValidations>
  <hyperlinks>
    <hyperlink ref="T4" r:id="rId1" xr:uid="{00000000-0004-0000-0800-000000000000}"/>
    <hyperlink ref="A4" r:id="rId2" xr:uid="{00000000-0004-0000-0800-000001000000}"/>
  </hyperlinks>
  <pageMargins left="0.7" right="0.7" top="0.75" bottom="0.75" header="0.3" footer="0.3"/>
  <pageSetup paperSize="9" orientation="portrait" horizontalDpi="1200" verticalDpi="1200" r:id="rId3"/>
  <tableParts count="1">
    <tablePart r:id="rId4"/>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ull15"/>
  <dimension ref="A1:N107"/>
  <sheetViews>
    <sheetView topLeftCell="D1" workbookViewId="0">
      <selection activeCell="J9" sqref="J9"/>
    </sheetView>
  </sheetViews>
  <sheetFormatPr baseColWidth="10" defaultColWidth="9.140625" defaultRowHeight="15" x14ac:dyDescent="0.25"/>
  <cols>
    <col min="2" max="2" width="40.140625" customWidth="1"/>
    <col min="3" max="3" width="23.42578125" customWidth="1"/>
    <col min="4" max="4" width="12.7109375" customWidth="1"/>
    <col min="5" max="5" width="32" customWidth="1"/>
    <col min="6" max="6" width="17" customWidth="1"/>
    <col min="7" max="7" width="19.140625" customWidth="1"/>
    <col min="8" max="8" width="24" customWidth="1"/>
    <col min="9" max="9" width="15.42578125" customWidth="1"/>
    <col min="10" max="10" width="19.5703125" bestFit="1" customWidth="1"/>
  </cols>
  <sheetData>
    <row r="1" spans="1:14" x14ac:dyDescent="0.25">
      <c r="A1" s="8" t="s">
        <v>16</v>
      </c>
      <c r="L1" s="5"/>
    </row>
    <row r="2" spans="1:14" x14ac:dyDescent="0.25">
      <c r="A2" s="9" t="s">
        <v>31</v>
      </c>
      <c r="L2" s="5"/>
    </row>
    <row r="3" spans="1:14" x14ac:dyDescent="0.25">
      <c r="A3" s="8"/>
      <c r="L3" s="5"/>
    </row>
    <row r="4" spans="1:14" ht="26.25" customHeight="1" x14ac:dyDescent="0.3">
      <c r="A4" s="18" t="s">
        <v>72</v>
      </c>
      <c r="B4" s="90" t="s">
        <v>220</v>
      </c>
      <c r="C4" s="91"/>
      <c r="D4" s="92"/>
      <c r="L4" s="5"/>
      <c r="N4" s="18" t="s">
        <v>72</v>
      </c>
    </row>
    <row r="5" spans="1:14" x14ac:dyDescent="0.25">
      <c r="A5" s="8"/>
      <c r="F5" s="103">
        <f>COUNTIF(F8:F107,"si")</f>
        <v>0</v>
      </c>
      <c r="G5" s="103">
        <f>COUNTIF(G8:G107,"si")</f>
        <v>0</v>
      </c>
      <c r="L5" s="5"/>
    </row>
    <row r="6" spans="1:14" ht="15.75" x14ac:dyDescent="0.25">
      <c r="A6" s="362" t="s">
        <v>107</v>
      </c>
      <c r="B6" s="362"/>
      <c r="C6" s="362"/>
      <c r="D6" s="362"/>
      <c r="E6" s="362"/>
      <c r="F6" s="362"/>
      <c r="G6" s="362"/>
      <c r="H6" s="362"/>
    </row>
    <row r="7" spans="1:14" x14ac:dyDescent="0.25">
      <c r="A7" s="217" t="s">
        <v>30</v>
      </c>
      <c r="B7" s="218" t="s">
        <v>17</v>
      </c>
      <c r="C7" s="218" t="s">
        <v>18</v>
      </c>
      <c r="D7" s="218" t="s">
        <v>19</v>
      </c>
      <c r="E7" s="218" t="s">
        <v>20</v>
      </c>
      <c r="F7" s="218" t="s">
        <v>106</v>
      </c>
      <c r="G7" s="218" t="s">
        <v>23</v>
      </c>
      <c r="H7" s="218" t="s">
        <v>25</v>
      </c>
      <c r="I7" s="219" t="s">
        <v>74</v>
      </c>
      <c r="J7" s="194" t="s">
        <v>28</v>
      </c>
    </row>
    <row r="8" spans="1:14" x14ac:dyDescent="0.25">
      <c r="A8" s="206">
        <v>1</v>
      </c>
      <c r="B8" s="3"/>
      <c r="C8" s="3"/>
      <c r="D8" s="3"/>
      <c r="E8" s="3"/>
      <c r="F8" s="3"/>
      <c r="G8" s="3"/>
      <c r="H8" s="179"/>
      <c r="I8" s="33"/>
      <c r="J8" s="224" t="str">
        <f>IF(I8="","",IF(I8="SI","No cal documentació",(CONCATENATE("1.2c_SGR",$D8,'Valoració '!$D$7,"00",A8))))</f>
        <v/>
      </c>
      <c r="K8" s="187"/>
      <c r="L8" s="10"/>
    </row>
    <row r="9" spans="1:14" x14ac:dyDescent="0.25">
      <c r="A9" s="206">
        <v>2</v>
      </c>
      <c r="B9" s="3"/>
      <c r="C9" s="3"/>
      <c r="D9" s="3"/>
      <c r="E9" s="3"/>
      <c r="F9" s="3"/>
      <c r="G9" s="3"/>
      <c r="H9" s="179"/>
      <c r="I9" s="33"/>
      <c r="J9" s="224" t="str">
        <f>IF(I9="","",IF(I9="SI","No cal documentació",(CONCATENATE("1.2c_SGR",$D9,'Valoració '!$D$7,"00",A9))))</f>
        <v/>
      </c>
      <c r="K9" s="187"/>
      <c r="L9" s="10"/>
    </row>
    <row r="10" spans="1:14" x14ac:dyDescent="0.25">
      <c r="A10" s="206">
        <v>3</v>
      </c>
      <c r="B10" s="3"/>
      <c r="C10" s="3"/>
      <c r="D10" s="3"/>
      <c r="E10" s="3"/>
      <c r="F10" s="3"/>
      <c r="G10" s="3"/>
      <c r="H10" s="179"/>
      <c r="I10" s="33"/>
      <c r="J10" s="224" t="str">
        <f>IF(I10="","",IF(I10="SI","No cal documentació",(CONCATENATE("1.2c_SGR",$D10,'Valoració '!$D$7,"00",A10))))</f>
        <v/>
      </c>
      <c r="K10" s="187"/>
      <c r="L10" s="10"/>
    </row>
    <row r="11" spans="1:14" x14ac:dyDescent="0.25">
      <c r="A11" s="206">
        <v>4</v>
      </c>
      <c r="B11" s="3"/>
      <c r="C11" s="3"/>
      <c r="D11" s="3"/>
      <c r="E11" s="3"/>
      <c r="F11" s="3"/>
      <c r="G11" s="3"/>
      <c r="H11" s="3"/>
      <c r="I11" s="33"/>
      <c r="J11" s="224" t="str">
        <f>IF(I11="","",IF(I11="SI","No cal documentació",(CONCATENATE("1.2c_SGR",$D11,'Valoració '!$D$7,"00",A11))))</f>
        <v/>
      </c>
    </row>
    <row r="12" spans="1:14" x14ac:dyDescent="0.25">
      <c r="A12" s="206">
        <v>5</v>
      </c>
      <c r="B12" s="3"/>
      <c r="C12" s="3"/>
      <c r="D12" s="3"/>
      <c r="E12" s="3"/>
      <c r="F12" s="3"/>
      <c r="G12" s="3"/>
      <c r="H12" s="3"/>
      <c r="I12" s="33"/>
      <c r="J12" s="224" t="str">
        <f>IF(I12="","",IF(I12="SI","No cal documentació",(CONCATENATE("1.2c_SGR",$D12,'Valoració '!$D$7,"00",A12))))</f>
        <v/>
      </c>
    </row>
    <row r="13" spans="1:14" x14ac:dyDescent="0.25">
      <c r="A13" s="206">
        <v>6</v>
      </c>
      <c r="B13" s="3"/>
      <c r="C13" s="3"/>
      <c r="D13" s="3"/>
      <c r="E13" s="3"/>
      <c r="F13" s="3"/>
      <c r="G13" s="3"/>
      <c r="H13" s="3"/>
      <c r="I13" s="33"/>
      <c r="J13" s="224" t="str">
        <f>IF(I13="","",IF(I13="SI","No cal documentació",(CONCATENATE("1.2c_SGR",$D13,'Valoració '!$D$7,"00",A13))))</f>
        <v/>
      </c>
    </row>
    <row r="14" spans="1:14" x14ac:dyDescent="0.25">
      <c r="A14" s="206">
        <v>7</v>
      </c>
      <c r="B14" s="3"/>
      <c r="C14" s="3"/>
      <c r="D14" s="3"/>
      <c r="E14" s="3"/>
      <c r="F14" s="3"/>
      <c r="G14" s="3"/>
      <c r="H14" s="3"/>
      <c r="I14" s="33"/>
      <c r="J14" s="224" t="str">
        <f>IF(I14="","",IF(I14="SI","No cal documentació",(CONCATENATE("1.2c_SGR",$D14,'Valoració '!$D$7,"00",A14))))</f>
        <v/>
      </c>
    </row>
    <row r="15" spans="1:14" x14ac:dyDescent="0.25">
      <c r="A15" s="206">
        <v>8</v>
      </c>
      <c r="B15" s="3"/>
      <c r="C15" s="3"/>
      <c r="D15" s="3"/>
      <c r="E15" s="3"/>
      <c r="F15" s="3"/>
      <c r="G15" s="3"/>
      <c r="H15" s="3"/>
      <c r="I15" s="33"/>
      <c r="J15" s="224" t="str">
        <f>IF(I15="","",IF(I15="SI","No cal documentació",(CONCATENATE("1.2c_SGR",$D15,'Valoració '!$D$7,"00",A15))))</f>
        <v/>
      </c>
    </row>
    <row r="16" spans="1:14" x14ac:dyDescent="0.25">
      <c r="A16" s="206">
        <v>9</v>
      </c>
      <c r="B16" s="3"/>
      <c r="C16" s="3"/>
      <c r="D16" s="3"/>
      <c r="E16" s="3"/>
      <c r="F16" s="3"/>
      <c r="G16" s="3"/>
      <c r="H16" s="3"/>
      <c r="I16" s="33"/>
      <c r="J16" s="224" t="str">
        <f>IF(I16="","",IF(I16="SI","No cal documentació",(CONCATENATE("1.2c_SGR",$D16,'Valoració '!$D$7,"00",A16))))</f>
        <v/>
      </c>
    </row>
    <row r="17" spans="1:10" x14ac:dyDescent="0.25">
      <c r="A17" s="206">
        <v>10</v>
      </c>
      <c r="B17" s="3"/>
      <c r="C17" s="3"/>
      <c r="D17" s="3"/>
      <c r="E17" s="3"/>
      <c r="F17" s="3"/>
      <c r="G17" s="3"/>
      <c r="H17" s="3"/>
      <c r="I17" s="33"/>
      <c r="J17" s="224" t="str">
        <f>IF(I17="","",IF(I17="SI","No cal documentació",(CONCATENATE("1.2c_SGR",$D17,'Valoració '!$D$7,"00",A17))))</f>
        <v/>
      </c>
    </row>
    <row r="18" spans="1:10" x14ac:dyDescent="0.25">
      <c r="A18" s="206">
        <v>11</v>
      </c>
      <c r="B18" s="3"/>
      <c r="C18" s="3"/>
      <c r="D18" s="3"/>
      <c r="E18" s="3"/>
      <c r="F18" s="3"/>
      <c r="G18" s="3"/>
      <c r="H18" s="3"/>
      <c r="I18" s="33"/>
      <c r="J18" s="224" t="str">
        <f>IF(I18="","",IF(I18="SI","No cal documentació",(CONCATENATE("1.2c_SGR",$D18,'Valoració '!$D$7,"00",A18))))</f>
        <v/>
      </c>
    </row>
    <row r="19" spans="1:10" x14ac:dyDescent="0.25">
      <c r="A19" s="206">
        <v>12</v>
      </c>
      <c r="B19" s="3"/>
      <c r="C19" s="3"/>
      <c r="D19" s="3"/>
      <c r="E19" s="3"/>
      <c r="F19" s="3"/>
      <c r="G19" s="3"/>
      <c r="H19" s="3"/>
      <c r="I19" s="33"/>
      <c r="J19" s="224" t="str">
        <f>IF(I19="","",IF(I19="SI","No cal documentació",(CONCATENATE("1.2c_SGR",$D19,'Valoració '!$D$7,"00",A19))))</f>
        <v/>
      </c>
    </row>
    <row r="20" spans="1:10" x14ac:dyDescent="0.25">
      <c r="A20" s="206">
        <v>13</v>
      </c>
      <c r="B20" s="3"/>
      <c r="C20" s="3"/>
      <c r="D20" s="3"/>
      <c r="E20" s="3"/>
      <c r="F20" s="3"/>
      <c r="G20" s="3"/>
      <c r="H20" s="3"/>
      <c r="I20" s="33"/>
      <c r="J20" s="224" t="str">
        <f>IF(I20="","",IF(I20="SI","No cal documentació",(CONCATENATE("1.2c_SGR",$D20,'Valoració '!$D$7,"00",A20))))</f>
        <v/>
      </c>
    </row>
    <row r="21" spans="1:10" x14ac:dyDescent="0.25">
      <c r="A21" s="206">
        <v>14</v>
      </c>
      <c r="B21" s="3"/>
      <c r="C21" s="3"/>
      <c r="D21" s="3"/>
      <c r="E21" s="3"/>
      <c r="F21" s="3"/>
      <c r="G21" s="3"/>
      <c r="H21" s="3"/>
      <c r="I21" s="33"/>
      <c r="J21" s="224" t="str">
        <f>IF(I21="","",IF(I21="SI","No cal documentació",(CONCATENATE("1.2c_SGR",$D21,'Valoració '!$D$7,"00",A21))))</f>
        <v/>
      </c>
    </row>
    <row r="22" spans="1:10" x14ac:dyDescent="0.25">
      <c r="A22" s="206">
        <v>15</v>
      </c>
      <c r="B22" s="3"/>
      <c r="C22" s="3"/>
      <c r="D22" s="3"/>
      <c r="E22" s="3"/>
      <c r="F22" s="3"/>
      <c r="G22" s="3"/>
      <c r="H22" s="3"/>
      <c r="I22" s="33"/>
      <c r="J22" s="224" t="str">
        <f>IF(I22="","",IF(I22="SI","No cal documentació",(CONCATENATE("1.2c_SGR",$D22,'Valoració '!$D$7,"00",A22))))</f>
        <v/>
      </c>
    </row>
    <row r="23" spans="1:10" x14ac:dyDescent="0.25">
      <c r="A23" s="206">
        <v>16</v>
      </c>
      <c r="B23" s="3"/>
      <c r="C23" s="3"/>
      <c r="D23" s="3"/>
      <c r="E23" s="3"/>
      <c r="F23" s="3"/>
      <c r="G23" s="3"/>
      <c r="H23" s="3"/>
      <c r="I23" s="33"/>
      <c r="J23" s="224" t="str">
        <f>IF(I23="","",IF(I23="SI","No cal documentació",(CONCATENATE("1.2c_SGR",$D23,'Valoració '!$D$7,"00",A23))))</f>
        <v/>
      </c>
    </row>
    <row r="24" spans="1:10" x14ac:dyDescent="0.25">
      <c r="A24" s="206">
        <v>17</v>
      </c>
      <c r="B24" s="3"/>
      <c r="C24" s="3"/>
      <c r="D24" s="3"/>
      <c r="E24" s="3"/>
      <c r="F24" s="3"/>
      <c r="G24" s="3"/>
      <c r="H24" s="3"/>
      <c r="I24" s="33"/>
      <c r="J24" s="224" t="str">
        <f>IF(I24="","",IF(I24="SI","No cal documentació",(CONCATENATE("1.2c_SGR",$D24,'Valoració '!$D$7,"00",A24))))</f>
        <v/>
      </c>
    </row>
    <row r="25" spans="1:10" x14ac:dyDescent="0.25">
      <c r="A25" s="206">
        <v>18</v>
      </c>
      <c r="B25" s="3"/>
      <c r="C25" s="3"/>
      <c r="D25" s="3"/>
      <c r="E25" s="3"/>
      <c r="F25" s="3"/>
      <c r="G25" s="3"/>
      <c r="H25" s="3"/>
      <c r="I25" s="33"/>
      <c r="J25" s="224" t="str">
        <f>IF(I25="","",IF(I25="SI","No cal documentació",(CONCATENATE("1.2c_SGR",$D25,'Valoració '!$D$7,"00",A25))))</f>
        <v/>
      </c>
    </row>
    <row r="26" spans="1:10" x14ac:dyDescent="0.25">
      <c r="A26" s="206">
        <v>19</v>
      </c>
      <c r="B26" s="3"/>
      <c r="C26" s="3"/>
      <c r="D26" s="3"/>
      <c r="E26" s="3"/>
      <c r="F26" s="3"/>
      <c r="G26" s="3"/>
      <c r="H26" s="3"/>
      <c r="I26" s="33"/>
      <c r="J26" s="224" t="str">
        <f>IF(I26="","",IF(I26="SI","No cal documentació",(CONCATENATE("1.2c_SGR",$D26,'Valoració '!$D$7,"00",A26))))</f>
        <v/>
      </c>
    </row>
    <row r="27" spans="1:10" x14ac:dyDescent="0.25">
      <c r="A27" s="206">
        <v>20</v>
      </c>
      <c r="B27" s="3"/>
      <c r="C27" s="3"/>
      <c r="D27" s="3"/>
      <c r="E27" s="3"/>
      <c r="F27" s="3"/>
      <c r="G27" s="3"/>
      <c r="H27" s="3"/>
      <c r="I27" s="33"/>
      <c r="J27" s="224" t="str">
        <f>IF(I27="","",IF(I27="SI","No cal documentació",(CONCATENATE("1.2c_SGR",$D27,'Valoració '!$D$7,"00",A27))))</f>
        <v/>
      </c>
    </row>
    <row r="28" spans="1:10" x14ac:dyDescent="0.25">
      <c r="A28" s="206">
        <v>21</v>
      </c>
      <c r="B28" s="3"/>
      <c r="C28" s="3"/>
      <c r="D28" s="3"/>
      <c r="E28" s="3"/>
      <c r="F28" s="3"/>
      <c r="G28" s="3"/>
      <c r="H28" s="3"/>
      <c r="I28" s="33"/>
      <c r="J28" s="224" t="str">
        <f>IF(I28="","",IF(I28="SI","No cal documentació",(CONCATENATE("1.2c_SGR",$D28,'Valoració '!$D$7,"00",A28))))</f>
        <v/>
      </c>
    </row>
    <row r="29" spans="1:10" x14ac:dyDescent="0.25">
      <c r="A29" s="206">
        <v>22</v>
      </c>
      <c r="B29" s="3"/>
      <c r="C29" s="3"/>
      <c r="D29" s="3"/>
      <c r="E29" s="3"/>
      <c r="F29" s="3"/>
      <c r="G29" s="3"/>
      <c r="H29" s="3"/>
      <c r="I29" s="33"/>
      <c r="J29" s="224" t="str">
        <f>IF(I29="","",IF(I29="SI","No cal documentació",(CONCATENATE("1.2c_SGR",$D29,'Valoració '!$D$7,"00",A29))))</f>
        <v/>
      </c>
    </row>
    <row r="30" spans="1:10" x14ac:dyDescent="0.25">
      <c r="A30" s="206">
        <v>23</v>
      </c>
      <c r="B30" s="3"/>
      <c r="C30" s="3"/>
      <c r="D30" s="3"/>
      <c r="E30" s="3"/>
      <c r="F30" s="3"/>
      <c r="G30" s="3"/>
      <c r="H30" s="3"/>
      <c r="I30" s="33"/>
      <c r="J30" s="224" t="str">
        <f>IF(I30="","",IF(I30="SI","No cal documentació",(CONCATENATE("1.2c_SGR",$D30,'Valoració '!$D$7,"00",A30))))</f>
        <v/>
      </c>
    </row>
    <row r="31" spans="1:10" x14ac:dyDescent="0.25">
      <c r="A31" s="206">
        <v>24</v>
      </c>
      <c r="B31" s="3"/>
      <c r="C31" s="3"/>
      <c r="D31" s="3"/>
      <c r="E31" s="3"/>
      <c r="F31" s="3"/>
      <c r="G31" s="3"/>
      <c r="H31" s="3"/>
      <c r="I31" s="33"/>
      <c r="J31" s="224" t="str">
        <f>IF(I31="","",IF(I31="SI","No cal documentació",(CONCATENATE("1.2c_SGR",$D31,'Valoració '!$D$7,"00",A31))))</f>
        <v/>
      </c>
    </row>
    <row r="32" spans="1:10" x14ac:dyDescent="0.25">
      <c r="A32" s="206">
        <v>25</v>
      </c>
      <c r="B32" s="3"/>
      <c r="C32" s="3"/>
      <c r="D32" s="3"/>
      <c r="E32" s="3"/>
      <c r="F32" s="3"/>
      <c r="G32" s="3"/>
      <c r="H32" s="3"/>
      <c r="I32" s="33"/>
      <c r="J32" s="224" t="str">
        <f>IF(I32="","",IF(I32="SI","No cal documentació",(CONCATENATE("1.2c_SGR",$D32,'Valoració '!$D$7,"00",A32))))</f>
        <v/>
      </c>
    </row>
    <row r="33" spans="1:10" x14ac:dyDescent="0.25">
      <c r="A33" s="206">
        <v>26</v>
      </c>
      <c r="B33" s="3"/>
      <c r="C33" s="3"/>
      <c r="D33" s="3"/>
      <c r="E33" s="3"/>
      <c r="F33" s="3"/>
      <c r="G33" s="3"/>
      <c r="H33" s="3"/>
      <c r="I33" s="33"/>
      <c r="J33" s="224" t="str">
        <f>IF(I33="","",IF(I33="SI","No cal documentació",(CONCATENATE("1.2c_SGR",$D33,'Valoració '!$D$7,"00",A33))))</f>
        <v/>
      </c>
    </row>
    <row r="34" spans="1:10" x14ac:dyDescent="0.25">
      <c r="A34" s="206">
        <v>27</v>
      </c>
      <c r="B34" s="3"/>
      <c r="C34" s="3"/>
      <c r="D34" s="3"/>
      <c r="E34" s="3"/>
      <c r="F34" s="3"/>
      <c r="G34" s="3"/>
      <c r="H34" s="3"/>
      <c r="I34" s="33"/>
      <c r="J34" s="224" t="str">
        <f>IF(I34="","",IF(I34="SI","No cal documentació",(CONCATENATE("1.2c_SGR",$D34,'Valoració '!$D$7,"00",A34))))</f>
        <v/>
      </c>
    </row>
    <row r="35" spans="1:10" x14ac:dyDescent="0.25">
      <c r="A35" s="206">
        <v>28</v>
      </c>
      <c r="B35" s="3"/>
      <c r="C35" s="3"/>
      <c r="D35" s="3"/>
      <c r="E35" s="3"/>
      <c r="F35" s="3"/>
      <c r="G35" s="3"/>
      <c r="H35" s="3"/>
      <c r="I35" s="33"/>
      <c r="J35" s="224" t="str">
        <f>IF(I35="","",IF(I35="SI","No cal documentació",(CONCATENATE("1.2c_SGR",$D35,'Valoració '!$D$7,"00",A35))))</f>
        <v/>
      </c>
    </row>
    <row r="36" spans="1:10" x14ac:dyDescent="0.25">
      <c r="A36" s="206">
        <v>29</v>
      </c>
      <c r="B36" s="3"/>
      <c r="C36" s="3"/>
      <c r="D36" s="3"/>
      <c r="E36" s="3"/>
      <c r="F36" s="3"/>
      <c r="G36" s="3"/>
      <c r="H36" s="3"/>
      <c r="I36" s="33"/>
      <c r="J36" s="224" t="str">
        <f>IF(I36="","",IF(I36="SI","No cal documentació",(CONCATENATE("1.2c_SGR",$D36,'Valoració '!$D$7,"00",A36))))</f>
        <v/>
      </c>
    </row>
    <row r="37" spans="1:10" x14ac:dyDescent="0.25">
      <c r="A37" s="206">
        <v>30</v>
      </c>
      <c r="B37" s="3"/>
      <c r="C37" s="3"/>
      <c r="D37" s="3"/>
      <c r="E37" s="3"/>
      <c r="F37" s="3"/>
      <c r="G37" s="3"/>
      <c r="H37" s="3"/>
      <c r="I37" s="33"/>
      <c r="J37" s="224" t="str">
        <f>IF(I37="","",IF(I37="SI","No cal documentació",(CONCATENATE("1.2c_SGR",$D37,'Valoració '!$D$7,"00",A37))))</f>
        <v/>
      </c>
    </row>
    <row r="38" spans="1:10" x14ac:dyDescent="0.25">
      <c r="A38" s="206">
        <v>31</v>
      </c>
      <c r="B38" s="3"/>
      <c r="C38" s="3"/>
      <c r="D38" s="3"/>
      <c r="E38" s="3"/>
      <c r="F38" s="3"/>
      <c r="G38" s="3"/>
      <c r="H38" s="3"/>
      <c r="I38" s="33"/>
      <c r="J38" s="224" t="str">
        <f>IF(I38="","",IF(I38="SI","No cal documentació",(CONCATENATE("1.2c_SGR",$D38,'Valoració '!$D$7,"00",A38))))</f>
        <v/>
      </c>
    </row>
    <row r="39" spans="1:10" x14ac:dyDescent="0.25">
      <c r="A39" s="206">
        <v>32</v>
      </c>
      <c r="B39" s="3"/>
      <c r="C39" s="3"/>
      <c r="D39" s="3"/>
      <c r="E39" s="3"/>
      <c r="F39" s="3"/>
      <c r="G39" s="3"/>
      <c r="H39" s="3"/>
      <c r="I39" s="33"/>
      <c r="J39" s="224" t="str">
        <f>IF(I39="","",IF(I39="SI","No cal documentació",(CONCATENATE("1.2c_SGR",$D39,'Valoració '!$D$7,"00",A39))))</f>
        <v/>
      </c>
    </row>
    <row r="40" spans="1:10" x14ac:dyDescent="0.25">
      <c r="A40" s="206">
        <v>33</v>
      </c>
      <c r="B40" s="3"/>
      <c r="C40" s="3"/>
      <c r="D40" s="3"/>
      <c r="E40" s="3"/>
      <c r="F40" s="3"/>
      <c r="G40" s="3"/>
      <c r="H40" s="3"/>
      <c r="I40" s="33"/>
      <c r="J40" s="224" t="str">
        <f>IF(I40="","",IF(I40="SI","No cal documentació",(CONCATENATE("1.2c_SGR",$D40,'Valoració '!$D$7,"00",A40))))</f>
        <v/>
      </c>
    </row>
    <row r="41" spans="1:10" x14ac:dyDescent="0.25">
      <c r="A41" s="206">
        <v>34</v>
      </c>
      <c r="B41" s="3"/>
      <c r="C41" s="3"/>
      <c r="D41" s="3"/>
      <c r="E41" s="3"/>
      <c r="F41" s="3"/>
      <c r="G41" s="3"/>
      <c r="H41" s="3"/>
      <c r="I41" s="33"/>
      <c r="J41" s="224" t="str">
        <f>IF(I41="","",IF(I41="SI","No cal documentació",(CONCATENATE("1.2c_SGR",$D41,'Valoració '!$D$7,"00",A41))))</f>
        <v/>
      </c>
    </row>
    <row r="42" spans="1:10" x14ac:dyDescent="0.25">
      <c r="A42" s="206">
        <v>35</v>
      </c>
      <c r="B42" s="3"/>
      <c r="C42" s="3"/>
      <c r="D42" s="3"/>
      <c r="E42" s="3"/>
      <c r="F42" s="3"/>
      <c r="G42" s="3"/>
      <c r="H42" s="3"/>
      <c r="I42" s="33"/>
      <c r="J42" s="224" t="str">
        <f>IF(I42="","",IF(I42="SI","No cal documentació",(CONCATENATE("1.2c_SGR",$D42,'Valoració '!$D$7,"00",A42))))</f>
        <v/>
      </c>
    </row>
    <row r="43" spans="1:10" x14ac:dyDescent="0.25">
      <c r="A43" s="206">
        <v>36</v>
      </c>
      <c r="B43" s="3"/>
      <c r="C43" s="3"/>
      <c r="D43" s="3"/>
      <c r="E43" s="3"/>
      <c r="F43" s="3"/>
      <c r="G43" s="3"/>
      <c r="H43" s="3"/>
      <c r="I43" s="33"/>
      <c r="J43" s="224" t="str">
        <f>IF(I43="","",IF(I43="SI","No cal documentació",(CONCATENATE("1.2c_SGR",$D43,'Valoració '!$D$7,"00",A43))))</f>
        <v/>
      </c>
    </row>
    <row r="44" spans="1:10" x14ac:dyDescent="0.25">
      <c r="A44" s="206">
        <v>37</v>
      </c>
      <c r="B44" s="3"/>
      <c r="C44" s="3"/>
      <c r="D44" s="3"/>
      <c r="E44" s="3"/>
      <c r="F44" s="3"/>
      <c r="G44" s="3"/>
      <c r="H44" s="3"/>
      <c r="I44" s="33"/>
      <c r="J44" s="224" t="str">
        <f>IF(I44="","",IF(I44="SI","No cal documentació",(CONCATENATE("1.2c_SGR",$D44,'Valoració '!$D$7,"00",A44))))</f>
        <v/>
      </c>
    </row>
    <row r="45" spans="1:10" x14ac:dyDescent="0.25">
      <c r="A45" s="206">
        <v>38</v>
      </c>
      <c r="B45" s="3"/>
      <c r="C45" s="3"/>
      <c r="D45" s="3"/>
      <c r="E45" s="3"/>
      <c r="F45" s="3"/>
      <c r="G45" s="3"/>
      <c r="H45" s="3"/>
      <c r="I45" s="33"/>
      <c r="J45" s="224" t="str">
        <f>IF(I45="","",IF(I45="SI","No cal documentació",(CONCATENATE("1.2c_SGR",$D45,'Valoració '!$D$7,"00",A45))))</f>
        <v/>
      </c>
    </row>
    <row r="46" spans="1:10" x14ac:dyDescent="0.25">
      <c r="A46" s="206">
        <v>39</v>
      </c>
      <c r="B46" s="3"/>
      <c r="C46" s="3"/>
      <c r="D46" s="3"/>
      <c r="E46" s="3"/>
      <c r="F46" s="3"/>
      <c r="G46" s="3"/>
      <c r="H46" s="3"/>
      <c r="I46" s="33"/>
      <c r="J46" s="224" t="str">
        <f>IF(I46="","",IF(I46="SI","No cal documentació",(CONCATENATE("1.2c_SGR",$D46,'Valoració '!$D$7,"00",A46))))</f>
        <v/>
      </c>
    </row>
    <row r="47" spans="1:10" x14ac:dyDescent="0.25">
      <c r="A47" s="206">
        <v>40</v>
      </c>
      <c r="B47" s="3"/>
      <c r="C47" s="3"/>
      <c r="D47" s="3"/>
      <c r="E47" s="3"/>
      <c r="F47" s="3"/>
      <c r="G47" s="3"/>
      <c r="H47" s="3"/>
      <c r="I47" s="33"/>
      <c r="J47" s="224" t="str">
        <f>IF(I47="","",IF(I47="SI","No cal documentació",(CONCATENATE("1.2c_SGR",$D47,'Valoració '!$D$7,"00",A47))))</f>
        <v/>
      </c>
    </row>
    <row r="48" spans="1:10" x14ac:dyDescent="0.25">
      <c r="A48" s="206">
        <v>41</v>
      </c>
      <c r="B48" s="3"/>
      <c r="C48" s="3"/>
      <c r="D48" s="3"/>
      <c r="E48" s="3"/>
      <c r="F48" s="3"/>
      <c r="G48" s="3"/>
      <c r="H48" s="3"/>
      <c r="I48" s="33"/>
      <c r="J48" s="224" t="str">
        <f>IF(I48="","",IF(I48="SI","No cal documentació",(CONCATENATE("1.2c_SGR",$D48,'Valoració '!$D$7,"00",A48))))</f>
        <v/>
      </c>
    </row>
    <row r="49" spans="1:10" x14ac:dyDescent="0.25">
      <c r="A49" s="206">
        <v>42</v>
      </c>
      <c r="B49" s="3"/>
      <c r="C49" s="3"/>
      <c r="D49" s="3"/>
      <c r="E49" s="3"/>
      <c r="F49" s="3"/>
      <c r="G49" s="3"/>
      <c r="H49" s="3"/>
      <c r="I49" s="33"/>
      <c r="J49" s="224" t="str">
        <f>IF(I49="","",IF(I49="SI","No cal documentació",(CONCATENATE("1.2c_SGR",$D49,'Valoració '!$D$7,"00",A49))))</f>
        <v/>
      </c>
    </row>
    <row r="50" spans="1:10" x14ac:dyDescent="0.25">
      <c r="A50" s="206">
        <v>43</v>
      </c>
      <c r="B50" s="3"/>
      <c r="C50" s="3"/>
      <c r="D50" s="3"/>
      <c r="E50" s="3"/>
      <c r="F50" s="3"/>
      <c r="G50" s="3"/>
      <c r="H50" s="3"/>
      <c r="I50" s="33"/>
      <c r="J50" s="224" t="str">
        <f>IF(I50="","",IF(I50="SI","No cal documentació",(CONCATENATE("1.2c_SGR",$D50,'Valoració '!$D$7,"00",A50))))</f>
        <v/>
      </c>
    </row>
    <row r="51" spans="1:10" x14ac:dyDescent="0.25">
      <c r="A51" s="206">
        <v>44</v>
      </c>
      <c r="B51" s="3"/>
      <c r="C51" s="3"/>
      <c r="D51" s="3"/>
      <c r="E51" s="3"/>
      <c r="F51" s="3"/>
      <c r="G51" s="3"/>
      <c r="H51" s="3"/>
      <c r="I51" s="33"/>
      <c r="J51" s="224" t="str">
        <f>IF(I51="","",IF(I51="SI","No cal documentació",(CONCATENATE("1.2c_SGR",$D51,'Valoració '!$D$7,"00",A51))))</f>
        <v/>
      </c>
    </row>
    <row r="52" spans="1:10" x14ac:dyDescent="0.25">
      <c r="A52" s="206">
        <v>45</v>
      </c>
      <c r="B52" s="3"/>
      <c r="C52" s="3"/>
      <c r="D52" s="3"/>
      <c r="E52" s="3"/>
      <c r="F52" s="3"/>
      <c r="G52" s="3"/>
      <c r="H52" s="3"/>
      <c r="I52" s="33"/>
      <c r="J52" s="224" t="str">
        <f>IF(I52="","",IF(I52="SI","No cal documentació",(CONCATENATE("1.2c_SGR",$D52,'Valoració '!$D$7,"00",A52))))</f>
        <v/>
      </c>
    </row>
    <row r="53" spans="1:10" x14ac:dyDescent="0.25">
      <c r="A53" s="206">
        <v>46</v>
      </c>
      <c r="B53" s="3"/>
      <c r="C53" s="3"/>
      <c r="D53" s="3"/>
      <c r="E53" s="3"/>
      <c r="F53" s="3"/>
      <c r="G53" s="3"/>
      <c r="H53" s="3"/>
      <c r="I53" s="33"/>
      <c r="J53" s="224" t="str">
        <f>IF(I53="","",IF(I53="SI","No cal documentació",(CONCATENATE("1.2c_SGR",$D53,'Valoració '!$D$7,"00",A53))))</f>
        <v/>
      </c>
    </row>
    <row r="54" spans="1:10" x14ac:dyDescent="0.25">
      <c r="A54" s="206">
        <v>47</v>
      </c>
      <c r="B54" s="3"/>
      <c r="C54" s="3"/>
      <c r="D54" s="3"/>
      <c r="E54" s="3"/>
      <c r="F54" s="3"/>
      <c r="G54" s="3"/>
      <c r="H54" s="3"/>
      <c r="I54" s="33"/>
      <c r="J54" s="224" t="str">
        <f>IF(I54="","",IF(I54="SI","No cal documentació",(CONCATENATE("1.2c_SGR",$D54,'Valoració '!$D$7,"00",A54))))</f>
        <v/>
      </c>
    </row>
    <row r="55" spans="1:10" x14ac:dyDescent="0.25">
      <c r="A55" s="206">
        <v>48</v>
      </c>
      <c r="B55" s="3"/>
      <c r="C55" s="3"/>
      <c r="D55" s="3"/>
      <c r="E55" s="3"/>
      <c r="F55" s="3"/>
      <c r="G55" s="3"/>
      <c r="H55" s="3"/>
      <c r="I55" s="33"/>
      <c r="J55" s="224" t="str">
        <f>IF(I55="","",IF(I55="SI","No cal documentació",(CONCATENATE("1.2c_SGR",$D55,'Valoració '!$D$7,"00",A55))))</f>
        <v/>
      </c>
    </row>
    <row r="56" spans="1:10" x14ac:dyDescent="0.25">
      <c r="A56" s="206">
        <v>49</v>
      </c>
      <c r="B56" s="3"/>
      <c r="C56" s="3"/>
      <c r="D56" s="3"/>
      <c r="E56" s="3"/>
      <c r="F56" s="3"/>
      <c r="G56" s="3"/>
      <c r="H56" s="3"/>
      <c r="I56" s="33"/>
      <c r="J56" s="224" t="str">
        <f>IF(I56="","",IF(I56="SI","No cal documentació",(CONCATENATE("1.2c_SGR",$D56,'Valoració '!$D$7,"00",A56))))</f>
        <v/>
      </c>
    </row>
    <row r="57" spans="1:10" x14ac:dyDescent="0.25">
      <c r="A57" s="206">
        <v>50</v>
      </c>
      <c r="B57" s="3"/>
      <c r="C57" s="3"/>
      <c r="D57" s="3"/>
      <c r="E57" s="3"/>
      <c r="F57" s="3"/>
      <c r="G57" s="3"/>
      <c r="H57" s="3"/>
      <c r="I57" s="33"/>
      <c r="J57" s="224" t="str">
        <f>IF(I57="","",IF(I57="SI","No cal documentació",(CONCATENATE("1.2c_SGR",$D57,'Valoració '!$D$7,"00",A57))))</f>
        <v/>
      </c>
    </row>
    <row r="58" spans="1:10" x14ac:dyDescent="0.25">
      <c r="A58" s="206">
        <v>51</v>
      </c>
      <c r="B58" s="3"/>
      <c r="C58" s="3"/>
      <c r="D58" s="3"/>
      <c r="E58" s="3"/>
      <c r="F58" s="3"/>
      <c r="G58" s="3"/>
      <c r="H58" s="3"/>
      <c r="I58" s="33"/>
      <c r="J58" s="224" t="str">
        <f>IF(I58="","",IF(I58="SI","No cal documentació",(CONCATENATE("1.2c_SGR",$D58,'Valoració '!$D$7,"00",A58))))</f>
        <v/>
      </c>
    </row>
    <row r="59" spans="1:10" x14ac:dyDescent="0.25">
      <c r="A59" s="206">
        <v>52</v>
      </c>
      <c r="B59" s="3"/>
      <c r="C59" s="3"/>
      <c r="D59" s="3"/>
      <c r="E59" s="3"/>
      <c r="F59" s="3"/>
      <c r="G59" s="3"/>
      <c r="H59" s="3"/>
      <c r="I59" s="33"/>
      <c r="J59" s="224" t="str">
        <f>IF(I59="","",IF(I59="SI","No cal documentació",(CONCATENATE("1.2c_SGR",$D59,'Valoració '!$D$7,"00",A59))))</f>
        <v/>
      </c>
    </row>
    <row r="60" spans="1:10" x14ac:dyDescent="0.25">
      <c r="A60" s="206">
        <v>53</v>
      </c>
      <c r="B60" s="3"/>
      <c r="C60" s="3"/>
      <c r="D60" s="3"/>
      <c r="E60" s="3"/>
      <c r="F60" s="3"/>
      <c r="G60" s="3"/>
      <c r="H60" s="3"/>
      <c r="I60" s="33"/>
      <c r="J60" s="224" t="str">
        <f>IF(I60="","",IF(I60="SI","No cal documentació",(CONCATENATE("1.2c_SGR",$D60,'Valoració '!$D$7,"00",A60))))</f>
        <v/>
      </c>
    </row>
    <row r="61" spans="1:10" x14ac:dyDescent="0.25">
      <c r="A61" s="206">
        <v>54</v>
      </c>
      <c r="B61" s="3"/>
      <c r="C61" s="3"/>
      <c r="D61" s="3"/>
      <c r="E61" s="3"/>
      <c r="F61" s="3"/>
      <c r="G61" s="3"/>
      <c r="H61" s="3"/>
      <c r="I61" s="33"/>
      <c r="J61" s="224" t="str">
        <f>IF(I61="","",IF(I61="SI","No cal documentació",(CONCATENATE("1.2c_SGR",$D61,'Valoració '!$D$7,"00",A61))))</f>
        <v/>
      </c>
    </row>
    <row r="62" spans="1:10" x14ac:dyDescent="0.25">
      <c r="A62" s="206">
        <v>55</v>
      </c>
      <c r="B62" s="3"/>
      <c r="C62" s="3"/>
      <c r="D62" s="3"/>
      <c r="E62" s="3"/>
      <c r="F62" s="3"/>
      <c r="G62" s="3"/>
      <c r="H62" s="3"/>
      <c r="I62" s="33"/>
      <c r="J62" s="224" t="str">
        <f>IF(I62="","",IF(I62="SI","No cal documentació",(CONCATENATE("1.2c_SGR",$D62,'Valoració '!$D$7,"00",A62))))</f>
        <v/>
      </c>
    </row>
    <row r="63" spans="1:10" x14ac:dyDescent="0.25">
      <c r="A63" s="206">
        <v>56</v>
      </c>
      <c r="B63" s="3"/>
      <c r="C63" s="3"/>
      <c r="D63" s="3"/>
      <c r="E63" s="3"/>
      <c r="F63" s="3"/>
      <c r="G63" s="3"/>
      <c r="H63" s="3"/>
      <c r="I63" s="33"/>
      <c r="J63" s="224" t="str">
        <f>IF(I63="","",IF(I63="SI","No cal documentació",(CONCATENATE("1.2c_SGR",$D63,'Valoració '!$D$7,"00",A63))))</f>
        <v/>
      </c>
    </row>
    <row r="64" spans="1:10" x14ac:dyDescent="0.25">
      <c r="A64" s="206">
        <v>57</v>
      </c>
      <c r="B64" s="3"/>
      <c r="C64" s="3"/>
      <c r="D64" s="3"/>
      <c r="E64" s="3"/>
      <c r="F64" s="3"/>
      <c r="G64" s="3"/>
      <c r="H64" s="3"/>
      <c r="I64" s="33"/>
      <c r="J64" s="224" t="str">
        <f>IF(I64="","",IF(I64="SI","No cal documentació",(CONCATENATE("1.2c_SGR",$D64,'Valoració '!$D$7,"00",A64))))</f>
        <v/>
      </c>
    </row>
    <row r="65" spans="1:10" x14ac:dyDescent="0.25">
      <c r="A65" s="206">
        <v>58</v>
      </c>
      <c r="B65" s="3"/>
      <c r="C65" s="3"/>
      <c r="D65" s="3"/>
      <c r="E65" s="3"/>
      <c r="F65" s="3"/>
      <c r="G65" s="3"/>
      <c r="H65" s="3"/>
      <c r="I65" s="33"/>
      <c r="J65" s="224" t="str">
        <f>IF(I65="","",IF(I65="SI","No cal documentació",(CONCATENATE("1.2c_SGR",$D65,'Valoració '!$D$7,"00",A65))))</f>
        <v/>
      </c>
    </row>
    <row r="66" spans="1:10" x14ac:dyDescent="0.25">
      <c r="A66" s="206">
        <v>59</v>
      </c>
      <c r="B66" s="3"/>
      <c r="C66" s="3"/>
      <c r="D66" s="3"/>
      <c r="E66" s="3"/>
      <c r="F66" s="3"/>
      <c r="G66" s="3"/>
      <c r="H66" s="3"/>
      <c r="I66" s="33"/>
      <c r="J66" s="224" t="str">
        <f>IF(I66="","",IF(I66="SI","No cal documentació",(CONCATENATE("1.2c_SGR",$D66,'Valoració '!$D$7,"00",A66))))</f>
        <v/>
      </c>
    </row>
    <row r="67" spans="1:10" x14ac:dyDescent="0.25">
      <c r="A67" s="206">
        <v>60</v>
      </c>
      <c r="B67" s="3"/>
      <c r="C67" s="3"/>
      <c r="D67" s="3"/>
      <c r="E67" s="3"/>
      <c r="F67" s="3"/>
      <c r="G67" s="3"/>
      <c r="H67" s="3"/>
      <c r="I67" s="33"/>
      <c r="J67" s="224" t="str">
        <f>IF(I67="","",IF(I67="SI","No cal documentació",(CONCATENATE("1.2c_SGR",$D67,'Valoració '!$D$7,"00",A67))))</f>
        <v/>
      </c>
    </row>
    <row r="68" spans="1:10" x14ac:dyDescent="0.25">
      <c r="A68" s="206">
        <v>61</v>
      </c>
      <c r="B68" s="3"/>
      <c r="C68" s="3"/>
      <c r="D68" s="3"/>
      <c r="E68" s="3"/>
      <c r="F68" s="3"/>
      <c r="G68" s="3"/>
      <c r="H68" s="3"/>
      <c r="I68" s="33"/>
      <c r="J68" s="224" t="str">
        <f>IF(I68="","",IF(I68="SI","No cal documentació",(CONCATENATE("1.2c_SGR",$D68,'Valoració '!$D$7,"00",A68))))</f>
        <v/>
      </c>
    </row>
    <row r="69" spans="1:10" x14ac:dyDescent="0.25">
      <c r="A69" s="206">
        <v>62</v>
      </c>
      <c r="B69" s="3"/>
      <c r="C69" s="3"/>
      <c r="D69" s="3"/>
      <c r="E69" s="3"/>
      <c r="F69" s="3"/>
      <c r="G69" s="3"/>
      <c r="H69" s="3"/>
      <c r="I69" s="33"/>
      <c r="J69" s="224" t="str">
        <f>IF(I69="","",IF(I69="SI","No cal documentació",(CONCATENATE("1.2c_SGR",$D69,'Valoració '!$D$7,"00",A69))))</f>
        <v/>
      </c>
    </row>
    <row r="70" spans="1:10" x14ac:dyDescent="0.25">
      <c r="A70" s="206">
        <v>63</v>
      </c>
      <c r="B70" s="3"/>
      <c r="C70" s="3"/>
      <c r="D70" s="3"/>
      <c r="E70" s="3"/>
      <c r="F70" s="3"/>
      <c r="G70" s="3"/>
      <c r="H70" s="3"/>
      <c r="I70" s="33"/>
      <c r="J70" s="224" t="str">
        <f>IF(I70="","",IF(I70="SI","No cal documentació",(CONCATENATE("1.2c_SGR",$D70,'Valoració '!$D$7,"00",A70))))</f>
        <v/>
      </c>
    </row>
    <row r="71" spans="1:10" x14ac:dyDescent="0.25">
      <c r="A71" s="206">
        <v>64</v>
      </c>
      <c r="B71" s="3"/>
      <c r="C71" s="3"/>
      <c r="D71" s="3"/>
      <c r="E71" s="3"/>
      <c r="F71" s="3"/>
      <c r="G71" s="3"/>
      <c r="H71" s="3"/>
      <c r="I71" s="33"/>
      <c r="J71" s="224" t="str">
        <f>IF(I71="","",IF(I71="SI","No cal documentació",(CONCATENATE("1.2c_SGR",$D71,'Valoració '!$D$7,"00",A71))))</f>
        <v/>
      </c>
    </row>
    <row r="72" spans="1:10" x14ac:dyDescent="0.25">
      <c r="A72" s="206">
        <v>65</v>
      </c>
      <c r="B72" s="3"/>
      <c r="C72" s="3"/>
      <c r="D72" s="3"/>
      <c r="E72" s="3"/>
      <c r="F72" s="3"/>
      <c r="G72" s="3"/>
      <c r="H72" s="3"/>
      <c r="I72" s="33"/>
      <c r="J72" s="224" t="str">
        <f>IF(I72="","",IF(I72="SI","No cal documentació",(CONCATENATE("1.2c_SGR",$D72,'Valoració '!$D$7,"00",A72))))</f>
        <v/>
      </c>
    </row>
    <row r="73" spans="1:10" x14ac:dyDescent="0.25">
      <c r="A73" s="206">
        <v>66</v>
      </c>
      <c r="B73" s="3"/>
      <c r="C73" s="3"/>
      <c r="D73" s="3"/>
      <c r="E73" s="3"/>
      <c r="F73" s="3"/>
      <c r="G73" s="3"/>
      <c r="H73" s="3"/>
      <c r="I73" s="33"/>
      <c r="J73" s="224" t="str">
        <f>IF(I73="","",IF(I73="SI","No cal documentació",(CONCATENATE("1.2c_SGR",$D73,'Valoració '!$D$7,"00",A73))))</f>
        <v/>
      </c>
    </row>
    <row r="74" spans="1:10" x14ac:dyDescent="0.25">
      <c r="A74" s="206">
        <v>67</v>
      </c>
      <c r="B74" s="3"/>
      <c r="C74" s="3"/>
      <c r="D74" s="3"/>
      <c r="E74" s="3"/>
      <c r="F74" s="3"/>
      <c r="G74" s="3"/>
      <c r="H74" s="3"/>
      <c r="I74" s="33"/>
      <c r="J74" s="224" t="str">
        <f>IF(I74="","",IF(I74="SI","No cal documentació",(CONCATENATE("1.2c_SGR",$D74,'Valoració '!$D$7,"00",A74))))</f>
        <v/>
      </c>
    </row>
    <row r="75" spans="1:10" x14ac:dyDescent="0.25">
      <c r="A75" s="206">
        <v>68</v>
      </c>
      <c r="B75" s="3"/>
      <c r="C75" s="3"/>
      <c r="D75" s="3"/>
      <c r="E75" s="3"/>
      <c r="F75" s="3"/>
      <c r="G75" s="3"/>
      <c r="H75" s="3"/>
      <c r="I75" s="33"/>
      <c r="J75" s="224" t="str">
        <f>IF(I75="","",IF(I75="SI","No cal documentació",(CONCATENATE("1.2c_SGR",$D75,'Valoració '!$D$7,"00",A75))))</f>
        <v/>
      </c>
    </row>
    <row r="76" spans="1:10" x14ac:dyDescent="0.25">
      <c r="A76" s="206">
        <v>69</v>
      </c>
      <c r="B76" s="3"/>
      <c r="C76" s="3"/>
      <c r="D76" s="3"/>
      <c r="E76" s="3"/>
      <c r="F76" s="3"/>
      <c r="G76" s="3"/>
      <c r="H76" s="3"/>
      <c r="I76" s="33"/>
      <c r="J76" s="224" t="str">
        <f>IF(I76="","",IF(I76="SI","No cal documentació",(CONCATENATE("1.2c_SGR",$D76,'Valoració '!$D$7,"00",A76))))</f>
        <v/>
      </c>
    </row>
    <row r="77" spans="1:10" x14ac:dyDescent="0.25">
      <c r="A77" s="206">
        <v>70</v>
      </c>
      <c r="B77" s="3"/>
      <c r="C77" s="3"/>
      <c r="D77" s="3"/>
      <c r="E77" s="3"/>
      <c r="F77" s="3"/>
      <c r="G77" s="3"/>
      <c r="H77" s="3"/>
      <c r="I77" s="33"/>
      <c r="J77" s="224" t="str">
        <f>IF(I77="","",IF(I77="SI","No cal documentació",(CONCATENATE("1.2c_SGR",$D77,'Valoració '!$D$7,"00",A77))))</f>
        <v/>
      </c>
    </row>
    <row r="78" spans="1:10" x14ac:dyDescent="0.25">
      <c r="A78" s="206">
        <v>71</v>
      </c>
      <c r="B78" s="3"/>
      <c r="C78" s="3"/>
      <c r="D78" s="3"/>
      <c r="E78" s="3"/>
      <c r="F78" s="3"/>
      <c r="G78" s="3"/>
      <c r="H78" s="3"/>
      <c r="I78" s="33"/>
      <c r="J78" s="224" t="str">
        <f>IF(I78="","",IF(I78="SI","No cal documentació",(CONCATENATE("1.2c_SGR",$D78,'Valoració '!$D$7,"00",A78))))</f>
        <v/>
      </c>
    </row>
    <row r="79" spans="1:10" x14ac:dyDescent="0.25">
      <c r="A79" s="206">
        <v>72</v>
      </c>
      <c r="B79" s="3"/>
      <c r="C79" s="3"/>
      <c r="D79" s="3"/>
      <c r="E79" s="3"/>
      <c r="F79" s="3"/>
      <c r="G79" s="3"/>
      <c r="H79" s="3"/>
      <c r="I79" s="33"/>
      <c r="J79" s="224" t="str">
        <f>IF(I79="","",IF(I79="SI","No cal documentació",(CONCATENATE("1.2c_SGR",$D79,'Valoració '!$D$7,"00",A79))))</f>
        <v/>
      </c>
    </row>
    <row r="80" spans="1:10" x14ac:dyDescent="0.25">
      <c r="A80" s="206">
        <v>73</v>
      </c>
      <c r="B80" s="3"/>
      <c r="C80" s="3"/>
      <c r="D80" s="3"/>
      <c r="E80" s="3"/>
      <c r="F80" s="3"/>
      <c r="G80" s="3"/>
      <c r="H80" s="3"/>
      <c r="I80" s="33"/>
      <c r="J80" s="224" t="str">
        <f>IF(I80="","",IF(I80="SI","No cal documentació",(CONCATENATE("1.2c_SGR",$D80,'Valoració '!$D$7,"00",A80))))</f>
        <v/>
      </c>
    </row>
    <row r="81" spans="1:10" x14ac:dyDescent="0.25">
      <c r="A81" s="206">
        <v>74</v>
      </c>
      <c r="B81" s="3"/>
      <c r="C81" s="3"/>
      <c r="D81" s="3"/>
      <c r="E81" s="3"/>
      <c r="F81" s="3"/>
      <c r="G81" s="3"/>
      <c r="H81" s="3"/>
      <c r="I81" s="33"/>
      <c r="J81" s="224" t="str">
        <f>IF(I81="","",IF(I81="SI","No cal documentació",(CONCATENATE("1.2c_SGR",$D81,'Valoració '!$D$7,"00",A81))))</f>
        <v/>
      </c>
    </row>
    <row r="82" spans="1:10" x14ac:dyDescent="0.25">
      <c r="A82" s="206">
        <v>75</v>
      </c>
      <c r="B82" s="3"/>
      <c r="C82" s="3"/>
      <c r="D82" s="3"/>
      <c r="E82" s="3"/>
      <c r="F82" s="3"/>
      <c r="G82" s="3"/>
      <c r="H82" s="3"/>
      <c r="I82" s="33"/>
      <c r="J82" s="224" t="str">
        <f>IF(I82="","",IF(I82="SI","No cal documentació",(CONCATENATE("1.2c_SGR",$D82,'Valoració '!$D$7,"00",A82))))</f>
        <v/>
      </c>
    </row>
    <row r="83" spans="1:10" x14ac:dyDescent="0.25">
      <c r="A83" s="206">
        <v>76</v>
      </c>
      <c r="B83" s="3"/>
      <c r="C83" s="3"/>
      <c r="D83" s="3"/>
      <c r="E83" s="3"/>
      <c r="F83" s="3"/>
      <c r="G83" s="3"/>
      <c r="H83" s="3"/>
      <c r="I83" s="33"/>
      <c r="J83" s="224" t="str">
        <f>IF(I83="","",IF(I83="SI","No cal documentació",(CONCATENATE("1.2c_SGR",$D83,'Valoració '!$D$7,"00",A83))))</f>
        <v/>
      </c>
    </row>
    <row r="84" spans="1:10" x14ac:dyDescent="0.25">
      <c r="A84" s="206">
        <v>77</v>
      </c>
      <c r="B84" s="3"/>
      <c r="C84" s="3"/>
      <c r="D84" s="3"/>
      <c r="E84" s="3"/>
      <c r="F84" s="3"/>
      <c r="G84" s="3"/>
      <c r="H84" s="3"/>
      <c r="I84" s="33"/>
      <c r="J84" s="224" t="str">
        <f>IF(I84="","",IF(I84="SI","No cal documentació",(CONCATENATE("1.2c_SGR",$D84,'Valoració '!$D$7,"00",A84))))</f>
        <v/>
      </c>
    </row>
    <row r="85" spans="1:10" x14ac:dyDescent="0.25">
      <c r="A85" s="206">
        <v>78</v>
      </c>
      <c r="B85" s="3"/>
      <c r="C85" s="3"/>
      <c r="D85" s="3"/>
      <c r="E85" s="3"/>
      <c r="F85" s="3"/>
      <c r="G85" s="3"/>
      <c r="H85" s="3"/>
      <c r="I85" s="33"/>
      <c r="J85" s="224" t="str">
        <f>IF(I85="","",IF(I85="SI","No cal documentació",(CONCATENATE("1.2c_SGR",$D85,'Valoració '!$D$7,"00",A85))))</f>
        <v/>
      </c>
    </row>
    <row r="86" spans="1:10" x14ac:dyDescent="0.25">
      <c r="A86" s="206">
        <v>79</v>
      </c>
      <c r="B86" s="3"/>
      <c r="C86" s="3"/>
      <c r="D86" s="3"/>
      <c r="E86" s="3"/>
      <c r="F86" s="3"/>
      <c r="G86" s="3"/>
      <c r="H86" s="3"/>
      <c r="I86" s="33"/>
      <c r="J86" s="224" t="str">
        <f>IF(I86="","",IF(I86="SI","No cal documentació",(CONCATENATE("1.2c_SGR",$D86,'Valoració '!$D$7,"00",A86))))</f>
        <v/>
      </c>
    </row>
    <row r="87" spans="1:10" x14ac:dyDescent="0.25">
      <c r="A87" s="206">
        <v>80</v>
      </c>
      <c r="B87" s="3"/>
      <c r="C87" s="3"/>
      <c r="D87" s="3"/>
      <c r="E87" s="3"/>
      <c r="F87" s="3"/>
      <c r="G87" s="3"/>
      <c r="H87" s="3"/>
      <c r="I87" s="33"/>
      <c r="J87" s="224" t="str">
        <f>IF(I87="","",IF(I87="SI","No cal documentació",(CONCATENATE("1.2c_SGR",$D87,'Valoració '!$D$7,"00",A87))))</f>
        <v/>
      </c>
    </row>
    <row r="88" spans="1:10" x14ac:dyDescent="0.25">
      <c r="A88" s="206">
        <v>81</v>
      </c>
      <c r="B88" s="3"/>
      <c r="C88" s="3"/>
      <c r="D88" s="3"/>
      <c r="E88" s="3"/>
      <c r="F88" s="3"/>
      <c r="G88" s="3"/>
      <c r="H88" s="3"/>
      <c r="I88" s="33"/>
      <c r="J88" s="224" t="str">
        <f>IF(I88="","",IF(I88="SI","No cal documentació",(CONCATENATE("1.2c_SGR",$D88,'Valoració '!$D$7,"00",A88))))</f>
        <v/>
      </c>
    </row>
    <row r="89" spans="1:10" x14ac:dyDescent="0.25">
      <c r="A89" s="206">
        <v>82</v>
      </c>
      <c r="B89" s="3"/>
      <c r="C89" s="3"/>
      <c r="D89" s="3"/>
      <c r="E89" s="3"/>
      <c r="F89" s="3"/>
      <c r="G89" s="3"/>
      <c r="H89" s="3"/>
      <c r="I89" s="33"/>
      <c r="J89" s="224" t="str">
        <f>IF(I89="","",IF(I89="SI","No cal documentació",(CONCATENATE("1.2c_SGR",$D89,'Valoració '!$D$7,"00",A89))))</f>
        <v/>
      </c>
    </row>
    <row r="90" spans="1:10" x14ac:dyDescent="0.25">
      <c r="A90" s="206">
        <v>83</v>
      </c>
      <c r="B90" s="3"/>
      <c r="C90" s="3"/>
      <c r="D90" s="3"/>
      <c r="E90" s="3"/>
      <c r="F90" s="3"/>
      <c r="G90" s="3"/>
      <c r="H90" s="3"/>
      <c r="I90" s="33"/>
      <c r="J90" s="224" t="str">
        <f>IF(I90="","",IF(I90="SI","No cal documentació",(CONCATENATE("1.2c_SGR",$D90,'Valoració '!$D$7,"00",A90))))</f>
        <v/>
      </c>
    </row>
    <row r="91" spans="1:10" x14ac:dyDescent="0.25">
      <c r="A91" s="206">
        <v>84</v>
      </c>
      <c r="B91" s="3"/>
      <c r="C91" s="3"/>
      <c r="D91" s="3"/>
      <c r="E91" s="3"/>
      <c r="F91" s="3"/>
      <c r="G91" s="3"/>
      <c r="H91" s="3"/>
      <c r="I91" s="33"/>
      <c r="J91" s="224" t="str">
        <f>IF(I91="","",IF(I91="SI","No cal documentació",(CONCATENATE("1.2c_SGR",$D91,'Valoració '!$D$7,"00",A91))))</f>
        <v/>
      </c>
    </row>
    <row r="92" spans="1:10" x14ac:dyDescent="0.25">
      <c r="A92" s="206">
        <v>85</v>
      </c>
      <c r="B92" s="3"/>
      <c r="C92" s="3"/>
      <c r="D92" s="3"/>
      <c r="E92" s="3"/>
      <c r="F92" s="3"/>
      <c r="G92" s="3"/>
      <c r="H92" s="3"/>
      <c r="I92" s="33"/>
      <c r="J92" s="224" t="str">
        <f>IF(I92="","",IF(I92="SI","No cal documentació",(CONCATENATE("1.2c_SGR",$D92,'Valoració '!$D$7,"00",A92))))</f>
        <v/>
      </c>
    </row>
    <row r="93" spans="1:10" x14ac:dyDescent="0.25">
      <c r="A93" s="206">
        <v>86</v>
      </c>
      <c r="B93" s="3"/>
      <c r="C93" s="3"/>
      <c r="D93" s="3"/>
      <c r="E93" s="3"/>
      <c r="F93" s="3"/>
      <c r="G93" s="3"/>
      <c r="H93" s="3"/>
      <c r="I93" s="33"/>
      <c r="J93" s="224" t="str">
        <f>IF(I93="","",IF(I93="SI","No cal documentació",(CONCATENATE("1.2c_SGR",$D93,'Valoració '!$D$7,"00",A93))))</f>
        <v/>
      </c>
    </row>
    <row r="94" spans="1:10" x14ac:dyDescent="0.25">
      <c r="A94" s="206">
        <v>87</v>
      </c>
      <c r="B94" s="3"/>
      <c r="C94" s="3"/>
      <c r="D94" s="3"/>
      <c r="E94" s="3"/>
      <c r="F94" s="3"/>
      <c r="G94" s="3"/>
      <c r="H94" s="3"/>
      <c r="I94" s="33"/>
      <c r="J94" s="224" t="str">
        <f>IF(I94="","",IF(I94="SI","No cal documentació",(CONCATENATE("1.2c_SGR",$D94,'Valoració '!$D$7,"00",A94))))</f>
        <v/>
      </c>
    </row>
    <row r="95" spans="1:10" x14ac:dyDescent="0.25">
      <c r="A95" s="206">
        <v>88</v>
      </c>
      <c r="B95" s="3"/>
      <c r="C95" s="3"/>
      <c r="D95" s="3"/>
      <c r="E95" s="3"/>
      <c r="F95" s="3"/>
      <c r="G95" s="3"/>
      <c r="H95" s="3"/>
      <c r="I95" s="33"/>
      <c r="J95" s="224" t="str">
        <f>IF(I95="","",IF(I95="SI","No cal documentació",(CONCATENATE("1.2c_SGR",$D95,'Valoració '!$D$7,"00",A95))))</f>
        <v/>
      </c>
    </row>
    <row r="96" spans="1:10" x14ac:dyDescent="0.25">
      <c r="A96" s="206">
        <v>89</v>
      </c>
      <c r="B96" s="3"/>
      <c r="C96" s="3"/>
      <c r="D96" s="3"/>
      <c r="E96" s="3"/>
      <c r="F96" s="3"/>
      <c r="G96" s="3"/>
      <c r="H96" s="3"/>
      <c r="I96" s="33"/>
      <c r="J96" s="224" t="str">
        <f>IF(I96="","",IF(I96="SI","No cal documentació",(CONCATENATE("1.2c_SGR",$D96,'Valoració '!$D$7,"00",A96))))</f>
        <v/>
      </c>
    </row>
    <row r="97" spans="1:10" x14ac:dyDescent="0.25">
      <c r="A97" s="206">
        <v>90</v>
      </c>
      <c r="B97" s="3"/>
      <c r="C97" s="3"/>
      <c r="D97" s="3"/>
      <c r="E97" s="3"/>
      <c r="F97" s="3"/>
      <c r="G97" s="3"/>
      <c r="H97" s="3"/>
      <c r="I97" s="33"/>
      <c r="J97" s="224" t="str">
        <f>IF(I97="","",IF(I97="SI","No cal documentació",(CONCATENATE("1.2c_SGR",$D97,'Valoració '!$D$7,"00",A97))))</f>
        <v/>
      </c>
    </row>
    <row r="98" spans="1:10" x14ac:dyDescent="0.25">
      <c r="A98" s="206">
        <v>91</v>
      </c>
      <c r="B98" s="3"/>
      <c r="C98" s="3"/>
      <c r="D98" s="3"/>
      <c r="E98" s="3"/>
      <c r="F98" s="3"/>
      <c r="G98" s="3"/>
      <c r="H98" s="3"/>
      <c r="I98" s="33"/>
      <c r="J98" s="224" t="str">
        <f>IF(I98="","",IF(I98="SI","No cal documentació",(CONCATENATE("1.2c_SGR",$D98,'Valoració '!$D$7,"00",A98))))</f>
        <v/>
      </c>
    </row>
    <row r="99" spans="1:10" x14ac:dyDescent="0.25">
      <c r="A99" s="206">
        <v>92</v>
      </c>
      <c r="B99" s="3"/>
      <c r="C99" s="3"/>
      <c r="D99" s="3"/>
      <c r="E99" s="3"/>
      <c r="F99" s="3"/>
      <c r="G99" s="3"/>
      <c r="H99" s="3"/>
      <c r="I99" s="33"/>
      <c r="J99" s="224" t="str">
        <f>IF(I99="","",IF(I99="SI","No cal documentació",(CONCATENATE("1.2c_SGR",$D99,'Valoració '!$D$7,"00",A99))))</f>
        <v/>
      </c>
    </row>
    <row r="100" spans="1:10" x14ac:dyDescent="0.25">
      <c r="A100" s="206">
        <v>93</v>
      </c>
      <c r="B100" s="3"/>
      <c r="C100" s="3"/>
      <c r="D100" s="3"/>
      <c r="E100" s="3"/>
      <c r="F100" s="3"/>
      <c r="G100" s="3"/>
      <c r="H100" s="3"/>
      <c r="I100" s="33"/>
      <c r="J100" s="224" t="str">
        <f>IF(I100="","",IF(I100="SI","No cal documentació",(CONCATENATE("1.2c_SGR",$D100,'Valoració '!$D$7,"00",A100))))</f>
        <v/>
      </c>
    </row>
    <row r="101" spans="1:10" x14ac:dyDescent="0.25">
      <c r="A101" s="206">
        <v>94</v>
      </c>
      <c r="B101" s="3"/>
      <c r="C101" s="3"/>
      <c r="D101" s="3"/>
      <c r="E101" s="3"/>
      <c r="F101" s="3"/>
      <c r="G101" s="3"/>
      <c r="H101" s="3"/>
      <c r="I101" s="33"/>
      <c r="J101" s="224" t="str">
        <f>IF(I101="","",IF(I101="SI","No cal documentació",(CONCATENATE("1.2c_SGR",$D101,'Valoració '!$D$7,"00",A101))))</f>
        <v/>
      </c>
    </row>
    <row r="102" spans="1:10" x14ac:dyDescent="0.25">
      <c r="A102" s="206">
        <v>95</v>
      </c>
      <c r="B102" s="3"/>
      <c r="C102" s="3"/>
      <c r="D102" s="3"/>
      <c r="E102" s="3"/>
      <c r="F102" s="3"/>
      <c r="G102" s="3"/>
      <c r="H102" s="3"/>
      <c r="I102" s="33"/>
      <c r="J102" s="224" t="str">
        <f>IF(I102="","",IF(I102="SI","No cal documentació",(CONCATENATE("1.2c_SGR",$D102,'Valoració '!$D$7,"00",A102))))</f>
        <v/>
      </c>
    </row>
    <row r="103" spans="1:10" x14ac:dyDescent="0.25">
      <c r="A103" s="206">
        <v>96</v>
      </c>
      <c r="B103" s="3"/>
      <c r="C103" s="3"/>
      <c r="D103" s="3"/>
      <c r="E103" s="3"/>
      <c r="F103" s="3"/>
      <c r="G103" s="3"/>
      <c r="H103" s="3"/>
      <c r="I103" s="33"/>
      <c r="J103" s="224" t="str">
        <f>IF(I103="","",IF(I103="SI","No cal documentació",(CONCATENATE("1.2c_SGR",$D103,'Valoració '!$D$7,"00",A103))))</f>
        <v/>
      </c>
    </row>
    <row r="104" spans="1:10" x14ac:dyDescent="0.25">
      <c r="A104" s="206">
        <v>97</v>
      </c>
      <c r="B104" s="3"/>
      <c r="C104" s="3"/>
      <c r="D104" s="3"/>
      <c r="E104" s="3"/>
      <c r="F104" s="3"/>
      <c r="G104" s="3"/>
      <c r="H104" s="3"/>
      <c r="I104" s="33"/>
      <c r="J104" s="224" t="str">
        <f>IF(I104="","",IF(I104="SI","No cal documentació",(CONCATENATE("1.2c_SGR",$D104,'Valoració '!$D$7,"00",A104))))</f>
        <v/>
      </c>
    </row>
    <row r="105" spans="1:10" x14ac:dyDescent="0.25">
      <c r="A105" s="206">
        <v>98</v>
      </c>
      <c r="B105" s="3"/>
      <c r="C105" s="3"/>
      <c r="D105" s="3"/>
      <c r="E105" s="3"/>
      <c r="F105" s="3"/>
      <c r="G105" s="3"/>
      <c r="H105" s="3"/>
      <c r="I105" s="33"/>
      <c r="J105" s="224" t="str">
        <f>IF(I105="","",IF(I105="SI","No cal documentació",(CONCATENATE("1.2c_SGR",$D105,'Valoració '!$D$7,"00",A105))))</f>
        <v/>
      </c>
    </row>
    <row r="106" spans="1:10" x14ac:dyDescent="0.25">
      <c r="A106" s="206">
        <v>99</v>
      </c>
      <c r="B106" s="3"/>
      <c r="C106" s="3"/>
      <c r="D106" s="3"/>
      <c r="E106" s="3"/>
      <c r="F106" s="3"/>
      <c r="G106" s="3"/>
      <c r="H106" s="3"/>
      <c r="I106" s="33"/>
      <c r="J106" s="224" t="str">
        <f>IF(I106="","",IF(I106="SI","No cal documentació",(CONCATENATE("1.2c_SGR",$D106,'Valoració '!$D$7,"00",A106))))</f>
        <v/>
      </c>
    </row>
    <row r="107" spans="1:10" x14ac:dyDescent="0.25">
      <c r="A107" s="207">
        <v>100</v>
      </c>
      <c r="B107" s="196"/>
      <c r="C107" s="196"/>
      <c r="D107" s="196"/>
      <c r="E107" s="196"/>
      <c r="F107" s="196"/>
      <c r="G107" s="196"/>
      <c r="H107" s="196"/>
      <c r="I107" s="205"/>
      <c r="J107" s="229" t="str">
        <f>IF(I107="","",IF(I107="SI","No cal documentació",(CONCATENATE("1.2c_SGR",$D107,'Valoració '!$D$7,"00",A107))))</f>
        <v/>
      </c>
    </row>
  </sheetData>
  <sheetProtection algorithmName="SHA-512" hashValue="IgQZPzv6IzWtZvMifxpW2wsmsmyRoZVs97KsGkDCMDTt0JxxOqvCZnHPQWAK7DffOHrnITGy9ittqsmPPXcZNw==" saltValue="SKUVVdZXHjJW4lTjkaCtjQ==" spinCount="100000" sheet="1" objects="1" scenarios="1"/>
  <mergeCells count="1">
    <mergeCell ref="A6:H6"/>
  </mergeCells>
  <dataValidations count="1">
    <dataValidation type="list" allowBlank="1" showInputMessage="1" showErrorMessage="1" sqref="I8:I107 F8:G107" xr:uid="{00000000-0002-0000-0900-000000000000}">
      <formula1>"si, no"</formula1>
    </dataValidation>
  </dataValidations>
  <hyperlinks>
    <hyperlink ref="N4" r:id="rId1" xr:uid="{00000000-0004-0000-0900-000000000000}"/>
    <hyperlink ref="A4" r:id="rId2" xr:uid="{00000000-0004-0000-0900-000001000000}"/>
  </hyperlinks>
  <pageMargins left="0.7" right="0.7" top="0.75" bottom="0.75" header="0.3" footer="0.3"/>
  <pageSetup paperSize="9" orientation="portrait" horizontalDpi="1200" verticalDpi="1200" r:id="rId3"/>
  <tableParts count="1">
    <tablePart r:id="rId4"/>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Full7"/>
  <dimension ref="A1:O214"/>
  <sheetViews>
    <sheetView zoomScale="87" zoomScaleNormal="87" workbookViewId="0">
      <selection activeCell="B5" sqref="B5"/>
    </sheetView>
  </sheetViews>
  <sheetFormatPr baseColWidth="10" defaultColWidth="9.140625" defaultRowHeight="15" x14ac:dyDescent="0.25"/>
  <cols>
    <col min="1" max="1" width="10" customWidth="1"/>
    <col min="2" max="2" width="153.42578125" customWidth="1"/>
    <col min="3" max="3" width="18.85546875" customWidth="1"/>
    <col min="4" max="4" width="36" customWidth="1"/>
    <col min="5" max="5" width="22.5703125" customWidth="1"/>
    <col min="6" max="7" width="15.5703125" customWidth="1"/>
    <col min="8" max="8" width="6.140625" style="84" customWidth="1"/>
    <col min="9" max="15" width="6.140625" style="5" customWidth="1"/>
  </cols>
  <sheetData>
    <row r="1" spans="1:15" x14ac:dyDescent="0.25">
      <c r="A1" s="13" t="s">
        <v>197</v>
      </c>
      <c r="E1" s="81"/>
      <c r="F1" s="81"/>
      <c r="G1" s="81"/>
      <c r="H1" s="83"/>
    </row>
    <row r="2" spans="1:15" x14ac:dyDescent="0.25">
      <c r="A2" t="s">
        <v>34</v>
      </c>
      <c r="E2" s="81"/>
      <c r="F2" s="82" t="s">
        <v>262</v>
      </c>
      <c r="G2" s="81"/>
      <c r="H2" s="83"/>
    </row>
    <row r="3" spans="1:15" ht="15.75" thickBot="1" x14ac:dyDescent="0.3">
      <c r="E3" s="81"/>
      <c r="F3" s="82" t="s">
        <v>263</v>
      </c>
      <c r="G3" s="81"/>
      <c r="H3" s="83"/>
    </row>
    <row r="4" spans="1:15" ht="19.5" thickBot="1" x14ac:dyDescent="0.3">
      <c r="A4" s="18" t="s">
        <v>72</v>
      </c>
      <c r="B4" s="104" t="s">
        <v>35</v>
      </c>
      <c r="C4" s="285">
        <f>IFERROR((((SUM(Tabla3[N1])+0.5*(SUM(Tabla3[N1]))/D11)+(SUM(Tabla3[N2])+0.5*SUM(Tabla3[N2])+SUM(Tabla3[N3]))/(4*D11))*(_xlfn.XLOOKUP(D13,'N AQU'!B:B,'N AQU'!C:C,0,0))/5),0)</f>
        <v>0</v>
      </c>
      <c r="E4" s="81"/>
      <c r="F4" s="82" t="s">
        <v>264</v>
      </c>
      <c r="G4" s="81"/>
      <c r="H4" s="83"/>
    </row>
    <row r="5" spans="1:15" ht="21.75" customHeight="1" x14ac:dyDescent="0.25">
      <c r="A5" s="18"/>
      <c r="B5" s="15" t="s">
        <v>537</v>
      </c>
      <c r="C5" s="103" t="e">
        <f>(($I$11+0.5*$M$11)/$D$11+3*($J$11+0.5*$N$11)/(4*$D$11)+($K$11+0.5*$O$11)/(2*$D$11)+$L$11/$D$11)</f>
        <v>#N/A</v>
      </c>
      <c r="E5" s="81"/>
      <c r="F5" s="279"/>
      <c r="G5" s="81"/>
      <c r="H5" s="83"/>
    </row>
    <row r="6" spans="1:15" ht="21.75" customHeight="1" x14ac:dyDescent="0.25">
      <c r="A6" s="18"/>
      <c r="B6" s="15"/>
      <c r="E6" s="81"/>
      <c r="F6" s="81"/>
      <c r="G6" s="81"/>
      <c r="H6" s="83"/>
    </row>
    <row r="7" spans="1:15" ht="21.75" customHeight="1" x14ac:dyDescent="0.25">
      <c r="A7" s="18"/>
      <c r="B7" s="15"/>
      <c r="E7" s="81"/>
      <c r="F7" s="81"/>
      <c r="G7" s="81"/>
      <c r="H7" s="83"/>
    </row>
    <row r="8" spans="1:15" ht="21.75" customHeight="1" x14ac:dyDescent="0.25">
      <c r="A8" s="18"/>
      <c r="B8" s="15"/>
      <c r="E8" s="81"/>
      <c r="F8" s="81"/>
      <c r="G8" s="81"/>
      <c r="H8" s="83"/>
    </row>
    <row r="9" spans="1:15" ht="18.75" x14ac:dyDescent="0.25">
      <c r="A9" s="18"/>
      <c r="B9" s="15"/>
      <c r="C9" s="40"/>
    </row>
    <row r="10" spans="1:15" x14ac:dyDescent="0.25">
      <c r="C10" s="40"/>
      <c r="D10" s="41"/>
      <c r="E10" s="41"/>
      <c r="F10" s="41"/>
      <c r="G10" s="41"/>
      <c r="H10" s="85"/>
      <c r="I10" s="86"/>
      <c r="J10" s="86"/>
      <c r="K10" s="86"/>
    </row>
    <row r="11" spans="1:15" ht="15.75" x14ac:dyDescent="0.25">
      <c r="A11" s="363" t="s">
        <v>111</v>
      </c>
      <c r="B11" s="364"/>
      <c r="C11" s="167" t="s">
        <v>198</v>
      </c>
      <c r="D11" s="168" t="e">
        <f>VLOOKUP('Valoració '!D7,Tabla1[[#All],[NIF / NIE]:[DENOMINADOR]],9,0)</f>
        <v>#N/A</v>
      </c>
      <c r="E11" s="80"/>
      <c r="F11" s="42"/>
      <c r="G11" s="42"/>
      <c r="H11" s="137">
        <f>SUM(Tabla3[I])</f>
        <v>0</v>
      </c>
      <c r="I11" s="138">
        <f>SUM(Tabla3[N1])</f>
        <v>0</v>
      </c>
      <c r="J11" s="138">
        <f>SUM(Tabla3[N2])</f>
        <v>0</v>
      </c>
      <c r="K11" s="138">
        <f>SUM(Tabla3[N3])</f>
        <v>0</v>
      </c>
      <c r="L11" s="138"/>
      <c r="M11" s="138"/>
      <c r="N11" s="138"/>
      <c r="O11" s="138"/>
    </row>
    <row r="12" spans="1:15" ht="116.25" customHeight="1" x14ac:dyDescent="0.25">
      <c r="A12" s="171" t="s">
        <v>30</v>
      </c>
      <c r="B12" s="172" t="s">
        <v>46</v>
      </c>
      <c r="C12" s="172" t="s">
        <v>523</v>
      </c>
      <c r="D12" s="172" t="s">
        <v>196</v>
      </c>
      <c r="E12" s="172" t="s">
        <v>236</v>
      </c>
      <c r="F12" s="172" t="s">
        <v>204</v>
      </c>
      <c r="G12" s="172" t="s">
        <v>192</v>
      </c>
      <c r="H12" s="173" t="s">
        <v>175</v>
      </c>
      <c r="I12" s="174" t="s">
        <v>199</v>
      </c>
      <c r="J12" s="174" t="s">
        <v>200</v>
      </c>
      <c r="K12" s="174" t="s">
        <v>201</v>
      </c>
      <c r="L12" s="175" t="s">
        <v>202</v>
      </c>
      <c r="M12" s="175" t="s">
        <v>203</v>
      </c>
      <c r="N12"/>
      <c r="O12"/>
    </row>
    <row r="13" spans="1:15" x14ac:dyDescent="0.25">
      <c r="A13" s="164">
        <v>1</v>
      </c>
      <c r="B13" s="169"/>
      <c r="C13" s="169"/>
      <c r="D13" s="169"/>
      <c r="E13" s="169"/>
      <c r="F13" s="169"/>
      <c r="G13" s="169"/>
      <c r="H13" s="183">
        <f>IFERROR(Tabla3[[#This Row],[Nombre de citesrebudes segos ISI WoK]]/(VLOOKUP(Tabla3[[#This Row],[WoS Category]],'N AQU'!$B$13:$C$266,2,0)*100),0)</f>
        <v>0</v>
      </c>
      <c r="I13" s="170">
        <f>IF(OR(Tabla3[[#This Row],[Quartil (1, 2 o 3) com a 1r, 2n, penúltim i últim autor o autor en correspondència]]=1,Tabla3[[#This Row],[Quartil (1, 2 o 3) com a 1r, 2n, penúltim i últim autor o autor en correspondència]]=2),IF(Tabla3[[#This Row],[Posició autoria article indexat]]=$F$2,1,0),0)</f>
        <v>0</v>
      </c>
      <c r="J13" s="170">
        <f>IF(OR(Tabla3[[#This Row],[Quartil (1, 2 o 3) com a 1r, 2n, penúltim i últim autor o autor en correspondència]]=1,Tabla3[[#This Row],[Quartil (1, 2 o 3) com a 1r, 2n, penúltim i últim autor o autor en correspondència]]=2),IF(Tabla3[[#This Row],[Posició autoria article indexat]]=$F$3,1,0),0)</f>
        <v>0</v>
      </c>
      <c r="K13" s="170">
        <f>IF(OR(Tabla3[[#This Row],[Quartil (1, 2 o 3) com a 1r, 2n, penúltim i últim autor o autor en correspondència]]=1,Tabla3[[#This Row],[Quartil (1, 2 o 3) com a 1r, 2n, penúltim i últim autor o autor en correspondència]]=2),IF(Tabla3[[#This Row],[Posició autoria article indexat]]=$F$4,1,0),0)</f>
        <v>0</v>
      </c>
      <c r="L13" s="170">
        <f>IF(OR(Tabla3[[#This Row],[Quartil (1, 2 o 3) com a 1r, 2n, penúltim i últim autor o autor en correspondència]]=3,Tabla3[[#This Row],[Quartil (1, 2 o 3) com a 1r, 2n, penúltim i últim autor o autor en correspondència]]=4),IF(Tabla3[[#This Row],[Posició autoria article indexat]]=$F$2,1,0),0)</f>
        <v>0</v>
      </c>
      <c r="M13" s="170">
        <f>IF(OR(Tabla3[[#This Row],[Quartil (1, 2 o 3) com a 1r, 2n, penúltim i últim autor o autor en correspondència]]=3,Tabla3[[#This Row],[Quartil (1, 2 o 3) com a 1r, 2n, penúltim i últim autor o autor en correspondència]]=4),IF(Tabla3[[#This Row],[Posició autoria article indexat]]=$F$3,1,0),0)</f>
        <v>0</v>
      </c>
      <c r="N13"/>
      <c r="O13"/>
    </row>
    <row r="14" spans="1:15" x14ac:dyDescent="0.25">
      <c r="A14" s="164">
        <v>2</v>
      </c>
      <c r="B14" s="169"/>
      <c r="C14" s="169"/>
      <c r="D14" s="169"/>
      <c r="E14" s="169"/>
      <c r="F14" s="169"/>
      <c r="G14" s="169"/>
      <c r="H14" s="183">
        <f>IFERROR(Tabla3[[#This Row],[Nombre de citesrebudes segos ISI WoK]]/(VLOOKUP(Tabla3[[#This Row],[WoS Category]],'N AQU'!$B$13:$C$266,2,0)*100),0)</f>
        <v>0</v>
      </c>
      <c r="I14" s="170">
        <f>IF(OR(Tabla3[[#This Row],[Quartil (1, 2 o 3) com a 1r, 2n, penúltim i últim autor o autor en correspondència]]=1,Tabla3[[#This Row],[Quartil (1, 2 o 3) com a 1r, 2n, penúltim i últim autor o autor en correspondència]]=2),IF(Tabla3[[#This Row],[Posició autoria article indexat]]=$F$2,1,0),0)</f>
        <v>0</v>
      </c>
      <c r="J14" s="170">
        <f>IF(OR(Tabla3[[#This Row],[Quartil (1, 2 o 3) com a 1r, 2n, penúltim i últim autor o autor en correspondència]]=1,Tabla3[[#This Row],[Quartil (1, 2 o 3) com a 1r, 2n, penúltim i últim autor o autor en correspondència]]=2),IF(Tabla3[[#This Row],[Posició autoria article indexat]]=$F$3,1,0),0)</f>
        <v>0</v>
      </c>
      <c r="K14" s="170">
        <f>IF(OR(Tabla3[[#This Row],[Quartil (1, 2 o 3) com a 1r, 2n, penúltim i últim autor o autor en correspondència]]=1,Tabla3[[#This Row],[Quartil (1, 2 o 3) com a 1r, 2n, penúltim i últim autor o autor en correspondència]]=2),IF(Tabla3[[#This Row],[Posició autoria article indexat]]=$F$4,1,0),0)</f>
        <v>0</v>
      </c>
      <c r="L14" s="170">
        <f>IF(OR(Tabla3[[#This Row],[Quartil (1, 2 o 3) com a 1r, 2n, penúltim i últim autor o autor en correspondència]]=3,Tabla3[[#This Row],[Quartil (1, 2 o 3) com a 1r, 2n, penúltim i últim autor o autor en correspondència]]=4),IF(Tabla3[[#This Row],[Posició autoria article indexat]]=$F$2,1,0),0)</f>
        <v>0</v>
      </c>
      <c r="M14" s="170">
        <f>IF(OR(Tabla3[[#This Row],[Quartil (1, 2 o 3) com a 1r, 2n, penúltim i últim autor o autor en correspondència]]=3,Tabla3[[#This Row],[Quartil (1, 2 o 3) com a 1r, 2n, penúltim i últim autor o autor en correspondència]]=4),IF(Tabla3[[#This Row],[Posició autoria article indexat]]=$F$3,1,0),0)</f>
        <v>0</v>
      </c>
      <c r="N14"/>
      <c r="O14"/>
    </row>
    <row r="15" spans="1:15" x14ac:dyDescent="0.25">
      <c r="A15" s="164">
        <v>3</v>
      </c>
      <c r="B15" s="169"/>
      <c r="C15" s="169"/>
      <c r="D15" s="169"/>
      <c r="E15" s="169"/>
      <c r="F15" s="169"/>
      <c r="G15" s="169"/>
      <c r="H15" s="183">
        <f>IFERROR(Tabla3[[#This Row],[Nombre de citesrebudes segos ISI WoK]]/(VLOOKUP(Tabla3[[#This Row],[WoS Category]],'N AQU'!$B$13:$C$266,2,0)*100),0)</f>
        <v>0</v>
      </c>
      <c r="I15" s="170">
        <f>IF(OR(Tabla3[[#This Row],[Quartil (1, 2 o 3) com a 1r, 2n, penúltim i últim autor o autor en correspondència]]=1,Tabla3[[#This Row],[Quartil (1, 2 o 3) com a 1r, 2n, penúltim i últim autor o autor en correspondència]]=2),IF(Tabla3[[#This Row],[Posició autoria article indexat]]=$F$2,1,0),0)</f>
        <v>0</v>
      </c>
      <c r="J15" s="170">
        <f>IF(OR(Tabla3[[#This Row],[Quartil (1, 2 o 3) com a 1r, 2n, penúltim i últim autor o autor en correspondència]]=1,Tabla3[[#This Row],[Quartil (1, 2 o 3) com a 1r, 2n, penúltim i últim autor o autor en correspondència]]=2),IF(Tabla3[[#This Row],[Posició autoria article indexat]]=$F$3,1,0),0)</f>
        <v>0</v>
      </c>
      <c r="K15" s="170">
        <f>IF(OR(Tabla3[[#This Row],[Quartil (1, 2 o 3) com a 1r, 2n, penúltim i últim autor o autor en correspondència]]=1,Tabla3[[#This Row],[Quartil (1, 2 o 3) com a 1r, 2n, penúltim i últim autor o autor en correspondència]]=2),IF(Tabla3[[#This Row],[Posició autoria article indexat]]=$F$4,1,0),0)</f>
        <v>0</v>
      </c>
      <c r="L15" s="170">
        <f>IF(OR(Tabla3[[#This Row],[Quartil (1, 2 o 3) com a 1r, 2n, penúltim i últim autor o autor en correspondència]]=3,Tabla3[[#This Row],[Quartil (1, 2 o 3) com a 1r, 2n, penúltim i últim autor o autor en correspondència]]=4),IF(Tabla3[[#This Row],[Posició autoria article indexat]]=$F$2,1,0),0)</f>
        <v>0</v>
      </c>
      <c r="M15" s="170">
        <f>IF(OR(Tabla3[[#This Row],[Quartil (1, 2 o 3) com a 1r, 2n, penúltim i últim autor o autor en correspondència]]=3,Tabla3[[#This Row],[Quartil (1, 2 o 3) com a 1r, 2n, penúltim i últim autor o autor en correspondència]]=4),IF(Tabla3[[#This Row],[Posició autoria article indexat]]=$F$3,1,0),0)</f>
        <v>0</v>
      </c>
      <c r="N15"/>
      <c r="O15"/>
    </row>
    <row r="16" spans="1:15" x14ac:dyDescent="0.25">
      <c r="A16" s="164">
        <v>4</v>
      </c>
      <c r="B16" s="169"/>
      <c r="C16" s="169"/>
      <c r="D16" s="169"/>
      <c r="E16" s="169"/>
      <c r="F16" s="169"/>
      <c r="G16" s="169"/>
      <c r="H16" s="183">
        <f>IFERROR(Tabla3[[#This Row],[Nombre de citesrebudes segos ISI WoK]]/(VLOOKUP(Tabla3[[#This Row],[WoS Category]],'N AQU'!$B$13:$C$266,2,0)*100),0)</f>
        <v>0</v>
      </c>
      <c r="I16" s="170">
        <f>IF(OR(Tabla3[[#This Row],[Quartil (1, 2 o 3) com a 1r, 2n, penúltim i últim autor o autor en correspondència]]=1,Tabla3[[#This Row],[Quartil (1, 2 o 3) com a 1r, 2n, penúltim i últim autor o autor en correspondència]]=2),IF(Tabla3[[#This Row],[Posició autoria article indexat]]=$F$2,1,0),0)</f>
        <v>0</v>
      </c>
      <c r="J16" s="170">
        <f>IF(OR(Tabla3[[#This Row],[Quartil (1, 2 o 3) com a 1r, 2n, penúltim i últim autor o autor en correspondència]]=1,Tabla3[[#This Row],[Quartil (1, 2 o 3) com a 1r, 2n, penúltim i últim autor o autor en correspondència]]=2),IF(Tabla3[[#This Row],[Posició autoria article indexat]]=$F$3,1,0),0)</f>
        <v>0</v>
      </c>
      <c r="K16" s="170">
        <f>IF(OR(Tabla3[[#This Row],[Quartil (1, 2 o 3) com a 1r, 2n, penúltim i últim autor o autor en correspondència]]=1,Tabla3[[#This Row],[Quartil (1, 2 o 3) com a 1r, 2n, penúltim i últim autor o autor en correspondència]]=2),IF(Tabla3[[#This Row],[Posició autoria article indexat]]=$F$4,1,0),0)</f>
        <v>0</v>
      </c>
      <c r="L16" s="170">
        <f>IF(OR(Tabla3[[#This Row],[Quartil (1, 2 o 3) com a 1r, 2n, penúltim i últim autor o autor en correspondència]]=3,Tabla3[[#This Row],[Quartil (1, 2 o 3) com a 1r, 2n, penúltim i últim autor o autor en correspondència]]=4),IF(Tabla3[[#This Row],[Posició autoria article indexat]]=$F$2,1,0),0)</f>
        <v>0</v>
      </c>
      <c r="M16" s="170">
        <f>IF(OR(Tabla3[[#This Row],[Quartil (1, 2 o 3) com a 1r, 2n, penúltim i últim autor o autor en correspondència]]=3,Tabla3[[#This Row],[Quartil (1, 2 o 3) com a 1r, 2n, penúltim i últim autor o autor en correspondència]]=4),IF(Tabla3[[#This Row],[Posició autoria article indexat]]=$F$3,1,0),0)</f>
        <v>0</v>
      </c>
      <c r="N16"/>
      <c r="O16"/>
    </row>
    <row r="17" spans="1:15" x14ac:dyDescent="0.25">
      <c r="A17" s="164">
        <v>5</v>
      </c>
      <c r="B17" s="169"/>
      <c r="C17" s="169"/>
      <c r="D17" s="169"/>
      <c r="E17" s="169"/>
      <c r="F17" s="169"/>
      <c r="G17" s="169"/>
      <c r="H17" s="183">
        <f>IFERROR(Tabla3[[#This Row],[Nombre de citesrebudes segos ISI WoK]]/(VLOOKUP(Tabla3[[#This Row],[WoS Category]],'N AQU'!$B$13:$C$266,2,0)*100),0)</f>
        <v>0</v>
      </c>
      <c r="I17" s="170">
        <f>IF(OR(Tabla3[[#This Row],[Quartil (1, 2 o 3) com a 1r, 2n, penúltim i últim autor o autor en correspondència]]=1,Tabla3[[#This Row],[Quartil (1, 2 o 3) com a 1r, 2n, penúltim i últim autor o autor en correspondència]]=2),IF(Tabla3[[#This Row],[Posició autoria article indexat]]=$F$2,1,0),0)</f>
        <v>0</v>
      </c>
      <c r="J17" s="170">
        <f>IF(OR(Tabla3[[#This Row],[Quartil (1, 2 o 3) com a 1r, 2n, penúltim i últim autor o autor en correspondència]]=1,Tabla3[[#This Row],[Quartil (1, 2 o 3) com a 1r, 2n, penúltim i últim autor o autor en correspondència]]=2),IF(Tabla3[[#This Row],[Posició autoria article indexat]]=$F$3,1,0),0)</f>
        <v>0</v>
      </c>
      <c r="K17" s="170">
        <f>IF(OR(Tabla3[[#This Row],[Quartil (1, 2 o 3) com a 1r, 2n, penúltim i últim autor o autor en correspondència]]=1,Tabla3[[#This Row],[Quartil (1, 2 o 3) com a 1r, 2n, penúltim i últim autor o autor en correspondència]]=2),IF(Tabla3[[#This Row],[Posició autoria article indexat]]=$F$4,1,0),0)</f>
        <v>0</v>
      </c>
      <c r="L17" s="170">
        <f>IF(OR(Tabla3[[#This Row],[Quartil (1, 2 o 3) com a 1r, 2n, penúltim i últim autor o autor en correspondència]]=3,Tabla3[[#This Row],[Quartil (1, 2 o 3) com a 1r, 2n, penúltim i últim autor o autor en correspondència]]=4),IF(Tabla3[[#This Row],[Posició autoria article indexat]]=$F$2,1,0),0)</f>
        <v>0</v>
      </c>
      <c r="M17" s="170">
        <f>IF(OR(Tabla3[[#This Row],[Quartil (1, 2 o 3) com a 1r, 2n, penúltim i últim autor o autor en correspondència]]=3,Tabla3[[#This Row],[Quartil (1, 2 o 3) com a 1r, 2n, penúltim i últim autor o autor en correspondència]]=4),IF(Tabla3[[#This Row],[Posició autoria article indexat]]=$F$3,1,0),0)</f>
        <v>0</v>
      </c>
      <c r="N17"/>
      <c r="O17"/>
    </row>
    <row r="18" spans="1:15" x14ac:dyDescent="0.25">
      <c r="A18" s="164">
        <v>6</v>
      </c>
      <c r="B18" s="169"/>
      <c r="C18" s="169"/>
      <c r="D18" s="169"/>
      <c r="E18" s="169"/>
      <c r="F18" s="169"/>
      <c r="G18" s="169"/>
      <c r="H18" s="183">
        <f>IFERROR(Tabla3[[#This Row],[Nombre de citesrebudes segos ISI WoK]]/(VLOOKUP(Tabla3[[#This Row],[WoS Category]],'N AQU'!$B$13:$C$266,2,0)*100),0)</f>
        <v>0</v>
      </c>
      <c r="I18" s="170">
        <f>IF(OR(Tabla3[[#This Row],[Quartil (1, 2 o 3) com a 1r, 2n, penúltim i últim autor o autor en correspondència]]=1,Tabla3[[#This Row],[Quartil (1, 2 o 3) com a 1r, 2n, penúltim i últim autor o autor en correspondència]]=2),IF(Tabla3[[#This Row],[Posició autoria article indexat]]=$F$2,1,0),0)</f>
        <v>0</v>
      </c>
      <c r="J18" s="170">
        <f>IF(OR(Tabla3[[#This Row],[Quartil (1, 2 o 3) com a 1r, 2n, penúltim i últim autor o autor en correspondència]]=1,Tabla3[[#This Row],[Quartil (1, 2 o 3) com a 1r, 2n, penúltim i últim autor o autor en correspondència]]=2),IF(Tabla3[[#This Row],[Posició autoria article indexat]]=$F$3,1,0),0)</f>
        <v>0</v>
      </c>
      <c r="K18" s="170">
        <f>IF(OR(Tabla3[[#This Row],[Quartil (1, 2 o 3) com a 1r, 2n, penúltim i últim autor o autor en correspondència]]=1,Tabla3[[#This Row],[Quartil (1, 2 o 3) com a 1r, 2n, penúltim i últim autor o autor en correspondència]]=2),IF(Tabla3[[#This Row],[Posició autoria article indexat]]=$F$4,1,0),0)</f>
        <v>0</v>
      </c>
      <c r="L18" s="170">
        <f>IF(OR(Tabla3[[#This Row],[Quartil (1, 2 o 3) com a 1r, 2n, penúltim i últim autor o autor en correspondència]]=3,Tabla3[[#This Row],[Quartil (1, 2 o 3) com a 1r, 2n, penúltim i últim autor o autor en correspondència]]=4),IF(Tabla3[[#This Row],[Posició autoria article indexat]]=$F$2,1,0),0)</f>
        <v>0</v>
      </c>
      <c r="M18" s="170">
        <f>IF(OR(Tabla3[[#This Row],[Quartil (1, 2 o 3) com a 1r, 2n, penúltim i últim autor o autor en correspondència]]=3,Tabla3[[#This Row],[Quartil (1, 2 o 3) com a 1r, 2n, penúltim i últim autor o autor en correspondència]]=4),IF(Tabla3[[#This Row],[Posició autoria article indexat]]=$F$3,1,0),0)</f>
        <v>0</v>
      </c>
      <c r="N18"/>
      <c r="O18"/>
    </row>
    <row r="19" spans="1:15" ht="22.5" customHeight="1" x14ac:dyDescent="0.25">
      <c r="A19" s="182">
        <v>7</v>
      </c>
      <c r="B19" s="169"/>
      <c r="C19" s="169"/>
      <c r="D19" s="169"/>
      <c r="E19" s="169"/>
      <c r="F19" s="169"/>
      <c r="G19" s="169"/>
      <c r="H19" s="183">
        <f>IFERROR(Tabla3[[#This Row],[Nombre de citesrebudes segos ISI WoK]]/(VLOOKUP(Tabla3[[#This Row],[WoS Category]],'N AQU'!$B$13:$C$266,2,0)*100),0)</f>
        <v>0</v>
      </c>
      <c r="I19" s="170">
        <f>IF(OR(Tabla3[[#This Row],[Quartil (1, 2 o 3) com a 1r, 2n, penúltim i últim autor o autor en correspondència]]=1,Tabla3[[#This Row],[Quartil (1, 2 o 3) com a 1r, 2n, penúltim i últim autor o autor en correspondència]]=2),IF(Tabla3[[#This Row],[Posició autoria article indexat]]=$F$2,1,0),0)</f>
        <v>0</v>
      </c>
      <c r="J19" s="170">
        <f>IF(OR(Tabla3[[#This Row],[Quartil (1, 2 o 3) com a 1r, 2n, penúltim i últim autor o autor en correspondència]]=1,Tabla3[[#This Row],[Quartil (1, 2 o 3) com a 1r, 2n, penúltim i últim autor o autor en correspondència]]=2),IF(Tabla3[[#This Row],[Posició autoria article indexat]]=$F$3,1,0),0)</f>
        <v>0</v>
      </c>
      <c r="K19" s="170">
        <f>IF(OR(Tabla3[[#This Row],[Quartil (1, 2 o 3) com a 1r, 2n, penúltim i últim autor o autor en correspondència]]=1,Tabla3[[#This Row],[Quartil (1, 2 o 3) com a 1r, 2n, penúltim i últim autor o autor en correspondència]]=2),IF(Tabla3[[#This Row],[Posició autoria article indexat]]=$F$4,1,0),0)</f>
        <v>0</v>
      </c>
      <c r="L19" s="170">
        <f>IF(OR(Tabla3[[#This Row],[Quartil (1, 2 o 3) com a 1r, 2n, penúltim i últim autor o autor en correspondència]]=3,Tabla3[[#This Row],[Quartil (1, 2 o 3) com a 1r, 2n, penúltim i últim autor o autor en correspondència]]=4),IF(Tabla3[[#This Row],[Posició autoria article indexat]]=$F$2,1,0),0)</f>
        <v>0</v>
      </c>
      <c r="M19" s="170">
        <f>IF(OR(Tabla3[[#This Row],[Quartil (1, 2 o 3) com a 1r, 2n, penúltim i últim autor o autor en correspondència]]=3,Tabla3[[#This Row],[Quartil (1, 2 o 3) com a 1r, 2n, penúltim i últim autor o autor en correspondència]]=4),IF(Tabla3[[#This Row],[Posició autoria article indexat]]=$F$3,1,0),0)</f>
        <v>0</v>
      </c>
      <c r="N19"/>
      <c r="O19"/>
    </row>
    <row r="20" spans="1:15" x14ac:dyDescent="0.25">
      <c r="A20" s="182">
        <v>8</v>
      </c>
      <c r="B20" s="169"/>
      <c r="C20" s="169"/>
      <c r="D20" s="169"/>
      <c r="E20" s="169"/>
      <c r="F20" s="169"/>
      <c r="G20" s="169"/>
      <c r="H20" s="183">
        <f>IFERROR(Tabla3[[#This Row],[Nombre de citesrebudes segos ISI WoK]]/(VLOOKUP(Tabla3[[#This Row],[WoS Category]],'N AQU'!$B$13:$C$266,2,0)*100),0)</f>
        <v>0</v>
      </c>
      <c r="I20" s="170">
        <f>IF(OR(Tabla3[[#This Row],[Quartil (1, 2 o 3) com a 1r, 2n, penúltim i últim autor o autor en correspondència]]=1,Tabla3[[#This Row],[Quartil (1, 2 o 3) com a 1r, 2n, penúltim i últim autor o autor en correspondència]]=2),IF(Tabla3[[#This Row],[Posició autoria article indexat]]=$F$2,1,0),0)</f>
        <v>0</v>
      </c>
      <c r="J20" s="170">
        <f>IF(OR(Tabla3[[#This Row],[Quartil (1, 2 o 3) com a 1r, 2n, penúltim i últim autor o autor en correspondència]]=1,Tabla3[[#This Row],[Quartil (1, 2 o 3) com a 1r, 2n, penúltim i últim autor o autor en correspondència]]=2),IF(Tabla3[[#This Row],[Posició autoria article indexat]]=$F$3,1,0),0)</f>
        <v>0</v>
      </c>
      <c r="K20" s="170">
        <f>IF(OR(Tabla3[[#This Row],[Quartil (1, 2 o 3) com a 1r, 2n, penúltim i últim autor o autor en correspondència]]=1,Tabla3[[#This Row],[Quartil (1, 2 o 3) com a 1r, 2n, penúltim i últim autor o autor en correspondència]]=2),IF(Tabla3[[#This Row],[Posició autoria article indexat]]=$F$4,1,0),0)</f>
        <v>0</v>
      </c>
      <c r="L20" s="170">
        <f>IF(OR(Tabla3[[#This Row],[Quartil (1, 2 o 3) com a 1r, 2n, penúltim i últim autor o autor en correspondència]]=3,Tabla3[[#This Row],[Quartil (1, 2 o 3) com a 1r, 2n, penúltim i últim autor o autor en correspondència]]=4),IF(Tabla3[[#This Row],[Posició autoria article indexat]]=$F$2,1,0),0)</f>
        <v>0</v>
      </c>
      <c r="M20" s="170">
        <f>IF(OR(Tabla3[[#This Row],[Quartil (1, 2 o 3) com a 1r, 2n, penúltim i últim autor o autor en correspondència]]=3,Tabla3[[#This Row],[Quartil (1, 2 o 3) com a 1r, 2n, penúltim i últim autor o autor en correspondència]]=4),IF(Tabla3[[#This Row],[Posició autoria article indexat]]=$F$3,1,0),0)</f>
        <v>0</v>
      </c>
      <c r="N20"/>
      <c r="O20"/>
    </row>
    <row r="21" spans="1:15" x14ac:dyDescent="0.25">
      <c r="A21" s="182">
        <v>9</v>
      </c>
      <c r="B21" s="169"/>
      <c r="C21" s="169"/>
      <c r="D21" s="169"/>
      <c r="E21" s="169"/>
      <c r="F21" s="169"/>
      <c r="G21" s="169"/>
      <c r="H21" s="183">
        <f>IFERROR(Tabla3[[#This Row],[Nombre de citesrebudes segos ISI WoK]]/(VLOOKUP(Tabla3[[#This Row],[WoS Category]],'N AQU'!$B$13:$C$266,2,0)*100),0)</f>
        <v>0</v>
      </c>
      <c r="I21" s="170">
        <f>IF(OR(Tabla3[[#This Row],[Quartil (1, 2 o 3) com a 1r, 2n, penúltim i últim autor o autor en correspondència]]=1,Tabla3[[#This Row],[Quartil (1, 2 o 3) com a 1r, 2n, penúltim i últim autor o autor en correspondència]]=2),IF(Tabla3[[#This Row],[Posició autoria article indexat]]=$F$2,1,0),0)</f>
        <v>0</v>
      </c>
      <c r="J21" s="170">
        <f>IF(OR(Tabla3[[#This Row],[Quartil (1, 2 o 3) com a 1r, 2n, penúltim i últim autor o autor en correspondència]]=1,Tabla3[[#This Row],[Quartil (1, 2 o 3) com a 1r, 2n, penúltim i últim autor o autor en correspondència]]=2),IF(Tabla3[[#This Row],[Posició autoria article indexat]]=$F$3,1,0),0)</f>
        <v>0</v>
      </c>
      <c r="K21" s="170">
        <f>IF(OR(Tabla3[[#This Row],[Quartil (1, 2 o 3) com a 1r, 2n, penúltim i últim autor o autor en correspondència]]=1,Tabla3[[#This Row],[Quartil (1, 2 o 3) com a 1r, 2n, penúltim i últim autor o autor en correspondència]]=2),IF(Tabla3[[#This Row],[Posició autoria article indexat]]=$F$4,1,0),0)</f>
        <v>0</v>
      </c>
      <c r="L21" s="170">
        <f>IF(OR(Tabla3[[#This Row],[Quartil (1, 2 o 3) com a 1r, 2n, penúltim i últim autor o autor en correspondència]]=3,Tabla3[[#This Row],[Quartil (1, 2 o 3) com a 1r, 2n, penúltim i últim autor o autor en correspondència]]=4),IF(Tabla3[[#This Row],[Posició autoria article indexat]]=$F$2,1,0),0)</f>
        <v>0</v>
      </c>
      <c r="M21" s="170">
        <f>IF(OR(Tabla3[[#This Row],[Quartil (1, 2 o 3) com a 1r, 2n, penúltim i últim autor o autor en correspondència]]=3,Tabla3[[#This Row],[Quartil (1, 2 o 3) com a 1r, 2n, penúltim i últim autor o autor en correspondència]]=4),IF(Tabla3[[#This Row],[Posició autoria article indexat]]=$F$3,1,0),0)</f>
        <v>0</v>
      </c>
      <c r="N21"/>
      <c r="O21"/>
    </row>
    <row r="22" spans="1:15" x14ac:dyDescent="0.25">
      <c r="A22" s="182">
        <v>10</v>
      </c>
      <c r="B22" s="169"/>
      <c r="C22" s="169"/>
      <c r="D22" s="169"/>
      <c r="E22" s="169"/>
      <c r="F22" s="169"/>
      <c r="G22" s="169"/>
      <c r="H22" s="183">
        <f>IFERROR(Tabla3[[#This Row],[Nombre de citesrebudes segos ISI WoK]]/(VLOOKUP(Tabla3[[#This Row],[WoS Category]],'N AQU'!$B$13:$C$266,2,0)*100),0)</f>
        <v>0</v>
      </c>
      <c r="I22" s="170">
        <f>IF(OR(Tabla3[[#This Row],[Quartil (1, 2 o 3) com a 1r, 2n, penúltim i últim autor o autor en correspondència]]=1,Tabla3[[#This Row],[Quartil (1, 2 o 3) com a 1r, 2n, penúltim i últim autor o autor en correspondència]]=2),IF(Tabla3[[#This Row],[Posició autoria article indexat]]=$F$2,1,0),0)</f>
        <v>0</v>
      </c>
      <c r="J22" s="170">
        <f>IF(OR(Tabla3[[#This Row],[Quartil (1, 2 o 3) com a 1r, 2n, penúltim i últim autor o autor en correspondència]]=1,Tabla3[[#This Row],[Quartil (1, 2 o 3) com a 1r, 2n, penúltim i últim autor o autor en correspondència]]=2),IF(Tabla3[[#This Row],[Posició autoria article indexat]]=$F$3,1,0),0)</f>
        <v>0</v>
      </c>
      <c r="K22" s="170">
        <f>IF(OR(Tabla3[[#This Row],[Quartil (1, 2 o 3) com a 1r, 2n, penúltim i últim autor o autor en correspondència]]=1,Tabla3[[#This Row],[Quartil (1, 2 o 3) com a 1r, 2n, penúltim i últim autor o autor en correspondència]]=2),IF(Tabla3[[#This Row],[Posició autoria article indexat]]=$F$4,1,0),0)</f>
        <v>0</v>
      </c>
      <c r="L22" s="170">
        <f>IF(OR(Tabla3[[#This Row],[Quartil (1, 2 o 3) com a 1r, 2n, penúltim i últim autor o autor en correspondència]]=3,Tabla3[[#This Row],[Quartil (1, 2 o 3) com a 1r, 2n, penúltim i últim autor o autor en correspondència]]=4),IF(Tabla3[[#This Row],[Posició autoria article indexat]]=$F$2,1,0),0)</f>
        <v>0</v>
      </c>
      <c r="M22" s="170">
        <f>IF(OR(Tabla3[[#This Row],[Quartil (1, 2 o 3) com a 1r, 2n, penúltim i últim autor o autor en correspondència]]=3,Tabla3[[#This Row],[Quartil (1, 2 o 3) com a 1r, 2n, penúltim i últim autor o autor en correspondència]]=4),IF(Tabla3[[#This Row],[Posició autoria article indexat]]=$F$3,1,0),0)</f>
        <v>0</v>
      </c>
      <c r="N22"/>
      <c r="O22"/>
    </row>
    <row r="23" spans="1:15" x14ac:dyDescent="0.25">
      <c r="A23" s="182">
        <v>11</v>
      </c>
      <c r="B23" s="169"/>
      <c r="C23" s="169"/>
      <c r="D23" s="169"/>
      <c r="E23" s="169"/>
      <c r="F23" s="169"/>
      <c r="G23" s="169"/>
      <c r="H23" s="183">
        <f>IFERROR(Tabla3[[#This Row],[Nombre de citesrebudes segos ISI WoK]]/(VLOOKUP(Tabla3[[#This Row],[WoS Category]],'N AQU'!$B$13:$C$266,2,0)*100),0)</f>
        <v>0</v>
      </c>
      <c r="I23" s="170">
        <f>IF(OR(Tabla3[[#This Row],[Quartil (1, 2 o 3) com a 1r, 2n, penúltim i últim autor o autor en correspondència]]=1,Tabla3[[#This Row],[Quartil (1, 2 o 3) com a 1r, 2n, penúltim i últim autor o autor en correspondència]]=2),IF(Tabla3[[#This Row],[Posició autoria article indexat]]=$F$2,1,0),0)</f>
        <v>0</v>
      </c>
      <c r="J23" s="170">
        <f>IF(OR(Tabla3[[#This Row],[Quartil (1, 2 o 3) com a 1r, 2n, penúltim i últim autor o autor en correspondència]]=1,Tabla3[[#This Row],[Quartil (1, 2 o 3) com a 1r, 2n, penúltim i últim autor o autor en correspondència]]=2),IF(Tabla3[[#This Row],[Posició autoria article indexat]]=$F$3,1,0),0)</f>
        <v>0</v>
      </c>
      <c r="K23" s="170">
        <f>IF(OR(Tabla3[[#This Row],[Quartil (1, 2 o 3) com a 1r, 2n, penúltim i últim autor o autor en correspondència]]=1,Tabla3[[#This Row],[Quartil (1, 2 o 3) com a 1r, 2n, penúltim i últim autor o autor en correspondència]]=2),IF(Tabla3[[#This Row],[Posició autoria article indexat]]=$F$4,1,0),0)</f>
        <v>0</v>
      </c>
      <c r="L23" s="170">
        <f>IF(OR(Tabla3[[#This Row],[Quartil (1, 2 o 3) com a 1r, 2n, penúltim i últim autor o autor en correspondència]]=3,Tabla3[[#This Row],[Quartil (1, 2 o 3) com a 1r, 2n, penúltim i últim autor o autor en correspondència]]=4),IF(Tabla3[[#This Row],[Posició autoria article indexat]]=$F$2,1,0),0)</f>
        <v>0</v>
      </c>
      <c r="M23" s="170">
        <f>IF(OR(Tabla3[[#This Row],[Quartil (1, 2 o 3) com a 1r, 2n, penúltim i últim autor o autor en correspondència]]=3,Tabla3[[#This Row],[Quartil (1, 2 o 3) com a 1r, 2n, penúltim i últim autor o autor en correspondència]]=4),IF(Tabla3[[#This Row],[Posició autoria article indexat]]=$F$3,1,0),0)</f>
        <v>0</v>
      </c>
      <c r="N23"/>
      <c r="O23"/>
    </row>
    <row r="24" spans="1:15" x14ac:dyDescent="0.25">
      <c r="A24" s="182">
        <v>12</v>
      </c>
      <c r="B24" s="169"/>
      <c r="C24" s="169"/>
      <c r="D24" s="169"/>
      <c r="E24" s="169"/>
      <c r="F24" s="169"/>
      <c r="G24" s="169"/>
      <c r="H24" s="183">
        <f>IFERROR(Tabla3[[#This Row],[Nombre de citesrebudes segos ISI WoK]]/(VLOOKUP(Tabla3[[#This Row],[WoS Category]],'N AQU'!$B$13:$C$266,2,0)*100),0)</f>
        <v>0</v>
      </c>
      <c r="I24" s="170">
        <f>IF(OR(Tabla3[[#This Row],[Quartil (1, 2 o 3) com a 1r, 2n, penúltim i últim autor o autor en correspondència]]=1,Tabla3[[#This Row],[Quartil (1, 2 o 3) com a 1r, 2n, penúltim i últim autor o autor en correspondència]]=2),IF(Tabla3[[#This Row],[Posició autoria article indexat]]=$F$2,1,0),0)</f>
        <v>0</v>
      </c>
      <c r="J24" s="170">
        <f>IF(OR(Tabla3[[#This Row],[Quartil (1, 2 o 3) com a 1r, 2n, penúltim i últim autor o autor en correspondència]]=1,Tabla3[[#This Row],[Quartil (1, 2 o 3) com a 1r, 2n, penúltim i últim autor o autor en correspondència]]=2),IF(Tabla3[[#This Row],[Posició autoria article indexat]]=$F$3,1,0),0)</f>
        <v>0</v>
      </c>
      <c r="K24" s="170">
        <f>IF(OR(Tabla3[[#This Row],[Quartil (1, 2 o 3) com a 1r, 2n, penúltim i últim autor o autor en correspondència]]=1,Tabla3[[#This Row],[Quartil (1, 2 o 3) com a 1r, 2n, penúltim i últim autor o autor en correspondència]]=2),IF(Tabla3[[#This Row],[Posició autoria article indexat]]=$F$4,1,0),0)</f>
        <v>0</v>
      </c>
      <c r="L24" s="170">
        <f>IF(OR(Tabla3[[#This Row],[Quartil (1, 2 o 3) com a 1r, 2n, penúltim i últim autor o autor en correspondència]]=3,Tabla3[[#This Row],[Quartil (1, 2 o 3) com a 1r, 2n, penúltim i últim autor o autor en correspondència]]=4),IF(Tabla3[[#This Row],[Posició autoria article indexat]]=$F$2,1,0),0)</f>
        <v>0</v>
      </c>
      <c r="M24" s="170">
        <f>IF(OR(Tabla3[[#This Row],[Quartil (1, 2 o 3) com a 1r, 2n, penúltim i últim autor o autor en correspondència]]=3,Tabla3[[#This Row],[Quartil (1, 2 o 3) com a 1r, 2n, penúltim i últim autor o autor en correspondència]]=4),IF(Tabla3[[#This Row],[Posició autoria article indexat]]=$F$3,1,0),0)</f>
        <v>0</v>
      </c>
      <c r="N24"/>
      <c r="O24"/>
    </row>
    <row r="25" spans="1:15" x14ac:dyDescent="0.25">
      <c r="A25" s="182">
        <v>13</v>
      </c>
      <c r="B25" s="169"/>
      <c r="C25" s="169"/>
      <c r="D25" s="169"/>
      <c r="E25" s="169"/>
      <c r="F25" s="169"/>
      <c r="G25" s="169"/>
      <c r="H25" s="183">
        <f>IFERROR(Tabla3[[#This Row],[Nombre de citesrebudes segos ISI WoK]]/(VLOOKUP(Tabla3[[#This Row],[WoS Category]],'N AQU'!$B$13:$C$266,2,0)*100),0)</f>
        <v>0</v>
      </c>
      <c r="I25" s="170">
        <f>IF(OR(Tabla3[[#This Row],[Quartil (1, 2 o 3) com a 1r, 2n, penúltim i últim autor o autor en correspondència]]=1,Tabla3[[#This Row],[Quartil (1, 2 o 3) com a 1r, 2n, penúltim i últim autor o autor en correspondència]]=2),IF(Tabla3[[#This Row],[Posició autoria article indexat]]=$F$2,1,0),0)</f>
        <v>0</v>
      </c>
      <c r="J25" s="170">
        <f>IF(OR(Tabla3[[#This Row],[Quartil (1, 2 o 3) com a 1r, 2n, penúltim i últim autor o autor en correspondència]]=1,Tabla3[[#This Row],[Quartil (1, 2 o 3) com a 1r, 2n, penúltim i últim autor o autor en correspondència]]=2),IF(Tabla3[[#This Row],[Posició autoria article indexat]]=$F$3,1,0),0)</f>
        <v>0</v>
      </c>
      <c r="K25" s="170">
        <f>IF(OR(Tabla3[[#This Row],[Quartil (1, 2 o 3) com a 1r, 2n, penúltim i últim autor o autor en correspondència]]=1,Tabla3[[#This Row],[Quartil (1, 2 o 3) com a 1r, 2n, penúltim i últim autor o autor en correspondència]]=2),IF(Tabla3[[#This Row],[Posició autoria article indexat]]=$F$4,1,0),0)</f>
        <v>0</v>
      </c>
      <c r="L25" s="170">
        <f>IF(OR(Tabla3[[#This Row],[Quartil (1, 2 o 3) com a 1r, 2n, penúltim i últim autor o autor en correspondència]]=3,Tabla3[[#This Row],[Quartil (1, 2 o 3) com a 1r, 2n, penúltim i últim autor o autor en correspondència]]=4),IF(Tabla3[[#This Row],[Posició autoria article indexat]]=$F$2,1,0),0)</f>
        <v>0</v>
      </c>
      <c r="M25" s="170">
        <f>IF(OR(Tabla3[[#This Row],[Quartil (1, 2 o 3) com a 1r, 2n, penúltim i últim autor o autor en correspondència]]=3,Tabla3[[#This Row],[Quartil (1, 2 o 3) com a 1r, 2n, penúltim i últim autor o autor en correspondència]]=4),IF(Tabla3[[#This Row],[Posició autoria article indexat]]=$F$3,1,0),0)</f>
        <v>0</v>
      </c>
      <c r="N25"/>
      <c r="O25"/>
    </row>
    <row r="26" spans="1:15" x14ac:dyDescent="0.25">
      <c r="A26" s="182">
        <v>14</v>
      </c>
      <c r="B26" s="169"/>
      <c r="C26" s="169"/>
      <c r="D26" s="169"/>
      <c r="E26" s="169"/>
      <c r="F26" s="169"/>
      <c r="G26" s="169"/>
      <c r="H26" s="183">
        <f>IFERROR(Tabla3[[#This Row],[Nombre de citesrebudes segos ISI WoK]]/(VLOOKUP(Tabla3[[#This Row],[WoS Category]],'N AQU'!$B$13:$C$266,2,0)*100),0)</f>
        <v>0</v>
      </c>
      <c r="I26" s="170">
        <f>IF(OR(Tabla3[[#This Row],[Quartil (1, 2 o 3) com a 1r, 2n, penúltim i últim autor o autor en correspondència]]=1,Tabla3[[#This Row],[Quartil (1, 2 o 3) com a 1r, 2n, penúltim i últim autor o autor en correspondència]]=2),IF(Tabla3[[#This Row],[Posició autoria article indexat]]=$F$2,1,0),0)</f>
        <v>0</v>
      </c>
      <c r="J26" s="170">
        <f>IF(OR(Tabla3[[#This Row],[Quartil (1, 2 o 3) com a 1r, 2n, penúltim i últim autor o autor en correspondència]]=1,Tabla3[[#This Row],[Quartil (1, 2 o 3) com a 1r, 2n, penúltim i últim autor o autor en correspondència]]=2),IF(Tabla3[[#This Row],[Posició autoria article indexat]]=$F$3,1,0),0)</f>
        <v>0</v>
      </c>
      <c r="K26" s="170">
        <f>IF(OR(Tabla3[[#This Row],[Quartil (1, 2 o 3) com a 1r, 2n, penúltim i últim autor o autor en correspondència]]=1,Tabla3[[#This Row],[Quartil (1, 2 o 3) com a 1r, 2n, penúltim i últim autor o autor en correspondència]]=2),IF(Tabla3[[#This Row],[Posició autoria article indexat]]=$F$4,1,0),0)</f>
        <v>0</v>
      </c>
      <c r="L26" s="170">
        <f>IF(OR(Tabla3[[#This Row],[Quartil (1, 2 o 3) com a 1r, 2n, penúltim i últim autor o autor en correspondència]]=3,Tabla3[[#This Row],[Quartil (1, 2 o 3) com a 1r, 2n, penúltim i últim autor o autor en correspondència]]=4),IF(Tabla3[[#This Row],[Posició autoria article indexat]]=$F$2,1,0),0)</f>
        <v>0</v>
      </c>
      <c r="M26" s="170">
        <f>IF(OR(Tabla3[[#This Row],[Quartil (1, 2 o 3) com a 1r, 2n, penúltim i últim autor o autor en correspondència]]=3,Tabla3[[#This Row],[Quartil (1, 2 o 3) com a 1r, 2n, penúltim i últim autor o autor en correspondència]]=4),IF(Tabla3[[#This Row],[Posició autoria article indexat]]=$F$3,1,0),0)</f>
        <v>0</v>
      </c>
      <c r="N26"/>
      <c r="O26"/>
    </row>
    <row r="27" spans="1:15" x14ac:dyDescent="0.25">
      <c r="A27" s="182">
        <v>15</v>
      </c>
      <c r="B27" s="169"/>
      <c r="C27" s="169"/>
      <c r="D27" s="169"/>
      <c r="E27" s="169"/>
      <c r="F27" s="169"/>
      <c r="G27" s="169"/>
      <c r="H27" s="183">
        <f>IFERROR(Tabla3[[#This Row],[Nombre de citesrebudes segos ISI WoK]]/(VLOOKUP(Tabla3[[#This Row],[WoS Category]],'N AQU'!$B$13:$C$266,2,0)*100),0)</f>
        <v>0</v>
      </c>
      <c r="I27" s="170">
        <f>IF(OR(Tabla3[[#This Row],[Quartil (1, 2 o 3) com a 1r, 2n, penúltim i últim autor o autor en correspondència]]=1,Tabla3[[#This Row],[Quartil (1, 2 o 3) com a 1r, 2n, penúltim i últim autor o autor en correspondència]]=2),IF(Tabla3[[#This Row],[Posició autoria article indexat]]=$F$2,1,0),0)</f>
        <v>0</v>
      </c>
      <c r="J27" s="170">
        <f>IF(OR(Tabla3[[#This Row],[Quartil (1, 2 o 3) com a 1r, 2n, penúltim i últim autor o autor en correspondència]]=1,Tabla3[[#This Row],[Quartil (1, 2 o 3) com a 1r, 2n, penúltim i últim autor o autor en correspondència]]=2),IF(Tabla3[[#This Row],[Posició autoria article indexat]]=$F$3,1,0),0)</f>
        <v>0</v>
      </c>
      <c r="K27" s="170">
        <f>IF(OR(Tabla3[[#This Row],[Quartil (1, 2 o 3) com a 1r, 2n, penúltim i últim autor o autor en correspondència]]=1,Tabla3[[#This Row],[Quartil (1, 2 o 3) com a 1r, 2n, penúltim i últim autor o autor en correspondència]]=2),IF(Tabla3[[#This Row],[Posició autoria article indexat]]=$F$4,1,0),0)</f>
        <v>0</v>
      </c>
      <c r="L27" s="170">
        <f>IF(OR(Tabla3[[#This Row],[Quartil (1, 2 o 3) com a 1r, 2n, penúltim i últim autor o autor en correspondència]]=3,Tabla3[[#This Row],[Quartil (1, 2 o 3) com a 1r, 2n, penúltim i últim autor o autor en correspondència]]=4),IF(Tabla3[[#This Row],[Posició autoria article indexat]]=$F$2,1,0),0)</f>
        <v>0</v>
      </c>
      <c r="M27" s="170">
        <f>IF(OR(Tabla3[[#This Row],[Quartil (1, 2 o 3) com a 1r, 2n, penúltim i últim autor o autor en correspondència]]=3,Tabla3[[#This Row],[Quartil (1, 2 o 3) com a 1r, 2n, penúltim i últim autor o autor en correspondència]]=4),IF(Tabla3[[#This Row],[Posició autoria article indexat]]=$F$3,1,0),0)</f>
        <v>0</v>
      </c>
      <c r="N27"/>
      <c r="O27"/>
    </row>
    <row r="28" spans="1:15" x14ac:dyDescent="0.25">
      <c r="A28" s="182">
        <v>16</v>
      </c>
      <c r="B28" s="169"/>
      <c r="C28" s="169"/>
      <c r="D28" s="169"/>
      <c r="E28" s="169"/>
      <c r="F28" s="169"/>
      <c r="G28" s="169"/>
      <c r="H28" s="183">
        <f>IFERROR(Tabla3[[#This Row],[Nombre de citesrebudes segos ISI WoK]]/(VLOOKUP(Tabla3[[#This Row],[WoS Category]],'N AQU'!$B$13:$C$266,2,0)*100),0)</f>
        <v>0</v>
      </c>
      <c r="I28" s="170">
        <f>IF(OR(Tabla3[[#This Row],[Quartil (1, 2 o 3) com a 1r, 2n, penúltim i últim autor o autor en correspondència]]=1,Tabla3[[#This Row],[Quartil (1, 2 o 3) com a 1r, 2n, penúltim i últim autor o autor en correspondència]]=2),IF(Tabla3[[#This Row],[Posició autoria article indexat]]=$F$2,1,0),0)</f>
        <v>0</v>
      </c>
      <c r="J28" s="170">
        <f>IF(OR(Tabla3[[#This Row],[Quartil (1, 2 o 3) com a 1r, 2n, penúltim i últim autor o autor en correspondència]]=1,Tabla3[[#This Row],[Quartil (1, 2 o 3) com a 1r, 2n, penúltim i últim autor o autor en correspondència]]=2),IF(Tabla3[[#This Row],[Posició autoria article indexat]]=$F$3,1,0),0)</f>
        <v>0</v>
      </c>
      <c r="K28" s="170">
        <f>IF(OR(Tabla3[[#This Row],[Quartil (1, 2 o 3) com a 1r, 2n, penúltim i últim autor o autor en correspondència]]=1,Tabla3[[#This Row],[Quartil (1, 2 o 3) com a 1r, 2n, penúltim i últim autor o autor en correspondència]]=2),IF(Tabla3[[#This Row],[Posició autoria article indexat]]=$F$4,1,0),0)</f>
        <v>0</v>
      </c>
      <c r="L28" s="170">
        <f>IF(OR(Tabla3[[#This Row],[Quartil (1, 2 o 3) com a 1r, 2n, penúltim i últim autor o autor en correspondència]]=3,Tabla3[[#This Row],[Quartil (1, 2 o 3) com a 1r, 2n, penúltim i últim autor o autor en correspondència]]=4),IF(Tabla3[[#This Row],[Posició autoria article indexat]]=$F$2,1,0),0)</f>
        <v>0</v>
      </c>
      <c r="M28" s="170">
        <f>IF(OR(Tabla3[[#This Row],[Quartil (1, 2 o 3) com a 1r, 2n, penúltim i últim autor o autor en correspondència]]=3,Tabla3[[#This Row],[Quartil (1, 2 o 3) com a 1r, 2n, penúltim i últim autor o autor en correspondència]]=4),IF(Tabla3[[#This Row],[Posició autoria article indexat]]=$F$3,1,0),0)</f>
        <v>0</v>
      </c>
      <c r="N28"/>
      <c r="O28"/>
    </row>
    <row r="29" spans="1:15" x14ac:dyDescent="0.25">
      <c r="A29" s="182">
        <v>17</v>
      </c>
      <c r="B29" s="169"/>
      <c r="C29" s="169"/>
      <c r="D29" s="169"/>
      <c r="E29" s="169"/>
      <c r="F29" s="169"/>
      <c r="G29" s="169"/>
      <c r="H29" s="183">
        <f>IFERROR(Tabla3[[#This Row],[Nombre de citesrebudes segos ISI WoK]]/(VLOOKUP(Tabla3[[#This Row],[WoS Category]],'N AQU'!$B$13:$C$266,2,0)*100),0)</f>
        <v>0</v>
      </c>
      <c r="I29" s="170">
        <f>IF(OR(Tabla3[[#This Row],[Quartil (1, 2 o 3) com a 1r, 2n, penúltim i últim autor o autor en correspondència]]=1,Tabla3[[#This Row],[Quartil (1, 2 o 3) com a 1r, 2n, penúltim i últim autor o autor en correspondència]]=2),IF(Tabla3[[#This Row],[Posició autoria article indexat]]=$F$2,1,0),0)</f>
        <v>0</v>
      </c>
      <c r="J29" s="170">
        <f>IF(OR(Tabla3[[#This Row],[Quartil (1, 2 o 3) com a 1r, 2n, penúltim i últim autor o autor en correspondència]]=1,Tabla3[[#This Row],[Quartil (1, 2 o 3) com a 1r, 2n, penúltim i últim autor o autor en correspondència]]=2),IF(Tabla3[[#This Row],[Posició autoria article indexat]]=$F$3,1,0),0)</f>
        <v>0</v>
      </c>
      <c r="K29" s="170">
        <f>IF(OR(Tabla3[[#This Row],[Quartil (1, 2 o 3) com a 1r, 2n, penúltim i últim autor o autor en correspondència]]=1,Tabla3[[#This Row],[Quartil (1, 2 o 3) com a 1r, 2n, penúltim i últim autor o autor en correspondència]]=2),IF(Tabla3[[#This Row],[Posició autoria article indexat]]=$F$4,1,0),0)</f>
        <v>0</v>
      </c>
      <c r="L29" s="170">
        <f>IF(OR(Tabla3[[#This Row],[Quartil (1, 2 o 3) com a 1r, 2n, penúltim i últim autor o autor en correspondència]]=3,Tabla3[[#This Row],[Quartil (1, 2 o 3) com a 1r, 2n, penúltim i últim autor o autor en correspondència]]=4),IF(Tabla3[[#This Row],[Posició autoria article indexat]]=$F$2,1,0),0)</f>
        <v>0</v>
      </c>
      <c r="M29" s="170">
        <f>IF(OR(Tabla3[[#This Row],[Quartil (1, 2 o 3) com a 1r, 2n, penúltim i últim autor o autor en correspondència]]=3,Tabla3[[#This Row],[Quartil (1, 2 o 3) com a 1r, 2n, penúltim i últim autor o autor en correspondència]]=4),IF(Tabla3[[#This Row],[Posició autoria article indexat]]=$F$3,1,0),0)</f>
        <v>0</v>
      </c>
      <c r="N29"/>
      <c r="O29"/>
    </row>
    <row r="30" spans="1:15" x14ac:dyDescent="0.25">
      <c r="A30" s="182">
        <v>18</v>
      </c>
      <c r="B30" s="169"/>
      <c r="C30" s="169"/>
      <c r="D30" s="169"/>
      <c r="E30" s="169"/>
      <c r="F30" s="169"/>
      <c r="G30" s="169"/>
      <c r="H30" s="183">
        <f>IFERROR(Tabla3[[#This Row],[Nombre de citesrebudes segos ISI WoK]]/(VLOOKUP(Tabla3[[#This Row],[WoS Category]],'N AQU'!$B$13:$C$266,2,0)*100),0)</f>
        <v>0</v>
      </c>
      <c r="I30" s="170">
        <f>IF(OR(Tabla3[[#This Row],[Quartil (1, 2 o 3) com a 1r, 2n, penúltim i últim autor o autor en correspondència]]=1,Tabla3[[#This Row],[Quartil (1, 2 o 3) com a 1r, 2n, penúltim i últim autor o autor en correspondència]]=2),IF(Tabla3[[#This Row],[Posició autoria article indexat]]=$F$2,1,0),0)</f>
        <v>0</v>
      </c>
      <c r="J30" s="170">
        <f>IF(OR(Tabla3[[#This Row],[Quartil (1, 2 o 3) com a 1r, 2n, penúltim i últim autor o autor en correspondència]]=1,Tabla3[[#This Row],[Quartil (1, 2 o 3) com a 1r, 2n, penúltim i últim autor o autor en correspondència]]=2),IF(Tabla3[[#This Row],[Posició autoria article indexat]]=$F$3,1,0),0)</f>
        <v>0</v>
      </c>
      <c r="K30" s="170">
        <f>IF(OR(Tabla3[[#This Row],[Quartil (1, 2 o 3) com a 1r, 2n, penúltim i últim autor o autor en correspondència]]=1,Tabla3[[#This Row],[Quartil (1, 2 o 3) com a 1r, 2n, penúltim i últim autor o autor en correspondència]]=2),IF(Tabla3[[#This Row],[Posició autoria article indexat]]=$F$4,1,0),0)</f>
        <v>0</v>
      </c>
      <c r="L30" s="170">
        <f>IF(OR(Tabla3[[#This Row],[Quartil (1, 2 o 3) com a 1r, 2n, penúltim i últim autor o autor en correspondència]]=3,Tabla3[[#This Row],[Quartil (1, 2 o 3) com a 1r, 2n, penúltim i últim autor o autor en correspondència]]=4),IF(Tabla3[[#This Row],[Posició autoria article indexat]]=$F$2,1,0),0)</f>
        <v>0</v>
      </c>
      <c r="M30" s="170">
        <f>IF(OR(Tabla3[[#This Row],[Quartil (1, 2 o 3) com a 1r, 2n, penúltim i últim autor o autor en correspondència]]=3,Tabla3[[#This Row],[Quartil (1, 2 o 3) com a 1r, 2n, penúltim i últim autor o autor en correspondència]]=4),IF(Tabla3[[#This Row],[Posició autoria article indexat]]=$F$3,1,0),0)</f>
        <v>0</v>
      </c>
      <c r="N30"/>
      <c r="O30"/>
    </row>
    <row r="31" spans="1:15" x14ac:dyDescent="0.25">
      <c r="A31" s="182">
        <v>19</v>
      </c>
      <c r="B31" s="169"/>
      <c r="C31" s="169"/>
      <c r="D31" s="169"/>
      <c r="E31" s="169"/>
      <c r="F31" s="169"/>
      <c r="G31" s="169"/>
      <c r="H31" s="183">
        <f>IFERROR(Tabla3[[#This Row],[Nombre de citesrebudes segos ISI WoK]]/(VLOOKUP(Tabla3[[#This Row],[WoS Category]],'N AQU'!$B$13:$C$266,2,0)*100),0)</f>
        <v>0</v>
      </c>
      <c r="I31" s="170">
        <f>IF(OR(Tabla3[[#This Row],[Quartil (1, 2 o 3) com a 1r, 2n, penúltim i últim autor o autor en correspondència]]=1,Tabla3[[#This Row],[Quartil (1, 2 o 3) com a 1r, 2n, penúltim i últim autor o autor en correspondència]]=2),IF(Tabla3[[#This Row],[Posició autoria article indexat]]=$F$2,1,0),0)</f>
        <v>0</v>
      </c>
      <c r="J31" s="170">
        <f>IF(OR(Tabla3[[#This Row],[Quartil (1, 2 o 3) com a 1r, 2n, penúltim i últim autor o autor en correspondència]]=1,Tabla3[[#This Row],[Quartil (1, 2 o 3) com a 1r, 2n, penúltim i últim autor o autor en correspondència]]=2),IF(Tabla3[[#This Row],[Posició autoria article indexat]]=$F$3,1,0),0)</f>
        <v>0</v>
      </c>
      <c r="K31" s="170">
        <f>IF(OR(Tabla3[[#This Row],[Quartil (1, 2 o 3) com a 1r, 2n, penúltim i últim autor o autor en correspondència]]=1,Tabla3[[#This Row],[Quartil (1, 2 o 3) com a 1r, 2n, penúltim i últim autor o autor en correspondència]]=2),IF(Tabla3[[#This Row],[Posició autoria article indexat]]=$F$4,1,0),0)</f>
        <v>0</v>
      </c>
      <c r="L31" s="170">
        <f>IF(OR(Tabla3[[#This Row],[Quartil (1, 2 o 3) com a 1r, 2n, penúltim i últim autor o autor en correspondència]]=3,Tabla3[[#This Row],[Quartil (1, 2 o 3) com a 1r, 2n, penúltim i últim autor o autor en correspondència]]=4),IF(Tabla3[[#This Row],[Posició autoria article indexat]]=$F$2,1,0),0)</f>
        <v>0</v>
      </c>
      <c r="M31" s="170">
        <f>IF(OR(Tabla3[[#This Row],[Quartil (1, 2 o 3) com a 1r, 2n, penúltim i últim autor o autor en correspondència]]=3,Tabla3[[#This Row],[Quartil (1, 2 o 3) com a 1r, 2n, penúltim i últim autor o autor en correspondència]]=4),IF(Tabla3[[#This Row],[Posició autoria article indexat]]=$F$3,1,0),0)</f>
        <v>0</v>
      </c>
      <c r="N31"/>
      <c r="O31"/>
    </row>
    <row r="32" spans="1:15" x14ac:dyDescent="0.25">
      <c r="A32" s="182">
        <v>20</v>
      </c>
      <c r="B32" s="169"/>
      <c r="C32" s="169"/>
      <c r="D32" s="169"/>
      <c r="E32" s="169"/>
      <c r="F32" s="169"/>
      <c r="G32" s="169"/>
      <c r="H32" s="183">
        <f>IFERROR(Tabla3[[#This Row],[Nombre de citesrebudes segos ISI WoK]]/(VLOOKUP(Tabla3[[#This Row],[WoS Category]],'N AQU'!$B$13:$C$266,2,0)*100),0)</f>
        <v>0</v>
      </c>
      <c r="I32" s="170">
        <f>IF(OR(Tabla3[[#This Row],[Quartil (1, 2 o 3) com a 1r, 2n, penúltim i últim autor o autor en correspondència]]=1,Tabla3[[#This Row],[Quartil (1, 2 o 3) com a 1r, 2n, penúltim i últim autor o autor en correspondència]]=2),IF(Tabla3[[#This Row],[Posició autoria article indexat]]=$F$2,1,0),0)</f>
        <v>0</v>
      </c>
      <c r="J32" s="170">
        <f>IF(OR(Tabla3[[#This Row],[Quartil (1, 2 o 3) com a 1r, 2n, penúltim i últim autor o autor en correspondència]]=1,Tabla3[[#This Row],[Quartil (1, 2 o 3) com a 1r, 2n, penúltim i últim autor o autor en correspondència]]=2),IF(Tabla3[[#This Row],[Posició autoria article indexat]]=$F$3,1,0),0)</f>
        <v>0</v>
      </c>
      <c r="K32" s="170">
        <f>IF(OR(Tabla3[[#This Row],[Quartil (1, 2 o 3) com a 1r, 2n, penúltim i últim autor o autor en correspondència]]=1,Tabla3[[#This Row],[Quartil (1, 2 o 3) com a 1r, 2n, penúltim i últim autor o autor en correspondència]]=2),IF(Tabla3[[#This Row],[Posició autoria article indexat]]=$F$4,1,0),0)</f>
        <v>0</v>
      </c>
      <c r="L32" s="170">
        <f>IF(OR(Tabla3[[#This Row],[Quartil (1, 2 o 3) com a 1r, 2n, penúltim i últim autor o autor en correspondència]]=3,Tabla3[[#This Row],[Quartil (1, 2 o 3) com a 1r, 2n, penúltim i últim autor o autor en correspondència]]=4),IF(Tabla3[[#This Row],[Posició autoria article indexat]]=$F$2,1,0),0)</f>
        <v>0</v>
      </c>
      <c r="M32" s="170">
        <f>IF(OR(Tabla3[[#This Row],[Quartil (1, 2 o 3) com a 1r, 2n, penúltim i últim autor o autor en correspondència]]=3,Tabla3[[#This Row],[Quartil (1, 2 o 3) com a 1r, 2n, penúltim i últim autor o autor en correspondència]]=4),IF(Tabla3[[#This Row],[Posició autoria article indexat]]=$F$3,1,0),0)</f>
        <v>0</v>
      </c>
      <c r="N32"/>
      <c r="O32"/>
    </row>
    <row r="33" spans="1:15" x14ac:dyDescent="0.25">
      <c r="A33" s="182">
        <v>21</v>
      </c>
      <c r="B33" s="169"/>
      <c r="C33" s="169"/>
      <c r="D33" s="169"/>
      <c r="E33" s="169"/>
      <c r="F33" s="169"/>
      <c r="G33" s="169"/>
      <c r="H33" s="183">
        <f>IFERROR(Tabla3[[#This Row],[Nombre de citesrebudes segos ISI WoK]]/(VLOOKUP(Tabla3[[#This Row],[WoS Category]],'N AQU'!$B$13:$C$266,2,0)*100),0)</f>
        <v>0</v>
      </c>
      <c r="I33" s="170">
        <f>IF(OR(Tabla3[[#This Row],[Quartil (1, 2 o 3) com a 1r, 2n, penúltim i últim autor o autor en correspondència]]=1,Tabla3[[#This Row],[Quartil (1, 2 o 3) com a 1r, 2n, penúltim i últim autor o autor en correspondència]]=2),IF(Tabla3[[#This Row],[Posició autoria article indexat]]=$F$2,1,0),0)</f>
        <v>0</v>
      </c>
      <c r="J33" s="170">
        <f>IF(OR(Tabla3[[#This Row],[Quartil (1, 2 o 3) com a 1r, 2n, penúltim i últim autor o autor en correspondència]]=1,Tabla3[[#This Row],[Quartil (1, 2 o 3) com a 1r, 2n, penúltim i últim autor o autor en correspondència]]=2),IF(Tabla3[[#This Row],[Posició autoria article indexat]]=$F$3,1,0),0)</f>
        <v>0</v>
      </c>
      <c r="K33" s="170">
        <f>IF(OR(Tabla3[[#This Row],[Quartil (1, 2 o 3) com a 1r, 2n, penúltim i últim autor o autor en correspondència]]=1,Tabla3[[#This Row],[Quartil (1, 2 o 3) com a 1r, 2n, penúltim i últim autor o autor en correspondència]]=2),IF(Tabla3[[#This Row],[Posició autoria article indexat]]=$F$4,1,0),0)</f>
        <v>0</v>
      </c>
      <c r="L33" s="170">
        <f>IF(OR(Tabla3[[#This Row],[Quartil (1, 2 o 3) com a 1r, 2n, penúltim i últim autor o autor en correspondència]]=3,Tabla3[[#This Row],[Quartil (1, 2 o 3) com a 1r, 2n, penúltim i últim autor o autor en correspondència]]=4),IF(Tabla3[[#This Row],[Posició autoria article indexat]]=$F$2,1,0),0)</f>
        <v>0</v>
      </c>
      <c r="M33" s="170">
        <f>IF(OR(Tabla3[[#This Row],[Quartil (1, 2 o 3) com a 1r, 2n, penúltim i últim autor o autor en correspondència]]=3,Tabla3[[#This Row],[Quartil (1, 2 o 3) com a 1r, 2n, penúltim i últim autor o autor en correspondència]]=4),IF(Tabla3[[#This Row],[Posició autoria article indexat]]=$F$3,1,0),0)</f>
        <v>0</v>
      </c>
      <c r="N33"/>
      <c r="O33"/>
    </row>
    <row r="34" spans="1:15" x14ac:dyDescent="0.25">
      <c r="A34" s="182">
        <v>22</v>
      </c>
      <c r="B34" s="169"/>
      <c r="C34" s="169"/>
      <c r="D34" s="169"/>
      <c r="E34" s="169"/>
      <c r="F34" s="169"/>
      <c r="G34" s="169"/>
      <c r="H34" s="183">
        <f>IFERROR(Tabla3[[#This Row],[Nombre de citesrebudes segos ISI WoK]]/(VLOOKUP(Tabla3[[#This Row],[WoS Category]],'N AQU'!$B$13:$C$266,2,0)*100),0)</f>
        <v>0</v>
      </c>
      <c r="I34" s="170">
        <f>IF(OR(Tabla3[[#This Row],[Quartil (1, 2 o 3) com a 1r, 2n, penúltim i últim autor o autor en correspondència]]=1,Tabla3[[#This Row],[Quartil (1, 2 o 3) com a 1r, 2n, penúltim i últim autor o autor en correspondència]]=2),IF(Tabla3[[#This Row],[Posició autoria article indexat]]=$F$2,1,0),0)</f>
        <v>0</v>
      </c>
      <c r="J34" s="170">
        <f>IF(OR(Tabla3[[#This Row],[Quartil (1, 2 o 3) com a 1r, 2n, penúltim i últim autor o autor en correspondència]]=1,Tabla3[[#This Row],[Quartil (1, 2 o 3) com a 1r, 2n, penúltim i últim autor o autor en correspondència]]=2),IF(Tabla3[[#This Row],[Posició autoria article indexat]]=$F$3,1,0),0)</f>
        <v>0</v>
      </c>
      <c r="K34" s="170">
        <f>IF(OR(Tabla3[[#This Row],[Quartil (1, 2 o 3) com a 1r, 2n, penúltim i últim autor o autor en correspondència]]=1,Tabla3[[#This Row],[Quartil (1, 2 o 3) com a 1r, 2n, penúltim i últim autor o autor en correspondència]]=2),IF(Tabla3[[#This Row],[Posició autoria article indexat]]=$F$4,1,0),0)</f>
        <v>0</v>
      </c>
      <c r="L34" s="170">
        <f>IF(OR(Tabla3[[#This Row],[Quartil (1, 2 o 3) com a 1r, 2n, penúltim i últim autor o autor en correspondència]]=3,Tabla3[[#This Row],[Quartil (1, 2 o 3) com a 1r, 2n, penúltim i últim autor o autor en correspondència]]=4),IF(Tabla3[[#This Row],[Posició autoria article indexat]]=$F$2,1,0),0)</f>
        <v>0</v>
      </c>
      <c r="M34" s="170">
        <f>IF(OR(Tabla3[[#This Row],[Quartil (1, 2 o 3) com a 1r, 2n, penúltim i últim autor o autor en correspondència]]=3,Tabla3[[#This Row],[Quartil (1, 2 o 3) com a 1r, 2n, penúltim i últim autor o autor en correspondència]]=4),IF(Tabla3[[#This Row],[Posició autoria article indexat]]=$F$3,1,0),0)</f>
        <v>0</v>
      </c>
      <c r="N34"/>
      <c r="O34"/>
    </row>
    <row r="35" spans="1:15" x14ac:dyDescent="0.25">
      <c r="A35" s="182">
        <v>23</v>
      </c>
      <c r="B35" s="169"/>
      <c r="C35" s="169"/>
      <c r="D35" s="169"/>
      <c r="E35" s="169"/>
      <c r="F35" s="169"/>
      <c r="G35" s="169"/>
      <c r="H35" s="183">
        <f>IFERROR(Tabla3[[#This Row],[Nombre de citesrebudes segos ISI WoK]]/(VLOOKUP(Tabla3[[#This Row],[WoS Category]],'N AQU'!$B$13:$C$266,2,0)*100),0)</f>
        <v>0</v>
      </c>
      <c r="I35" s="170">
        <f>IF(OR(Tabla3[[#This Row],[Quartil (1, 2 o 3) com a 1r, 2n, penúltim i últim autor o autor en correspondència]]=1,Tabla3[[#This Row],[Quartil (1, 2 o 3) com a 1r, 2n, penúltim i últim autor o autor en correspondència]]=2),IF(Tabla3[[#This Row],[Posició autoria article indexat]]=$F$2,1,0),0)</f>
        <v>0</v>
      </c>
      <c r="J35" s="170">
        <f>IF(OR(Tabla3[[#This Row],[Quartil (1, 2 o 3) com a 1r, 2n, penúltim i últim autor o autor en correspondència]]=1,Tabla3[[#This Row],[Quartil (1, 2 o 3) com a 1r, 2n, penúltim i últim autor o autor en correspondència]]=2),IF(Tabla3[[#This Row],[Posició autoria article indexat]]=$F$3,1,0),0)</f>
        <v>0</v>
      </c>
      <c r="K35" s="170">
        <f>IF(OR(Tabla3[[#This Row],[Quartil (1, 2 o 3) com a 1r, 2n, penúltim i últim autor o autor en correspondència]]=1,Tabla3[[#This Row],[Quartil (1, 2 o 3) com a 1r, 2n, penúltim i últim autor o autor en correspondència]]=2),IF(Tabla3[[#This Row],[Posició autoria article indexat]]=$F$4,1,0),0)</f>
        <v>0</v>
      </c>
      <c r="L35" s="170">
        <f>IF(OR(Tabla3[[#This Row],[Quartil (1, 2 o 3) com a 1r, 2n, penúltim i últim autor o autor en correspondència]]=3,Tabla3[[#This Row],[Quartil (1, 2 o 3) com a 1r, 2n, penúltim i últim autor o autor en correspondència]]=4),IF(Tabla3[[#This Row],[Posició autoria article indexat]]=$F$2,1,0),0)</f>
        <v>0</v>
      </c>
      <c r="M35" s="170">
        <f>IF(OR(Tabla3[[#This Row],[Quartil (1, 2 o 3) com a 1r, 2n, penúltim i últim autor o autor en correspondència]]=3,Tabla3[[#This Row],[Quartil (1, 2 o 3) com a 1r, 2n, penúltim i últim autor o autor en correspondència]]=4),IF(Tabla3[[#This Row],[Posició autoria article indexat]]=$F$3,1,0),0)</f>
        <v>0</v>
      </c>
      <c r="N35"/>
      <c r="O35"/>
    </row>
    <row r="36" spans="1:15" x14ac:dyDescent="0.25">
      <c r="A36" s="182">
        <v>24</v>
      </c>
      <c r="B36" s="169"/>
      <c r="C36" s="169"/>
      <c r="D36" s="169"/>
      <c r="E36" s="169"/>
      <c r="F36" s="169"/>
      <c r="G36" s="169"/>
      <c r="H36" s="183">
        <f>IFERROR(Tabla3[[#This Row],[Nombre de citesrebudes segos ISI WoK]]/(VLOOKUP(Tabla3[[#This Row],[WoS Category]],'N AQU'!$B$13:$C$266,2,0)*100),0)</f>
        <v>0</v>
      </c>
      <c r="I36" s="170">
        <f>IF(OR(Tabla3[[#This Row],[Quartil (1, 2 o 3) com a 1r, 2n, penúltim i últim autor o autor en correspondència]]=1,Tabla3[[#This Row],[Quartil (1, 2 o 3) com a 1r, 2n, penúltim i últim autor o autor en correspondència]]=2),IF(Tabla3[[#This Row],[Posició autoria article indexat]]=$F$2,1,0),0)</f>
        <v>0</v>
      </c>
      <c r="J36" s="170">
        <f>IF(OR(Tabla3[[#This Row],[Quartil (1, 2 o 3) com a 1r, 2n, penúltim i últim autor o autor en correspondència]]=1,Tabla3[[#This Row],[Quartil (1, 2 o 3) com a 1r, 2n, penúltim i últim autor o autor en correspondència]]=2),IF(Tabla3[[#This Row],[Posició autoria article indexat]]=$F$3,1,0),0)</f>
        <v>0</v>
      </c>
      <c r="K36" s="170">
        <f>IF(OR(Tabla3[[#This Row],[Quartil (1, 2 o 3) com a 1r, 2n, penúltim i últim autor o autor en correspondència]]=1,Tabla3[[#This Row],[Quartil (1, 2 o 3) com a 1r, 2n, penúltim i últim autor o autor en correspondència]]=2),IF(Tabla3[[#This Row],[Posició autoria article indexat]]=$F$4,1,0),0)</f>
        <v>0</v>
      </c>
      <c r="L36" s="170">
        <f>IF(OR(Tabla3[[#This Row],[Quartil (1, 2 o 3) com a 1r, 2n, penúltim i últim autor o autor en correspondència]]=3,Tabla3[[#This Row],[Quartil (1, 2 o 3) com a 1r, 2n, penúltim i últim autor o autor en correspondència]]=4),IF(Tabla3[[#This Row],[Posició autoria article indexat]]=$F$2,1,0),0)</f>
        <v>0</v>
      </c>
      <c r="M36" s="170">
        <f>IF(OR(Tabla3[[#This Row],[Quartil (1, 2 o 3) com a 1r, 2n, penúltim i últim autor o autor en correspondència]]=3,Tabla3[[#This Row],[Quartil (1, 2 o 3) com a 1r, 2n, penúltim i últim autor o autor en correspondència]]=4),IF(Tabla3[[#This Row],[Posició autoria article indexat]]=$F$3,1,0),0)</f>
        <v>0</v>
      </c>
      <c r="N36"/>
      <c r="O36"/>
    </row>
    <row r="37" spans="1:15" x14ac:dyDescent="0.25">
      <c r="A37" s="182">
        <v>25</v>
      </c>
      <c r="B37" s="169"/>
      <c r="C37" s="169"/>
      <c r="D37" s="169"/>
      <c r="E37" s="169"/>
      <c r="F37" s="169"/>
      <c r="G37" s="169"/>
      <c r="H37" s="183">
        <f>IFERROR(Tabla3[[#This Row],[Nombre de citesrebudes segos ISI WoK]]/(VLOOKUP(Tabla3[[#This Row],[WoS Category]],'N AQU'!$B$13:$C$266,2,0)*100),0)</f>
        <v>0</v>
      </c>
      <c r="I37" s="170">
        <f>IF(OR(Tabla3[[#This Row],[Quartil (1, 2 o 3) com a 1r, 2n, penúltim i últim autor o autor en correspondència]]=1,Tabla3[[#This Row],[Quartil (1, 2 o 3) com a 1r, 2n, penúltim i últim autor o autor en correspondència]]=2),IF(Tabla3[[#This Row],[Posició autoria article indexat]]=$F$2,1,0),0)</f>
        <v>0</v>
      </c>
      <c r="J37" s="170">
        <f>IF(OR(Tabla3[[#This Row],[Quartil (1, 2 o 3) com a 1r, 2n, penúltim i últim autor o autor en correspondència]]=1,Tabla3[[#This Row],[Quartil (1, 2 o 3) com a 1r, 2n, penúltim i últim autor o autor en correspondència]]=2),IF(Tabla3[[#This Row],[Posició autoria article indexat]]=$F$3,1,0),0)</f>
        <v>0</v>
      </c>
      <c r="K37" s="170">
        <f>IF(OR(Tabla3[[#This Row],[Quartil (1, 2 o 3) com a 1r, 2n, penúltim i últim autor o autor en correspondència]]=1,Tabla3[[#This Row],[Quartil (1, 2 o 3) com a 1r, 2n, penúltim i últim autor o autor en correspondència]]=2),IF(Tabla3[[#This Row],[Posició autoria article indexat]]=$F$4,1,0),0)</f>
        <v>0</v>
      </c>
      <c r="L37" s="170">
        <f>IF(OR(Tabla3[[#This Row],[Quartil (1, 2 o 3) com a 1r, 2n, penúltim i últim autor o autor en correspondència]]=3,Tabla3[[#This Row],[Quartil (1, 2 o 3) com a 1r, 2n, penúltim i últim autor o autor en correspondència]]=4),IF(Tabla3[[#This Row],[Posició autoria article indexat]]=$F$2,1,0),0)</f>
        <v>0</v>
      </c>
      <c r="M37" s="170">
        <f>IF(OR(Tabla3[[#This Row],[Quartil (1, 2 o 3) com a 1r, 2n, penúltim i últim autor o autor en correspondència]]=3,Tabla3[[#This Row],[Quartil (1, 2 o 3) com a 1r, 2n, penúltim i últim autor o autor en correspondència]]=4),IF(Tabla3[[#This Row],[Posició autoria article indexat]]=$F$3,1,0),0)</f>
        <v>0</v>
      </c>
      <c r="N37"/>
      <c r="O37"/>
    </row>
    <row r="38" spans="1:15" x14ac:dyDescent="0.25">
      <c r="A38" s="182">
        <v>26</v>
      </c>
      <c r="B38" s="169"/>
      <c r="C38" s="169"/>
      <c r="D38" s="169"/>
      <c r="E38" s="169"/>
      <c r="F38" s="169"/>
      <c r="G38" s="169"/>
      <c r="H38" s="183">
        <f>IFERROR(Tabla3[[#This Row],[Nombre de citesrebudes segos ISI WoK]]/(VLOOKUP(Tabla3[[#This Row],[WoS Category]],'N AQU'!$B$13:$C$266,2,0)*100),0)</f>
        <v>0</v>
      </c>
      <c r="I38" s="170">
        <f>IF(OR(Tabla3[[#This Row],[Quartil (1, 2 o 3) com a 1r, 2n, penúltim i últim autor o autor en correspondència]]=1,Tabla3[[#This Row],[Quartil (1, 2 o 3) com a 1r, 2n, penúltim i últim autor o autor en correspondència]]=2),IF(Tabla3[[#This Row],[Posició autoria article indexat]]=$F$2,1,0),0)</f>
        <v>0</v>
      </c>
      <c r="J38" s="170">
        <f>IF(OR(Tabla3[[#This Row],[Quartil (1, 2 o 3) com a 1r, 2n, penúltim i últim autor o autor en correspondència]]=1,Tabla3[[#This Row],[Quartil (1, 2 o 3) com a 1r, 2n, penúltim i últim autor o autor en correspondència]]=2),IF(Tabla3[[#This Row],[Posició autoria article indexat]]=$F$3,1,0),0)</f>
        <v>0</v>
      </c>
      <c r="K38" s="170">
        <f>IF(OR(Tabla3[[#This Row],[Quartil (1, 2 o 3) com a 1r, 2n, penúltim i últim autor o autor en correspondència]]=1,Tabla3[[#This Row],[Quartil (1, 2 o 3) com a 1r, 2n, penúltim i últim autor o autor en correspondència]]=2),IF(Tabla3[[#This Row],[Posició autoria article indexat]]=$F$4,1,0),0)</f>
        <v>0</v>
      </c>
      <c r="L38" s="170">
        <f>IF(OR(Tabla3[[#This Row],[Quartil (1, 2 o 3) com a 1r, 2n, penúltim i últim autor o autor en correspondència]]=3,Tabla3[[#This Row],[Quartil (1, 2 o 3) com a 1r, 2n, penúltim i últim autor o autor en correspondència]]=4),IF(Tabla3[[#This Row],[Posició autoria article indexat]]=$F$2,1,0),0)</f>
        <v>0</v>
      </c>
      <c r="M38" s="170">
        <f>IF(OR(Tabla3[[#This Row],[Quartil (1, 2 o 3) com a 1r, 2n, penúltim i últim autor o autor en correspondència]]=3,Tabla3[[#This Row],[Quartil (1, 2 o 3) com a 1r, 2n, penúltim i últim autor o autor en correspondència]]=4),IF(Tabla3[[#This Row],[Posició autoria article indexat]]=$F$3,1,0),0)</f>
        <v>0</v>
      </c>
      <c r="N38"/>
      <c r="O38"/>
    </row>
    <row r="39" spans="1:15" x14ac:dyDescent="0.25">
      <c r="A39" s="182">
        <v>27</v>
      </c>
      <c r="B39" s="169"/>
      <c r="C39" s="169"/>
      <c r="D39" s="169"/>
      <c r="E39" s="169"/>
      <c r="F39" s="169"/>
      <c r="G39" s="169"/>
      <c r="H39" s="183">
        <f>IFERROR(Tabla3[[#This Row],[Nombre de citesrebudes segos ISI WoK]]/(VLOOKUP(Tabla3[[#This Row],[WoS Category]],'N AQU'!$B$13:$C$266,2,0)*100),0)</f>
        <v>0</v>
      </c>
      <c r="I39" s="170">
        <f>IF(OR(Tabla3[[#This Row],[Quartil (1, 2 o 3) com a 1r, 2n, penúltim i últim autor o autor en correspondència]]=1,Tabla3[[#This Row],[Quartil (1, 2 o 3) com a 1r, 2n, penúltim i últim autor o autor en correspondència]]=2),IF(Tabla3[[#This Row],[Posició autoria article indexat]]=$F$2,1,0),0)</f>
        <v>0</v>
      </c>
      <c r="J39" s="170">
        <f>IF(OR(Tabla3[[#This Row],[Quartil (1, 2 o 3) com a 1r, 2n, penúltim i últim autor o autor en correspondència]]=1,Tabla3[[#This Row],[Quartil (1, 2 o 3) com a 1r, 2n, penúltim i últim autor o autor en correspondència]]=2),IF(Tabla3[[#This Row],[Posició autoria article indexat]]=$F$3,1,0),0)</f>
        <v>0</v>
      </c>
      <c r="K39" s="170">
        <f>IF(OR(Tabla3[[#This Row],[Quartil (1, 2 o 3) com a 1r, 2n, penúltim i últim autor o autor en correspondència]]=1,Tabla3[[#This Row],[Quartil (1, 2 o 3) com a 1r, 2n, penúltim i últim autor o autor en correspondència]]=2),IF(Tabla3[[#This Row],[Posició autoria article indexat]]=$F$4,1,0),0)</f>
        <v>0</v>
      </c>
      <c r="L39" s="170">
        <f>IF(OR(Tabla3[[#This Row],[Quartil (1, 2 o 3) com a 1r, 2n, penúltim i últim autor o autor en correspondència]]=3,Tabla3[[#This Row],[Quartil (1, 2 o 3) com a 1r, 2n, penúltim i últim autor o autor en correspondència]]=4),IF(Tabla3[[#This Row],[Posició autoria article indexat]]=$F$2,1,0),0)</f>
        <v>0</v>
      </c>
      <c r="M39" s="170">
        <f>IF(OR(Tabla3[[#This Row],[Quartil (1, 2 o 3) com a 1r, 2n, penúltim i últim autor o autor en correspondència]]=3,Tabla3[[#This Row],[Quartil (1, 2 o 3) com a 1r, 2n, penúltim i últim autor o autor en correspondència]]=4),IF(Tabla3[[#This Row],[Posició autoria article indexat]]=$F$3,1,0),0)</f>
        <v>0</v>
      </c>
      <c r="N39"/>
      <c r="O39"/>
    </row>
    <row r="40" spans="1:15" x14ac:dyDescent="0.25">
      <c r="A40" s="182">
        <v>28</v>
      </c>
      <c r="B40" s="169"/>
      <c r="C40" s="169"/>
      <c r="D40" s="169"/>
      <c r="E40" s="169"/>
      <c r="F40" s="169"/>
      <c r="G40" s="169"/>
      <c r="H40" s="183">
        <f>IFERROR(Tabla3[[#This Row],[Nombre de citesrebudes segos ISI WoK]]/(VLOOKUP(Tabla3[[#This Row],[WoS Category]],'N AQU'!$B$13:$C$266,2,0)*100),0)</f>
        <v>0</v>
      </c>
      <c r="I40" s="170">
        <f>IF(OR(Tabla3[[#This Row],[Quartil (1, 2 o 3) com a 1r, 2n, penúltim i últim autor o autor en correspondència]]=1,Tabla3[[#This Row],[Quartil (1, 2 o 3) com a 1r, 2n, penúltim i últim autor o autor en correspondència]]=2),IF(Tabla3[[#This Row],[Posició autoria article indexat]]=$F$2,1,0),0)</f>
        <v>0</v>
      </c>
      <c r="J40" s="170">
        <f>IF(OR(Tabla3[[#This Row],[Quartil (1, 2 o 3) com a 1r, 2n, penúltim i últim autor o autor en correspondència]]=1,Tabla3[[#This Row],[Quartil (1, 2 o 3) com a 1r, 2n, penúltim i últim autor o autor en correspondència]]=2),IF(Tabla3[[#This Row],[Posició autoria article indexat]]=$F$3,1,0),0)</f>
        <v>0</v>
      </c>
      <c r="K40" s="170">
        <f>IF(OR(Tabla3[[#This Row],[Quartil (1, 2 o 3) com a 1r, 2n, penúltim i últim autor o autor en correspondència]]=1,Tabla3[[#This Row],[Quartil (1, 2 o 3) com a 1r, 2n, penúltim i últim autor o autor en correspondència]]=2),IF(Tabla3[[#This Row],[Posició autoria article indexat]]=$F$4,1,0),0)</f>
        <v>0</v>
      </c>
      <c r="L40" s="170">
        <f>IF(OR(Tabla3[[#This Row],[Quartil (1, 2 o 3) com a 1r, 2n, penúltim i últim autor o autor en correspondència]]=3,Tabla3[[#This Row],[Quartil (1, 2 o 3) com a 1r, 2n, penúltim i últim autor o autor en correspondència]]=4),IF(Tabla3[[#This Row],[Posició autoria article indexat]]=$F$2,1,0),0)</f>
        <v>0</v>
      </c>
      <c r="M40" s="170">
        <f>IF(OR(Tabla3[[#This Row],[Quartil (1, 2 o 3) com a 1r, 2n, penúltim i últim autor o autor en correspondència]]=3,Tabla3[[#This Row],[Quartil (1, 2 o 3) com a 1r, 2n, penúltim i últim autor o autor en correspondència]]=4),IF(Tabla3[[#This Row],[Posició autoria article indexat]]=$F$3,1,0),0)</f>
        <v>0</v>
      </c>
      <c r="N40"/>
      <c r="O40"/>
    </row>
    <row r="41" spans="1:15" x14ac:dyDescent="0.25">
      <c r="A41" s="182">
        <v>29</v>
      </c>
      <c r="B41" s="169"/>
      <c r="C41" s="169"/>
      <c r="D41" s="169"/>
      <c r="E41" s="169"/>
      <c r="F41" s="169"/>
      <c r="G41" s="169"/>
      <c r="H41" s="183">
        <f>IFERROR(Tabla3[[#This Row],[Nombre de citesrebudes segos ISI WoK]]/(VLOOKUP(Tabla3[[#This Row],[WoS Category]],'N AQU'!$B$13:$C$266,2,0)*100),0)</f>
        <v>0</v>
      </c>
      <c r="I41" s="170">
        <f>IF(OR(Tabla3[[#This Row],[Quartil (1, 2 o 3) com a 1r, 2n, penúltim i últim autor o autor en correspondència]]=1,Tabla3[[#This Row],[Quartil (1, 2 o 3) com a 1r, 2n, penúltim i últim autor o autor en correspondència]]=2),IF(Tabla3[[#This Row],[Posició autoria article indexat]]=$F$2,1,0),0)</f>
        <v>0</v>
      </c>
      <c r="J41" s="170">
        <f>IF(OR(Tabla3[[#This Row],[Quartil (1, 2 o 3) com a 1r, 2n, penúltim i últim autor o autor en correspondència]]=1,Tabla3[[#This Row],[Quartil (1, 2 o 3) com a 1r, 2n, penúltim i últim autor o autor en correspondència]]=2),IF(Tabla3[[#This Row],[Posició autoria article indexat]]=$F$3,1,0),0)</f>
        <v>0</v>
      </c>
      <c r="K41" s="170">
        <f>IF(OR(Tabla3[[#This Row],[Quartil (1, 2 o 3) com a 1r, 2n, penúltim i últim autor o autor en correspondència]]=1,Tabla3[[#This Row],[Quartil (1, 2 o 3) com a 1r, 2n, penúltim i últim autor o autor en correspondència]]=2),IF(Tabla3[[#This Row],[Posició autoria article indexat]]=$F$4,1,0),0)</f>
        <v>0</v>
      </c>
      <c r="L41" s="170">
        <f>IF(OR(Tabla3[[#This Row],[Quartil (1, 2 o 3) com a 1r, 2n, penúltim i últim autor o autor en correspondència]]=3,Tabla3[[#This Row],[Quartil (1, 2 o 3) com a 1r, 2n, penúltim i últim autor o autor en correspondència]]=4),IF(Tabla3[[#This Row],[Posició autoria article indexat]]=$F$2,1,0),0)</f>
        <v>0</v>
      </c>
      <c r="M41" s="170">
        <f>IF(OR(Tabla3[[#This Row],[Quartil (1, 2 o 3) com a 1r, 2n, penúltim i últim autor o autor en correspondència]]=3,Tabla3[[#This Row],[Quartil (1, 2 o 3) com a 1r, 2n, penúltim i últim autor o autor en correspondència]]=4),IF(Tabla3[[#This Row],[Posició autoria article indexat]]=$F$3,1,0),0)</f>
        <v>0</v>
      </c>
      <c r="N41"/>
      <c r="O41"/>
    </row>
    <row r="42" spans="1:15" x14ac:dyDescent="0.25">
      <c r="A42" s="182">
        <v>30</v>
      </c>
      <c r="B42" s="169"/>
      <c r="C42" s="169"/>
      <c r="D42" s="169"/>
      <c r="E42" s="169"/>
      <c r="F42" s="169"/>
      <c r="G42" s="169"/>
      <c r="H42" s="183">
        <f>IFERROR(Tabla3[[#This Row],[Nombre de citesrebudes segos ISI WoK]]/(VLOOKUP(Tabla3[[#This Row],[WoS Category]],'N AQU'!$B$13:$C$266,2,0)*100),0)</f>
        <v>0</v>
      </c>
      <c r="I42" s="170">
        <f>IF(OR(Tabla3[[#This Row],[Quartil (1, 2 o 3) com a 1r, 2n, penúltim i últim autor o autor en correspondència]]=1,Tabla3[[#This Row],[Quartil (1, 2 o 3) com a 1r, 2n, penúltim i últim autor o autor en correspondència]]=2),IF(Tabla3[[#This Row],[Posició autoria article indexat]]=$F$2,1,0),0)</f>
        <v>0</v>
      </c>
      <c r="J42" s="170">
        <f>IF(OR(Tabla3[[#This Row],[Quartil (1, 2 o 3) com a 1r, 2n, penúltim i últim autor o autor en correspondència]]=1,Tabla3[[#This Row],[Quartil (1, 2 o 3) com a 1r, 2n, penúltim i últim autor o autor en correspondència]]=2),IF(Tabla3[[#This Row],[Posició autoria article indexat]]=$F$3,1,0),0)</f>
        <v>0</v>
      </c>
      <c r="K42" s="170">
        <f>IF(OR(Tabla3[[#This Row],[Quartil (1, 2 o 3) com a 1r, 2n, penúltim i últim autor o autor en correspondència]]=1,Tabla3[[#This Row],[Quartil (1, 2 o 3) com a 1r, 2n, penúltim i últim autor o autor en correspondència]]=2),IF(Tabla3[[#This Row],[Posició autoria article indexat]]=$F$4,1,0),0)</f>
        <v>0</v>
      </c>
      <c r="L42" s="170">
        <f>IF(OR(Tabla3[[#This Row],[Quartil (1, 2 o 3) com a 1r, 2n, penúltim i últim autor o autor en correspondència]]=3,Tabla3[[#This Row],[Quartil (1, 2 o 3) com a 1r, 2n, penúltim i últim autor o autor en correspondència]]=4),IF(Tabla3[[#This Row],[Posició autoria article indexat]]=$F$2,1,0),0)</f>
        <v>0</v>
      </c>
      <c r="M42" s="170">
        <f>IF(OR(Tabla3[[#This Row],[Quartil (1, 2 o 3) com a 1r, 2n, penúltim i últim autor o autor en correspondència]]=3,Tabla3[[#This Row],[Quartil (1, 2 o 3) com a 1r, 2n, penúltim i últim autor o autor en correspondència]]=4),IF(Tabla3[[#This Row],[Posició autoria article indexat]]=$F$3,1,0),0)</f>
        <v>0</v>
      </c>
      <c r="N42"/>
      <c r="O42"/>
    </row>
    <row r="43" spans="1:15" x14ac:dyDescent="0.25">
      <c r="A43" s="182">
        <v>31</v>
      </c>
      <c r="B43" s="169"/>
      <c r="C43" s="169"/>
      <c r="D43" s="169"/>
      <c r="E43" s="169"/>
      <c r="F43" s="169"/>
      <c r="G43" s="169"/>
      <c r="H43" s="183">
        <f>IFERROR(Tabla3[[#This Row],[Nombre de citesrebudes segos ISI WoK]]/(VLOOKUP(Tabla3[[#This Row],[WoS Category]],'N AQU'!$B$13:$C$266,2,0)*100),0)</f>
        <v>0</v>
      </c>
      <c r="I43" s="170">
        <f>IF(OR(Tabla3[[#This Row],[Quartil (1, 2 o 3) com a 1r, 2n, penúltim i últim autor o autor en correspondència]]=1,Tabla3[[#This Row],[Quartil (1, 2 o 3) com a 1r, 2n, penúltim i últim autor o autor en correspondència]]=2),IF(Tabla3[[#This Row],[Posició autoria article indexat]]=$F$2,1,0),0)</f>
        <v>0</v>
      </c>
      <c r="J43" s="170">
        <f>IF(OR(Tabla3[[#This Row],[Quartil (1, 2 o 3) com a 1r, 2n, penúltim i últim autor o autor en correspondència]]=1,Tabla3[[#This Row],[Quartil (1, 2 o 3) com a 1r, 2n, penúltim i últim autor o autor en correspondència]]=2),IF(Tabla3[[#This Row],[Posició autoria article indexat]]=$F$3,1,0),0)</f>
        <v>0</v>
      </c>
      <c r="K43" s="170">
        <f>IF(OR(Tabla3[[#This Row],[Quartil (1, 2 o 3) com a 1r, 2n, penúltim i últim autor o autor en correspondència]]=1,Tabla3[[#This Row],[Quartil (1, 2 o 3) com a 1r, 2n, penúltim i últim autor o autor en correspondència]]=2),IF(Tabla3[[#This Row],[Posició autoria article indexat]]=$F$4,1,0),0)</f>
        <v>0</v>
      </c>
      <c r="L43" s="170">
        <f>IF(OR(Tabla3[[#This Row],[Quartil (1, 2 o 3) com a 1r, 2n, penúltim i últim autor o autor en correspondència]]=3,Tabla3[[#This Row],[Quartil (1, 2 o 3) com a 1r, 2n, penúltim i últim autor o autor en correspondència]]=4),IF(Tabla3[[#This Row],[Posició autoria article indexat]]=$F$2,1,0),0)</f>
        <v>0</v>
      </c>
      <c r="M43" s="170">
        <f>IF(OR(Tabla3[[#This Row],[Quartil (1, 2 o 3) com a 1r, 2n, penúltim i últim autor o autor en correspondència]]=3,Tabla3[[#This Row],[Quartil (1, 2 o 3) com a 1r, 2n, penúltim i últim autor o autor en correspondència]]=4),IF(Tabla3[[#This Row],[Posició autoria article indexat]]=$F$3,1,0),0)</f>
        <v>0</v>
      </c>
      <c r="N43"/>
      <c r="O43"/>
    </row>
    <row r="44" spans="1:15" x14ac:dyDescent="0.25">
      <c r="A44" s="182">
        <v>32</v>
      </c>
      <c r="B44" s="169"/>
      <c r="C44" s="169"/>
      <c r="D44" s="169"/>
      <c r="E44" s="169"/>
      <c r="F44" s="169"/>
      <c r="G44" s="169"/>
      <c r="H44" s="183">
        <f>IFERROR(Tabla3[[#This Row],[Nombre de citesrebudes segos ISI WoK]]/(VLOOKUP(Tabla3[[#This Row],[WoS Category]],'N AQU'!$B$13:$C$266,2,0)*100),0)</f>
        <v>0</v>
      </c>
      <c r="I44" s="170">
        <f>IF(OR(Tabla3[[#This Row],[Quartil (1, 2 o 3) com a 1r, 2n, penúltim i últim autor o autor en correspondència]]=1,Tabla3[[#This Row],[Quartil (1, 2 o 3) com a 1r, 2n, penúltim i últim autor o autor en correspondència]]=2),IF(Tabla3[[#This Row],[Posició autoria article indexat]]=$F$2,1,0),0)</f>
        <v>0</v>
      </c>
      <c r="J44" s="170">
        <f>IF(OR(Tabla3[[#This Row],[Quartil (1, 2 o 3) com a 1r, 2n, penúltim i últim autor o autor en correspondència]]=1,Tabla3[[#This Row],[Quartil (1, 2 o 3) com a 1r, 2n, penúltim i últim autor o autor en correspondència]]=2),IF(Tabla3[[#This Row],[Posició autoria article indexat]]=$F$3,1,0),0)</f>
        <v>0</v>
      </c>
      <c r="K44" s="170">
        <f>IF(OR(Tabla3[[#This Row],[Quartil (1, 2 o 3) com a 1r, 2n, penúltim i últim autor o autor en correspondència]]=1,Tabla3[[#This Row],[Quartil (1, 2 o 3) com a 1r, 2n, penúltim i últim autor o autor en correspondència]]=2),IF(Tabla3[[#This Row],[Posició autoria article indexat]]=$F$4,1,0),0)</f>
        <v>0</v>
      </c>
      <c r="L44" s="170">
        <f>IF(OR(Tabla3[[#This Row],[Quartil (1, 2 o 3) com a 1r, 2n, penúltim i últim autor o autor en correspondència]]=3,Tabla3[[#This Row],[Quartil (1, 2 o 3) com a 1r, 2n, penúltim i últim autor o autor en correspondència]]=4),IF(Tabla3[[#This Row],[Posició autoria article indexat]]=$F$2,1,0),0)</f>
        <v>0</v>
      </c>
      <c r="M44" s="170">
        <f>IF(OR(Tabla3[[#This Row],[Quartil (1, 2 o 3) com a 1r, 2n, penúltim i últim autor o autor en correspondència]]=3,Tabla3[[#This Row],[Quartil (1, 2 o 3) com a 1r, 2n, penúltim i últim autor o autor en correspondència]]=4),IF(Tabla3[[#This Row],[Posició autoria article indexat]]=$F$3,1,0),0)</f>
        <v>0</v>
      </c>
      <c r="N44"/>
      <c r="O44"/>
    </row>
    <row r="45" spans="1:15" x14ac:dyDescent="0.25">
      <c r="A45" s="182">
        <v>33</v>
      </c>
      <c r="B45" s="169"/>
      <c r="C45" s="169"/>
      <c r="D45" s="169"/>
      <c r="E45" s="169"/>
      <c r="F45" s="169"/>
      <c r="G45" s="169"/>
      <c r="H45" s="183">
        <f>IFERROR(Tabla3[[#This Row],[Nombre de citesrebudes segos ISI WoK]]/(VLOOKUP(Tabla3[[#This Row],[WoS Category]],'N AQU'!$B$13:$C$266,2,0)*100),0)</f>
        <v>0</v>
      </c>
      <c r="I45" s="170">
        <f>IF(OR(Tabla3[[#This Row],[Quartil (1, 2 o 3) com a 1r, 2n, penúltim i últim autor o autor en correspondència]]=1,Tabla3[[#This Row],[Quartil (1, 2 o 3) com a 1r, 2n, penúltim i últim autor o autor en correspondència]]=2),IF(Tabla3[[#This Row],[Posició autoria article indexat]]=$F$2,1,0),0)</f>
        <v>0</v>
      </c>
      <c r="J45" s="170">
        <f>IF(OR(Tabla3[[#This Row],[Quartil (1, 2 o 3) com a 1r, 2n, penúltim i últim autor o autor en correspondència]]=1,Tabla3[[#This Row],[Quartil (1, 2 o 3) com a 1r, 2n, penúltim i últim autor o autor en correspondència]]=2),IF(Tabla3[[#This Row],[Posició autoria article indexat]]=$F$3,1,0),0)</f>
        <v>0</v>
      </c>
      <c r="K45" s="170">
        <f>IF(OR(Tabla3[[#This Row],[Quartil (1, 2 o 3) com a 1r, 2n, penúltim i últim autor o autor en correspondència]]=1,Tabla3[[#This Row],[Quartil (1, 2 o 3) com a 1r, 2n, penúltim i últim autor o autor en correspondència]]=2),IF(Tabla3[[#This Row],[Posició autoria article indexat]]=$F$4,1,0),0)</f>
        <v>0</v>
      </c>
      <c r="L45" s="170">
        <f>IF(OR(Tabla3[[#This Row],[Quartil (1, 2 o 3) com a 1r, 2n, penúltim i últim autor o autor en correspondència]]=3,Tabla3[[#This Row],[Quartil (1, 2 o 3) com a 1r, 2n, penúltim i últim autor o autor en correspondència]]=4),IF(Tabla3[[#This Row],[Posició autoria article indexat]]=$F$2,1,0),0)</f>
        <v>0</v>
      </c>
      <c r="M45" s="170">
        <f>IF(OR(Tabla3[[#This Row],[Quartil (1, 2 o 3) com a 1r, 2n, penúltim i últim autor o autor en correspondència]]=3,Tabla3[[#This Row],[Quartil (1, 2 o 3) com a 1r, 2n, penúltim i últim autor o autor en correspondència]]=4),IF(Tabla3[[#This Row],[Posició autoria article indexat]]=$F$3,1,0),0)</f>
        <v>0</v>
      </c>
      <c r="N45"/>
      <c r="O45"/>
    </row>
    <row r="46" spans="1:15" x14ac:dyDescent="0.25">
      <c r="A46" s="182">
        <v>34</v>
      </c>
      <c r="B46" s="169"/>
      <c r="C46" s="169"/>
      <c r="D46" s="169"/>
      <c r="E46" s="169"/>
      <c r="F46" s="169"/>
      <c r="G46" s="169"/>
      <c r="H46" s="183">
        <f>IFERROR(Tabla3[[#This Row],[Nombre de citesrebudes segos ISI WoK]]/(VLOOKUP(Tabla3[[#This Row],[WoS Category]],'N AQU'!$B$13:$C$266,2,0)*100),0)</f>
        <v>0</v>
      </c>
      <c r="I46" s="170">
        <f>IF(OR(Tabla3[[#This Row],[Quartil (1, 2 o 3) com a 1r, 2n, penúltim i últim autor o autor en correspondència]]=1,Tabla3[[#This Row],[Quartil (1, 2 o 3) com a 1r, 2n, penúltim i últim autor o autor en correspondència]]=2),IF(Tabla3[[#This Row],[Posició autoria article indexat]]=$F$2,1,0),0)</f>
        <v>0</v>
      </c>
      <c r="J46" s="170">
        <f>IF(OR(Tabla3[[#This Row],[Quartil (1, 2 o 3) com a 1r, 2n, penúltim i últim autor o autor en correspondència]]=1,Tabla3[[#This Row],[Quartil (1, 2 o 3) com a 1r, 2n, penúltim i últim autor o autor en correspondència]]=2),IF(Tabla3[[#This Row],[Posició autoria article indexat]]=$F$3,1,0),0)</f>
        <v>0</v>
      </c>
      <c r="K46" s="170">
        <f>IF(OR(Tabla3[[#This Row],[Quartil (1, 2 o 3) com a 1r, 2n, penúltim i últim autor o autor en correspondència]]=1,Tabla3[[#This Row],[Quartil (1, 2 o 3) com a 1r, 2n, penúltim i últim autor o autor en correspondència]]=2),IF(Tabla3[[#This Row],[Posició autoria article indexat]]=$F$4,1,0),0)</f>
        <v>0</v>
      </c>
      <c r="L46" s="170">
        <f>IF(OR(Tabla3[[#This Row],[Quartil (1, 2 o 3) com a 1r, 2n, penúltim i últim autor o autor en correspondència]]=3,Tabla3[[#This Row],[Quartil (1, 2 o 3) com a 1r, 2n, penúltim i últim autor o autor en correspondència]]=4),IF(Tabla3[[#This Row],[Posició autoria article indexat]]=$F$2,1,0),0)</f>
        <v>0</v>
      </c>
      <c r="M46" s="170">
        <f>IF(OR(Tabla3[[#This Row],[Quartil (1, 2 o 3) com a 1r, 2n, penúltim i últim autor o autor en correspondència]]=3,Tabla3[[#This Row],[Quartil (1, 2 o 3) com a 1r, 2n, penúltim i últim autor o autor en correspondència]]=4),IF(Tabla3[[#This Row],[Posició autoria article indexat]]=$F$3,1,0),0)</f>
        <v>0</v>
      </c>
      <c r="N46"/>
      <c r="O46"/>
    </row>
    <row r="47" spans="1:15" x14ac:dyDescent="0.25">
      <c r="A47" s="182">
        <v>35</v>
      </c>
      <c r="B47" s="169"/>
      <c r="C47" s="169"/>
      <c r="D47" s="169"/>
      <c r="E47" s="169"/>
      <c r="F47" s="169"/>
      <c r="G47" s="169"/>
      <c r="H47" s="183">
        <f>IFERROR(Tabla3[[#This Row],[Nombre de citesrebudes segos ISI WoK]]/(VLOOKUP(Tabla3[[#This Row],[WoS Category]],'N AQU'!$B$13:$C$266,2,0)*100),0)</f>
        <v>0</v>
      </c>
      <c r="I47" s="170">
        <f>IF(OR(Tabla3[[#This Row],[Quartil (1, 2 o 3) com a 1r, 2n, penúltim i últim autor o autor en correspondència]]=1,Tabla3[[#This Row],[Quartil (1, 2 o 3) com a 1r, 2n, penúltim i últim autor o autor en correspondència]]=2),IF(Tabla3[[#This Row],[Posició autoria article indexat]]=$F$2,1,0),0)</f>
        <v>0</v>
      </c>
      <c r="J47" s="170">
        <f>IF(OR(Tabla3[[#This Row],[Quartil (1, 2 o 3) com a 1r, 2n, penúltim i últim autor o autor en correspondència]]=1,Tabla3[[#This Row],[Quartil (1, 2 o 3) com a 1r, 2n, penúltim i últim autor o autor en correspondència]]=2),IF(Tabla3[[#This Row],[Posició autoria article indexat]]=$F$3,1,0),0)</f>
        <v>0</v>
      </c>
      <c r="K47" s="170">
        <f>IF(OR(Tabla3[[#This Row],[Quartil (1, 2 o 3) com a 1r, 2n, penúltim i últim autor o autor en correspondència]]=1,Tabla3[[#This Row],[Quartil (1, 2 o 3) com a 1r, 2n, penúltim i últim autor o autor en correspondència]]=2),IF(Tabla3[[#This Row],[Posició autoria article indexat]]=$F$4,1,0),0)</f>
        <v>0</v>
      </c>
      <c r="L47" s="170">
        <f>IF(OR(Tabla3[[#This Row],[Quartil (1, 2 o 3) com a 1r, 2n, penúltim i últim autor o autor en correspondència]]=3,Tabla3[[#This Row],[Quartil (1, 2 o 3) com a 1r, 2n, penúltim i últim autor o autor en correspondència]]=4),IF(Tabla3[[#This Row],[Posició autoria article indexat]]=$F$2,1,0),0)</f>
        <v>0</v>
      </c>
      <c r="M47" s="170">
        <f>IF(OR(Tabla3[[#This Row],[Quartil (1, 2 o 3) com a 1r, 2n, penúltim i últim autor o autor en correspondència]]=3,Tabla3[[#This Row],[Quartil (1, 2 o 3) com a 1r, 2n, penúltim i últim autor o autor en correspondència]]=4),IF(Tabla3[[#This Row],[Posició autoria article indexat]]=$F$3,1,0),0)</f>
        <v>0</v>
      </c>
      <c r="N47"/>
      <c r="O47"/>
    </row>
    <row r="48" spans="1:15" x14ac:dyDescent="0.25">
      <c r="A48" s="182">
        <v>36</v>
      </c>
      <c r="B48" s="169"/>
      <c r="C48" s="169"/>
      <c r="D48" s="169"/>
      <c r="E48" s="169"/>
      <c r="F48" s="169"/>
      <c r="G48" s="169"/>
      <c r="H48" s="183">
        <f>IFERROR(Tabla3[[#This Row],[Nombre de citesrebudes segos ISI WoK]]/(VLOOKUP(Tabla3[[#This Row],[WoS Category]],'N AQU'!$B$13:$C$266,2,0)*100),0)</f>
        <v>0</v>
      </c>
      <c r="I48" s="170">
        <f>IF(OR(Tabla3[[#This Row],[Quartil (1, 2 o 3) com a 1r, 2n, penúltim i últim autor o autor en correspondència]]=1,Tabla3[[#This Row],[Quartil (1, 2 o 3) com a 1r, 2n, penúltim i últim autor o autor en correspondència]]=2),IF(Tabla3[[#This Row],[Posició autoria article indexat]]=$F$2,1,0),0)</f>
        <v>0</v>
      </c>
      <c r="J48" s="170">
        <f>IF(OR(Tabla3[[#This Row],[Quartil (1, 2 o 3) com a 1r, 2n, penúltim i últim autor o autor en correspondència]]=1,Tabla3[[#This Row],[Quartil (1, 2 o 3) com a 1r, 2n, penúltim i últim autor o autor en correspondència]]=2),IF(Tabla3[[#This Row],[Posició autoria article indexat]]=$F$3,1,0),0)</f>
        <v>0</v>
      </c>
      <c r="K48" s="170">
        <f>IF(OR(Tabla3[[#This Row],[Quartil (1, 2 o 3) com a 1r, 2n, penúltim i últim autor o autor en correspondència]]=1,Tabla3[[#This Row],[Quartil (1, 2 o 3) com a 1r, 2n, penúltim i últim autor o autor en correspondència]]=2),IF(Tabla3[[#This Row],[Posició autoria article indexat]]=$F$4,1,0),0)</f>
        <v>0</v>
      </c>
      <c r="L48" s="170">
        <f>IF(OR(Tabla3[[#This Row],[Quartil (1, 2 o 3) com a 1r, 2n, penúltim i últim autor o autor en correspondència]]=3,Tabla3[[#This Row],[Quartil (1, 2 o 3) com a 1r, 2n, penúltim i últim autor o autor en correspondència]]=4),IF(Tabla3[[#This Row],[Posició autoria article indexat]]=$F$2,1,0),0)</f>
        <v>0</v>
      </c>
      <c r="M48" s="170">
        <f>IF(OR(Tabla3[[#This Row],[Quartil (1, 2 o 3) com a 1r, 2n, penúltim i últim autor o autor en correspondència]]=3,Tabla3[[#This Row],[Quartil (1, 2 o 3) com a 1r, 2n, penúltim i últim autor o autor en correspondència]]=4),IF(Tabla3[[#This Row],[Posició autoria article indexat]]=$F$3,1,0),0)</f>
        <v>0</v>
      </c>
      <c r="N48"/>
      <c r="O48"/>
    </row>
    <row r="49" spans="1:15" x14ac:dyDescent="0.25">
      <c r="A49" s="182">
        <v>37</v>
      </c>
      <c r="B49" s="169"/>
      <c r="C49" s="169"/>
      <c r="D49" s="169"/>
      <c r="E49" s="169"/>
      <c r="F49" s="169"/>
      <c r="G49" s="169"/>
      <c r="H49" s="183">
        <f>IFERROR(Tabla3[[#This Row],[Nombre de citesrebudes segos ISI WoK]]/(VLOOKUP(Tabla3[[#This Row],[WoS Category]],'N AQU'!$B$13:$C$266,2,0)*100),0)</f>
        <v>0</v>
      </c>
      <c r="I49" s="170">
        <f>IF(OR(Tabla3[[#This Row],[Quartil (1, 2 o 3) com a 1r, 2n, penúltim i últim autor o autor en correspondència]]=1,Tabla3[[#This Row],[Quartil (1, 2 o 3) com a 1r, 2n, penúltim i últim autor o autor en correspondència]]=2),IF(Tabla3[[#This Row],[Posició autoria article indexat]]=$F$2,1,0),0)</f>
        <v>0</v>
      </c>
      <c r="J49" s="170">
        <f>IF(OR(Tabla3[[#This Row],[Quartil (1, 2 o 3) com a 1r, 2n, penúltim i últim autor o autor en correspondència]]=1,Tabla3[[#This Row],[Quartil (1, 2 o 3) com a 1r, 2n, penúltim i últim autor o autor en correspondència]]=2),IF(Tabla3[[#This Row],[Posició autoria article indexat]]=$F$3,1,0),0)</f>
        <v>0</v>
      </c>
      <c r="K49" s="170">
        <f>IF(OR(Tabla3[[#This Row],[Quartil (1, 2 o 3) com a 1r, 2n, penúltim i últim autor o autor en correspondència]]=1,Tabla3[[#This Row],[Quartil (1, 2 o 3) com a 1r, 2n, penúltim i últim autor o autor en correspondència]]=2),IF(Tabla3[[#This Row],[Posició autoria article indexat]]=$F$4,1,0),0)</f>
        <v>0</v>
      </c>
      <c r="L49" s="170">
        <f>IF(OR(Tabla3[[#This Row],[Quartil (1, 2 o 3) com a 1r, 2n, penúltim i últim autor o autor en correspondència]]=3,Tabla3[[#This Row],[Quartil (1, 2 o 3) com a 1r, 2n, penúltim i últim autor o autor en correspondència]]=4),IF(Tabla3[[#This Row],[Posició autoria article indexat]]=$F$2,1,0),0)</f>
        <v>0</v>
      </c>
      <c r="M49" s="170">
        <f>IF(OR(Tabla3[[#This Row],[Quartil (1, 2 o 3) com a 1r, 2n, penúltim i últim autor o autor en correspondència]]=3,Tabla3[[#This Row],[Quartil (1, 2 o 3) com a 1r, 2n, penúltim i últim autor o autor en correspondència]]=4),IF(Tabla3[[#This Row],[Posició autoria article indexat]]=$F$3,1,0),0)</f>
        <v>0</v>
      </c>
      <c r="N49"/>
      <c r="O49"/>
    </row>
    <row r="50" spans="1:15" x14ac:dyDescent="0.25">
      <c r="A50" s="182">
        <v>38</v>
      </c>
      <c r="B50" s="169"/>
      <c r="C50" s="169"/>
      <c r="D50" s="169"/>
      <c r="E50" s="169"/>
      <c r="F50" s="169"/>
      <c r="G50" s="169"/>
      <c r="H50" s="183">
        <f>IFERROR(Tabla3[[#This Row],[Nombre de citesrebudes segos ISI WoK]]/(VLOOKUP(Tabla3[[#This Row],[WoS Category]],'N AQU'!$B$13:$C$266,2,0)*100),0)</f>
        <v>0</v>
      </c>
      <c r="I50" s="170">
        <f>IF(OR(Tabla3[[#This Row],[Quartil (1, 2 o 3) com a 1r, 2n, penúltim i últim autor o autor en correspondència]]=1,Tabla3[[#This Row],[Quartil (1, 2 o 3) com a 1r, 2n, penúltim i últim autor o autor en correspondència]]=2),IF(Tabla3[[#This Row],[Posició autoria article indexat]]=$F$2,1,0),0)</f>
        <v>0</v>
      </c>
      <c r="J50" s="170">
        <f>IF(OR(Tabla3[[#This Row],[Quartil (1, 2 o 3) com a 1r, 2n, penúltim i últim autor o autor en correspondència]]=1,Tabla3[[#This Row],[Quartil (1, 2 o 3) com a 1r, 2n, penúltim i últim autor o autor en correspondència]]=2),IF(Tabla3[[#This Row],[Posició autoria article indexat]]=$F$3,1,0),0)</f>
        <v>0</v>
      </c>
      <c r="K50" s="170">
        <f>IF(OR(Tabla3[[#This Row],[Quartil (1, 2 o 3) com a 1r, 2n, penúltim i últim autor o autor en correspondència]]=1,Tabla3[[#This Row],[Quartil (1, 2 o 3) com a 1r, 2n, penúltim i últim autor o autor en correspondència]]=2),IF(Tabla3[[#This Row],[Posició autoria article indexat]]=$F$4,1,0),0)</f>
        <v>0</v>
      </c>
      <c r="L50" s="170">
        <f>IF(OR(Tabla3[[#This Row],[Quartil (1, 2 o 3) com a 1r, 2n, penúltim i últim autor o autor en correspondència]]=3,Tabla3[[#This Row],[Quartil (1, 2 o 3) com a 1r, 2n, penúltim i últim autor o autor en correspondència]]=4),IF(Tabla3[[#This Row],[Posició autoria article indexat]]=$F$2,1,0),0)</f>
        <v>0</v>
      </c>
      <c r="M50" s="170">
        <f>IF(OR(Tabla3[[#This Row],[Quartil (1, 2 o 3) com a 1r, 2n, penúltim i últim autor o autor en correspondència]]=3,Tabla3[[#This Row],[Quartil (1, 2 o 3) com a 1r, 2n, penúltim i últim autor o autor en correspondència]]=4),IF(Tabla3[[#This Row],[Posició autoria article indexat]]=$F$3,1,0),0)</f>
        <v>0</v>
      </c>
      <c r="N50"/>
      <c r="O50"/>
    </row>
    <row r="51" spans="1:15" x14ac:dyDescent="0.25">
      <c r="A51" s="182">
        <v>39</v>
      </c>
      <c r="B51" s="169"/>
      <c r="C51" s="169"/>
      <c r="D51" s="169"/>
      <c r="E51" s="169"/>
      <c r="F51" s="169"/>
      <c r="G51" s="169"/>
      <c r="H51" s="183">
        <f>IFERROR(Tabla3[[#This Row],[Nombre de citesrebudes segos ISI WoK]]/(VLOOKUP(Tabla3[[#This Row],[WoS Category]],'N AQU'!$B$13:$C$266,2,0)*100),0)</f>
        <v>0</v>
      </c>
      <c r="I51" s="170">
        <f>IF(OR(Tabla3[[#This Row],[Quartil (1, 2 o 3) com a 1r, 2n, penúltim i últim autor o autor en correspondència]]=1,Tabla3[[#This Row],[Quartil (1, 2 o 3) com a 1r, 2n, penúltim i últim autor o autor en correspondència]]=2),IF(Tabla3[[#This Row],[Posició autoria article indexat]]=$F$2,1,0),0)</f>
        <v>0</v>
      </c>
      <c r="J51" s="170">
        <f>IF(OR(Tabla3[[#This Row],[Quartil (1, 2 o 3) com a 1r, 2n, penúltim i últim autor o autor en correspondència]]=1,Tabla3[[#This Row],[Quartil (1, 2 o 3) com a 1r, 2n, penúltim i últim autor o autor en correspondència]]=2),IF(Tabla3[[#This Row],[Posició autoria article indexat]]=$F$3,1,0),0)</f>
        <v>0</v>
      </c>
      <c r="K51" s="170">
        <f>IF(OR(Tabla3[[#This Row],[Quartil (1, 2 o 3) com a 1r, 2n, penúltim i últim autor o autor en correspondència]]=1,Tabla3[[#This Row],[Quartil (1, 2 o 3) com a 1r, 2n, penúltim i últim autor o autor en correspondència]]=2),IF(Tabla3[[#This Row],[Posició autoria article indexat]]=$F$4,1,0),0)</f>
        <v>0</v>
      </c>
      <c r="L51" s="170">
        <f>IF(OR(Tabla3[[#This Row],[Quartil (1, 2 o 3) com a 1r, 2n, penúltim i últim autor o autor en correspondència]]=3,Tabla3[[#This Row],[Quartil (1, 2 o 3) com a 1r, 2n, penúltim i últim autor o autor en correspondència]]=4),IF(Tabla3[[#This Row],[Posició autoria article indexat]]=$F$2,1,0),0)</f>
        <v>0</v>
      </c>
      <c r="M51" s="170">
        <f>IF(OR(Tabla3[[#This Row],[Quartil (1, 2 o 3) com a 1r, 2n, penúltim i últim autor o autor en correspondència]]=3,Tabla3[[#This Row],[Quartil (1, 2 o 3) com a 1r, 2n, penúltim i últim autor o autor en correspondència]]=4),IF(Tabla3[[#This Row],[Posició autoria article indexat]]=$F$3,1,0),0)</f>
        <v>0</v>
      </c>
      <c r="N51"/>
      <c r="O51"/>
    </row>
    <row r="52" spans="1:15" x14ac:dyDescent="0.25">
      <c r="A52" s="182">
        <v>40</v>
      </c>
      <c r="B52" s="169"/>
      <c r="C52" s="169"/>
      <c r="D52" s="169"/>
      <c r="E52" s="169"/>
      <c r="F52" s="169"/>
      <c r="G52" s="169"/>
      <c r="H52" s="183">
        <f>IFERROR(Tabla3[[#This Row],[Nombre de citesrebudes segos ISI WoK]]/(VLOOKUP(Tabla3[[#This Row],[WoS Category]],'N AQU'!$B$13:$C$266,2,0)*100),0)</f>
        <v>0</v>
      </c>
      <c r="I52" s="170">
        <f>IF(OR(Tabla3[[#This Row],[Quartil (1, 2 o 3) com a 1r, 2n, penúltim i últim autor o autor en correspondència]]=1,Tabla3[[#This Row],[Quartil (1, 2 o 3) com a 1r, 2n, penúltim i últim autor o autor en correspondència]]=2),IF(Tabla3[[#This Row],[Posició autoria article indexat]]=$F$2,1,0),0)</f>
        <v>0</v>
      </c>
      <c r="J52" s="170">
        <f>IF(OR(Tabla3[[#This Row],[Quartil (1, 2 o 3) com a 1r, 2n, penúltim i últim autor o autor en correspondència]]=1,Tabla3[[#This Row],[Quartil (1, 2 o 3) com a 1r, 2n, penúltim i últim autor o autor en correspondència]]=2),IF(Tabla3[[#This Row],[Posició autoria article indexat]]=$F$3,1,0),0)</f>
        <v>0</v>
      </c>
      <c r="K52" s="170">
        <f>IF(OR(Tabla3[[#This Row],[Quartil (1, 2 o 3) com a 1r, 2n, penúltim i últim autor o autor en correspondència]]=1,Tabla3[[#This Row],[Quartil (1, 2 o 3) com a 1r, 2n, penúltim i últim autor o autor en correspondència]]=2),IF(Tabla3[[#This Row],[Posició autoria article indexat]]=$F$4,1,0),0)</f>
        <v>0</v>
      </c>
      <c r="L52" s="170">
        <f>IF(OR(Tabla3[[#This Row],[Quartil (1, 2 o 3) com a 1r, 2n, penúltim i últim autor o autor en correspondència]]=3,Tabla3[[#This Row],[Quartil (1, 2 o 3) com a 1r, 2n, penúltim i últim autor o autor en correspondència]]=4),IF(Tabla3[[#This Row],[Posició autoria article indexat]]=$F$2,1,0),0)</f>
        <v>0</v>
      </c>
      <c r="M52" s="170">
        <f>IF(OR(Tabla3[[#This Row],[Quartil (1, 2 o 3) com a 1r, 2n, penúltim i últim autor o autor en correspondència]]=3,Tabla3[[#This Row],[Quartil (1, 2 o 3) com a 1r, 2n, penúltim i últim autor o autor en correspondència]]=4),IF(Tabla3[[#This Row],[Posició autoria article indexat]]=$F$3,1,0),0)</f>
        <v>0</v>
      </c>
      <c r="N52"/>
      <c r="O52"/>
    </row>
    <row r="53" spans="1:15" x14ac:dyDescent="0.25">
      <c r="A53" s="182">
        <v>41</v>
      </c>
      <c r="B53" s="169"/>
      <c r="C53" s="169"/>
      <c r="D53" s="169"/>
      <c r="E53" s="169"/>
      <c r="F53" s="169"/>
      <c r="G53" s="169"/>
      <c r="H53" s="183">
        <f>IFERROR(Tabla3[[#This Row],[Nombre de citesrebudes segos ISI WoK]]/(VLOOKUP(Tabla3[[#This Row],[WoS Category]],'N AQU'!$B$13:$C$266,2,0)*100),0)</f>
        <v>0</v>
      </c>
      <c r="I53" s="170">
        <f>IF(OR(Tabla3[[#This Row],[Quartil (1, 2 o 3) com a 1r, 2n, penúltim i últim autor o autor en correspondència]]=1,Tabla3[[#This Row],[Quartil (1, 2 o 3) com a 1r, 2n, penúltim i últim autor o autor en correspondència]]=2),IF(Tabla3[[#This Row],[Posició autoria article indexat]]=$F$2,1,0),0)</f>
        <v>0</v>
      </c>
      <c r="J53" s="170">
        <f>IF(OR(Tabla3[[#This Row],[Quartil (1, 2 o 3) com a 1r, 2n, penúltim i últim autor o autor en correspondència]]=1,Tabla3[[#This Row],[Quartil (1, 2 o 3) com a 1r, 2n, penúltim i últim autor o autor en correspondència]]=2),IF(Tabla3[[#This Row],[Posició autoria article indexat]]=$F$3,1,0),0)</f>
        <v>0</v>
      </c>
      <c r="K53" s="170">
        <f>IF(OR(Tabla3[[#This Row],[Quartil (1, 2 o 3) com a 1r, 2n, penúltim i últim autor o autor en correspondència]]=1,Tabla3[[#This Row],[Quartil (1, 2 o 3) com a 1r, 2n, penúltim i últim autor o autor en correspondència]]=2),IF(Tabla3[[#This Row],[Posició autoria article indexat]]=$F$4,1,0),0)</f>
        <v>0</v>
      </c>
      <c r="L53" s="170">
        <f>IF(OR(Tabla3[[#This Row],[Quartil (1, 2 o 3) com a 1r, 2n, penúltim i últim autor o autor en correspondència]]=3,Tabla3[[#This Row],[Quartil (1, 2 o 3) com a 1r, 2n, penúltim i últim autor o autor en correspondència]]=4),IF(Tabla3[[#This Row],[Posició autoria article indexat]]=$F$2,1,0),0)</f>
        <v>0</v>
      </c>
      <c r="M53" s="170">
        <f>IF(OR(Tabla3[[#This Row],[Quartil (1, 2 o 3) com a 1r, 2n, penúltim i últim autor o autor en correspondència]]=3,Tabla3[[#This Row],[Quartil (1, 2 o 3) com a 1r, 2n, penúltim i últim autor o autor en correspondència]]=4),IF(Tabla3[[#This Row],[Posició autoria article indexat]]=$F$3,1,0),0)</f>
        <v>0</v>
      </c>
      <c r="N53"/>
      <c r="O53"/>
    </row>
    <row r="54" spans="1:15" x14ac:dyDescent="0.25">
      <c r="A54" s="182">
        <v>42</v>
      </c>
      <c r="B54" s="169"/>
      <c r="C54" s="169"/>
      <c r="D54" s="169"/>
      <c r="E54" s="169"/>
      <c r="F54" s="169"/>
      <c r="G54" s="169"/>
      <c r="H54" s="183">
        <f>IFERROR(Tabla3[[#This Row],[Nombre de citesrebudes segos ISI WoK]]/(VLOOKUP(Tabla3[[#This Row],[WoS Category]],'N AQU'!$B$13:$C$266,2,0)*100),0)</f>
        <v>0</v>
      </c>
      <c r="I54" s="170">
        <f>IF(OR(Tabla3[[#This Row],[Quartil (1, 2 o 3) com a 1r, 2n, penúltim i últim autor o autor en correspondència]]=1,Tabla3[[#This Row],[Quartil (1, 2 o 3) com a 1r, 2n, penúltim i últim autor o autor en correspondència]]=2),IF(Tabla3[[#This Row],[Posició autoria article indexat]]=$F$2,1,0),0)</f>
        <v>0</v>
      </c>
      <c r="J54" s="170">
        <f>IF(OR(Tabla3[[#This Row],[Quartil (1, 2 o 3) com a 1r, 2n, penúltim i últim autor o autor en correspondència]]=1,Tabla3[[#This Row],[Quartil (1, 2 o 3) com a 1r, 2n, penúltim i últim autor o autor en correspondència]]=2),IF(Tabla3[[#This Row],[Posició autoria article indexat]]=$F$3,1,0),0)</f>
        <v>0</v>
      </c>
      <c r="K54" s="170">
        <f>IF(OR(Tabla3[[#This Row],[Quartil (1, 2 o 3) com a 1r, 2n, penúltim i últim autor o autor en correspondència]]=1,Tabla3[[#This Row],[Quartil (1, 2 o 3) com a 1r, 2n, penúltim i últim autor o autor en correspondència]]=2),IF(Tabla3[[#This Row],[Posició autoria article indexat]]=$F$4,1,0),0)</f>
        <v>0</v>
      </c>
      <c r="L54" s="170">
        <f>IF(OR(Tabla3[[#This Row],[Quartil (1, 2 o 3) com a 1r, 2n, penúltim i últim autor o autor en correspondència]]=3,Tabla3[[#This Row],[Quartil (1, 2 o 3) com a 1r, 2n, penúltim i últim autor o autor en correspondència]]=4),IF(Tabla3[[#This Row],[Posició autoria article indexat]]=$F$2,1,0),0)</f>
        <v>0</v>
      </c>
      <c r="M54" s="170">
        <f>IF(OR(Tabla3[[#This Row],[Quartil (1, 2 o 3) com a 1r, 2n, penúltim i últim autor o autor en correspondència]]=3,Tabla3[[#This Row],[Quartil (1, 2 o 3) com a 1r, 2n, penúltim i últim autor o autor en correspondència]]=4),IF(Tabla3[[#This Row],[Posició autoria article indexat]]=$F$3,1,0),0)</f>
        <v>0</v>
      </c>
      <c r="N54"/>
      <c r="O54"/>
    </row>
    <row r="55" spans="1:15" x14ac:dyDescent="0.25">
      <c r="A55" s="182">
        <v>43</v>
      </c>
      <c r="B55" s="169"/>
      <c r="C55" s="169"/>
      <c r="D55" s="169"/>
      <c r="E55" s="169"/>
      <c r="F55" s="169"/>
      <c r="G55" s="169"/>
      <c r="H55" s="183">
        <f>IFERROR(Tabla3[[#This Row],[Nombre de citesrebudes segos ISI WoK]]/(VLOOKUP(Tabla3[[#This Row],[WoS Category]],'N AQU'!$B$13:$C$266,2,0)*100),0)</f>
        <v>0</v>
      </c>
      <c r="I55" s="170">
        <f>IF(OR(Tabla3[[#This Row],[Quartil (1, 2 o 3) com a 1r, 2n, penúltim i últim autor o autor en correspondència]]=1,Tabla3[[#This Row],[Quartil (1, 2 o 3) com a 1r, 2n, penúltim i últim autor o autor en correspondència]]=2),IF(Tabla3[[#This Row],[Posició autoria article indexat]]=$F$2,1,0),0)</f>
        <v>0</v>
      </c>
      <c r="J55" s="170">
        <f>IF(OR(Tabla3[[#This Row],[Quartil (1, 2 o 3) com a 1r, 2n, penúltim i últim autor o autor en correspondència]]=1,Tabla3[[#This Row],[Quartil (1, 2 o 3) com a 1r, 2n, penúltim i últim autor o autor en correspondència]]=2),IF(Tabla3[[#This Row],[Posició autoria article indexat]]=$F$3,1,0),0)</f>
        <v>0</v>
      </c>
      <c r="K55" s="170">
        <f>IF(OR(Tabla3[[#This Row],[Quartil (1, 2 o 3) com a 1r, 2n, penúltim i últim autor o autor en correspondència]]=1,Tabla3[[#This Row],[Quartil (1, 2 o 3) com a 1r, 2n, penúltim i últim autor o autor en correspondència]]=2),IF(Tabla3[[#This Row],[Posició autoria article indexat]]=$F$4,1,0),0)</f>
        <v>0</v>
      </c>
      <c r="L55" s="170">
        <f>IF(OR(Tabla3[[#This Row],[Quartil (1, 2 o 3) com a 1r, 2n, penúltim i últim autor o autor en correspondència]]=3,Tabla3[[#This Row],[Quartil (1, 2 o 3) com a 1r, 2n, penúltim i últim autor o autor en correspondència]]=4),IF(Tabla3[[#This Row],[Posició autoria article indexat]]=$F$2,1,0),0)</f>
        <v>0</v>
      </c>
      <c r="M55" s="170">
        <f>IF(OR(Tabla3[[#This Row],[Quartil (1, 2 o 3) com a 1r, 2n, penúltim i últim autor o autor en correspondència]]=3,Tabla3[[#This Row],[Quartil (1, 2 o 3) com a 1r, 2n, penúltim i últim autor o autor en correspondència]]=4),IF(Tabla3[[#This Row],[Posició autoria article indexat]]=$F$3,1,0),0)</f>
        <v>0</v>
      </c>
      <c r="N55"/>
      <c r="O55"/>
    </row>
    <row r="56" spans="1:15" x14ac:dyDescent="0.25">
      <c r="A56" s="182">
        <v>44</v>
      </c>
      <c r="B56" s="169"/>
      <c r="C56" s="169"/>
      <c r="D56" s="169"/>
      <c r="E56" s="169"/>
      <c r="F56" s="169"/>
      <c r="G56" s="169"/>
      <c r="H56" s="183">
        <f>IFERROR(Tabla3[[#This Row],[Nombre de citesrebudes segos ISI WoK]]/(VLOOKUP(Tabla3[[#This Row],[WoS Category]],'N AQU'!$B$13:$C$266,2,0)*100),0)</f>
        <v>0</v>
      </c>
      <c r="I56" s="170">
        <f>IF(OR(Tabla3[[#This Row],[Quartil (1, 2 o 3) com a 1r, 2n, penúltim i últim autor o autor en correspondència]]=1,Tabla3[[#This Row],[Quartil (1, 2 o 3) com a 1r, 2n, penúltim i últim autor o autor en correspondència]]=2),IF(Tabla3[[#This Row],[Posició autoria article indexat]]=$F$2,1,0),0)</f>
        <v>0</v>
      </c>
      <c r="J56" s="170">
        <f>IF(OR(Tabla3[[#This Row],[Quartil (1, 2 o 3) com a 1r, 2n, penúltim i últim autor o autor en correspondència]]=1,Tabla3[[#This Row],[Quartil (1, 2 o 3) com a 1r, 2n, penúltim i últim autor o autor en correspondència]]=2),IF(Tabla3[[#This Row],[Posició autoria article indexat]]=$F$3,1,0),0)</f>
        <v>0</v>
      </c>
      <c r="K56" s="170">
        <f>IF(OR(Tabla3[[#This Row],[Quartil (1, 2 o 3) com a 1r, 2n, penúltim i últim autor o autor en correspondència]]=1,Tabla3[[#This Row],[Quartil (1, 2 o 3) com a 1r, 2n, penúltim i últim autor o autor en correspondència]]=2),IF(Tabla3[[#This Row],[Posició autoria article indexat]]=$F$4,1,0),0)</f>
        <v>0</v>
      </c>
      <c r="L56" s="170">
        <f>IF(OR(Tabla3[[#This Row],[Quartil (1, 2 o 3) com a 1r, 2n, penúltim i últim autor o autor en correspondència]]=3,Tabla3[[#This Row],[Quartil (1, 2 o 3) com a 1r, 2n, penúltim i últim autor o autor en correspondència]]=4),IF(Tabla3[[#This Row],[Posició autoria article indexat]]=$F$2,1,0),0)</f>
        <v>0</v>
      </c>
      <c r="M56" s="170">
        <f>IF(OR(Tabla3[[#This Row],[Quartil (1, 2 o 3) com a 1r, 2n, penúltim i últim autor o autor en correspondència]]=3,Tabla3[[#This Row],[Quartil (1, 2 o 3) com a 1r, 2n, penúltim i últim autor o autor en correspondència]]=4),IF(Tabla3[[#This Row],[Posició autoria article indexat]]=$F$3,1,0),0)</f>
        <v>0</v>
      </c>
      <c r="N56"/>
      <c r="O56"/>
    </row>
    <row r="57" spans="1:15" x14ac:dyDescent="0.25">
      <c r="A57" s="182">
        <v>45</v>
      </c>
      <c r="B57" s="169"/>
      <c r="C57" s="169"/>
      <c r="D57" s="169"/>
      <c r="E57" s="169"/>
      <c r="F57" s="169"/>
      <c r="G57" s="169"/>
      <c r="H57" s="183">
        <f>IFERROR(Tabla3[[#This Row],[Nombre de citesrebudes segos ISI WoK]]/(VLOOKUP(Tabla3[[#This Row],[WoS Category]],'N AQU'!$B$13:$C$266,2,0)*100),0)</f>
        <v>0</v>
      </c>
      <c r="I57" s="170">
        <f>IF(OR(Tabla3[[#This Row],[Quartil (1, 2 o 3) com a 1r, 2n, penúltim i últim autor o autor en correspondència]]=1,Tabla3[[#This Row],[Quartil (1, 2 o 3) com a 1r, 2n, penúltim i últim autor o autor en correspondència]]=2),IF(Tabla3[[#This Row],[Posició autoria article indexat]]=$F$2,1,0),0)</f>
        <v>0</v>
      </c>
      <c r="J57" s="170">
        <f>IF(OR(Tabla3[[#This Row],[Quartil (1, 2 o 3) com a 1r, 2n, penúltim i últim autor o autor en correspondència]]=1,Tabla3[[#This Row],[Quartil (1, 2 o 3) com a 1r, 2n, penúltim i últim autor o autor en correspondència]]=2),IF(Tabla3[[#This Row],[Posició autoria article indexat]]=$F$3,1,0),0)</f>
        <v>0</v>
      </c>
      <c r="K57" s="170">
        <f>IF(OR(Tabla3[[#This Row],[Quartil (1, 2 o 3) com a 1r, 2n, penúltim i últim autor o autor en correspondència]]=1,Tabla3[[#This Row],[Quartil (1, 2 o 3) com a 1r, 2n, penúltim i últim autor o autor en correspondència]]=2),IF(Tabla3[[#This Row],[Posició autoria article indexat]]=$F$4,1,0),0)</f>
        <v>0</v>
      </c>
      <c r="L57" s="170">
        <f>IF(OR(Tabla3[[#This Row],[Quartil (1, 2 o 3) com a 1r, 2n, penúltim i últim autor o autor en correspondència]]=3,Tabla3[[#This Row],[Quartil (1, 2 o 3) com a 1r, 2n, penúltim i últim autor o autor en correspondència]]=4),IF(Tabla3[[#This Row],[Posició autoria article indexat]]=$F$2,1,0),0)</f>
        <v>0</v>
      </c>
      <c r="M57" s="170">
        <f>IF(OR(Tabla3[[#This Row],[Quartil (1, 2 o 3) com a 1r, 2n, penúltim i últim autor o autor en correspondència]]=3,Tabla3[[#This Row],[Quartil (1, 2 o 3) com a 1r, 2n, penúltim i últim autor o autor en correspondència]]=4),IF(Tabla3[[#This Row],[Posició autoria article indexat]]=$F$3,1,0),0)</f>
        <v>0</v>
      </c>
      <c r="N57"/>
      <c r="O57"/>
    </row>
    <row r="58" spans="1:15" x14ac:dyDescent="0.25">
      <c r="A58" s="182">
        <v>46</v>
      </c>
      <c r="B58" s="169"/>
      <c r="C58" s="169"/>
      <c r="D58" s="169"/>
      <c r="E58" s="169"/>
      <c r="F58" s="169"/>
      <c r="G58" s="169"/>
      <c r="H58" s="183">
        <f>IFERROR(Tabla3[[#This Row],[Nombre de citesrebudes segos ISI WoK]]/(VLOOKUP(Tabla3[[#This Row],[WoS Category]],'N AQU'!$B$13:$C$266,2,0)*100),0)</f>
        <v>0</v>
      </c>
      <c r="I58" s="170">
        <f>IF(OR(Tabla3[[#This Row],[Quartil (1, 2 o 3) com a 1r, 2n, penúltim i últim autor o autor en correspondència]]=1,Tabla3[[#This Row],[Quartil (1, 2 o 3) com a 1r, 2n, penúltim i últim autor o autor en correspondència]]=2),IF(Tabla3[[#This Row],[Posició autoria article indexat]]=$F$2,1,0),0)</f>
        <v>0</v>
      </c>
      <c r="J58" s="170">
        <f>IF(OR(Tabla3[[#This Row],[Quartil (1, 2 o 3) com a 1r, 2n, penúltim i últim autor o autor en correspondència]]=1,Tabla3[[#This Row],[Quartil (1, 2 o 3) com a 1r, 2n, penúltim i últim autor o autor en correspondència]]=2),IF(Tabla3[[#This Row],[Posició autoria article indexat]]=$F$3,1,0),0)</f>
        <v>0</v>
      </c>
      <c r="K58" s="170">
        <f>IF(OR(Tabla3[[#This Row],[Quartil (1, 2 o 3) com a 1r, 2n, penúltim i últim autor o autor en correspondència]]=1,Tabla3[[#This Row],[Quartil (1, 2 o 3) com a 1r, 2n, penúltim i últim autor o autor en correspondència]]=2),IF(Tabla3[[#This Row],[Posició autoria article indexat]]=$F$4,1,0),0)</f>
        <v>0</v>
      </c>
      <c r="L58" s="170">
        <f>IF(OR(Tabla3[[#This Row],[Quartil (1, 2 o 3) com a 1r, 2n, penúltim i últim autor o autor en correspondència]]=3,Tabla3[[#This Row],[Quartil (1, 2 o 3) com a 1r, 2n, penúltim i últim autor o autor en correspondència]]=4),IF(Tabla3[[#This Row],[Posició autoria article indexat]]=$F$2,1,0),0)</f>
        <v>0</v>
      </c>
      <c r="M58" s="170">
        <f>IF(OR(Tabla3[[#This Row],[Quartil (1, 2 o 3) com a 1r, 2n, penúltim i últim autor o autor en correspondència]]=3,Tabla3[[#This Row],[Quartil (1, 2 o 3) com a 1r, 2n, penúltim i últim autor o autor en correspondència]]=4),IF(Tabla3[[#This Row],[Posició autoria article indexat]]=$F$3,1,0),0)</f>
        <v>0</v>
      </c>
      <c r="N58"/>
      <c r="O58"/>
    </row>
    <row r="59" spans="1:15" x14ac:dyDescent="0.25">
      <c r="A59" s="182">
        <v>47</v>
      </c>
      <c r="B59" s="169"/>
      <c r="C59" s="169"/>
      <c r="D59" s="169"/>
      <c r="E59" s="169"/>
      <c r="F59" s="169"/>
      <c r="G59" s="169"/>
      <c r="H59" s="183">
        <f>IFERROR(Tabla3[[#This Row],[Nombre de citesrebudes segos ISI WoK]]/(VLOOKUP(Tabla3[[#This Row],[WoS Category]],'N AQU'!$B$13:$C$266,2,0)*100),0)</f>
        <v>0</v>
      </c>
      <c r="I59" s="170">
        <f>IF(OR(Tabla3[[#This Row],[Quartil (1, 2 o 3) com a 1r, 2n, penúltim i últim autor o autor en correspondència]]=1,Tabla3[[#This Row],[Quartil (1, 2 o 3) com a 1r, 2n, penúltim i últim autor o autor en correspondència]]=2),IF(Tabla3[[#This Row],[Posició autoria article indexat]]=$F$2,1,0),0)</f>
        <v>0</v>
      </c>
      <c r="J59" s="170">
        <f>IF(OR(Tabla3[[#This Row],[Quartil (1, 2 o 3) com a 1r, 2n, penúltim i últim autor o autor en correspondència]]=1,Tabla3[[#This Row],[Quartil (1, 2 o 3) com a 1r, 2n, penúltim i últim autor o autor en correspondència]]=2),IF(Tabla3[[#This Row],[Posició autoria article indexat]]=$F$3,1,0),0)</f>
        <v>0</v>
      </c>
      <c r="K59" s="170">
        <f>IF(OR(Tabla3[[#This Row],[Quartil (1, 2 o 3) com a 1r, 2n, penúltim i últim autor o autor en correspondència]]=1,Tabla3[[#This Row],[Quartil (1, 2 o 3) com a 1r, 2n, penúltim i últim autor o autor en correspondència]]=2),IF(Tabla3[[#This Row],[Posició autoria article indexat]]=$F$4,1,0),0)</f>
        <v>0</v>
      </c>
      <c r="L59" s="170">
        <f>IF(OR(Tabla3[[#This Row],[Quartil (1, 2 o 3) com a 1r, 2n, penúltim i últim autor o autor en correspondència]]=3,Tabla3[[#This Row],[Quartil (1, 2 o 3) com a 1r, 2n, penúltim i últim autor o autor en correspondència]]=4),IF(Tabla3[[#This Row],[Posició autoria article indexat]]=$F$2,1,0),0)</f>
        <v>0</v>
      </c>
      <c r="M59" s="170">
        <f>IF(OR(Tabla3[[#This Row],[Quartil (1, 2 o 3) com a 1r, 2n, penúltim i últim autor o autor en correspondència]]=3,Tabla3[[#This Row],[Quartil (1, 2 o 3) com a 1r, 2n, penúltim i últim autor o autor en correspondència]]=4),IF(Tabla3[[#This Row],[Posició autoria article indexat]]=$F$3,1,0),0)</f>
        <v>0</v>
      </c>
      <c r="N59"/>
      <c r="O59"/>
    </row>
    <row r="60" spans="1:15" x14ac:dyDescent="0.25">
      <c r="A60" s="182">
        <v>48</v>
      </c>
      <c r="B60" s="169"/>
      <c r="C60" s="169"/>
      <c r="D60" s="169"/>
      <c r="E60" s="169"/>
      <c r="F60" s="169"/>
      <c r="G60" s="169"/>
      <c r="H60" s="183">
        <f>IFERROR(Tabla3[[#This Row],[Nombre de citesrebudes segos ISI WoK]]/(VLOOKUP(Tabla3[[#This Row],[WoS Category]],'N AQU'!$B$13:$C$266,2,0)*100),0)</f>
        <v>0</v>
      </c>
      <c r="I60" s="170">
        <f>IF(OR(Tabla3[[#This Row],[Quartil (1, 2 o 3) com a 1r, 2n, penúltim i últim autor o autor en correspondència]]=1,Tabla3[[#This Row],[Quartil (1, 2 o 3) com a 1r, 2n, penúltim i últim autor o autor en correspondència]]=2),IF(Tabla3[[#This Row],[Posició autoria article indexat]]=$F$2,1,0),0)</f>
        <v>0</v>
      </c>
      <c r="J60" s="170">
        <f>IF(OR(Tabla3[[#This Row],[Quartil (1, 2 o 3) com a 1r, 2n, penúltim i últim autor o autor en correspondència]]=1,Tabla3[[#This Row],[Quartil (1, 2 o 3) com a 1r, 2n, penúltim i últim autor o autor en correspondència]]=2),IF(Tabla3[[#This Row],[Posició autoria article indexat]]=$F$3,1,0),0)</f>
        <v>0</v>
      </c>
      <c r="K60" s="170">
        <f>IF(OR(Tabla3[[#This Row],[Quartil (1, 2 o 3) com a 1r, 2n, penúltim i últim autor o autor en correspondència]]=1,Tabla3[[#This Row],[Quartil (1, 2 o 3) com a 1r, 2n, penúltim i últim autor o autor en correspondència]]=2),IF(Tabla3[[#This Row],[Posició autoria article indexat]]=$F$4,1,0),0)</f>
        <v>0</v>
      </c>
      <c r="L60" s="170">
        <f>IF(OR(Tabla3[[#This Row],[Quartil (1, 2 o 3) com a 1r, 2n, penúltim i últim autor o autor en correspondència]]=3,Tabla3[[#This Row],[Quartil (1, 2 o 3) com a 1r, 2n, penúltim i últim autor o autor en correspondència]]=4),IF(Tabla3[[#This Row],[Posició autoria article indexat]]=$F$2,1,0),0)</f>
        <v>0</v>
      </c>
      <c r="M60" s="170">
        <f>IF(OR(Tabla3[[#This Row],[Quartil (1, 2 o 3) com a 1r, 2n, penúltim i últim autor o autor en correspondència]]=3,Tabla3[[#This Row],[Quartil (1, 2 o 3) com a 1r, 2n, penúltim i últim autor o autor en correspondència]]=4),IF(Tabla3[[#This Row],[Posició autoria article indexat]]=$F$3,1,0),0)</f>
        <v>0</v>
      </c>
      <c r="N60"/>
      <c r="O60"/>
    </row>
    <row r="61" spans="1:15" x14ac:dyDescent="0.25">
      <c r="A61" s="182">
        <v>49</v>
      </c>
      <c r="B61" s="169"/>
      <c r="C61" s="169"/>
      <c r="D61" s="169"/>
      <c r="E61" s="169"/>
      <c r="F61" s="169"/>
      <c r="G61" s="169"/>
      <c r="H61" s="183">
        <f>IFERROR(Tabla3[[#This Row],[Nombre de citesrebudes segos ISI WoK]]/(VLOOKUP(Tabla3[[#This Row],[WoS Category]],'N AQU'!$B$13:$C$266,2,0)*100),0)</f>
        <v>0</v>
      </c>
      <c r="I61" s="170">
        <f>IF(OR(Tabla3[[#This Row],[Quartil (1, 2 o 3) com a 1r, 2n, penúltim i últim autor o autor en correspondència]]=1,Tabla3[[#This Row],[Quartil (1, 2 o 3) com a 1r, 2n, penúltim i últim autor o autor en correspondència]]=2),IF(Tabla3[[#This Row],[Posició autoria article indexat]]=$F$2,1,0),0)</f>
        <v>0</v>
      </c>
      <c r="J61" s="170">
        <f>IF(OR(Tabla3[[#This Row],[Quartil (1, 2 o 3) com a 1r, 2n, penúltim i últim autor o autor en correspondència]]=1,Tabla3[[#This Row],[Quartil (1, 2 o 3) com a 1r, 2n, penúltim i últim autor o autor en correspondència]]=2),IF(Tabla3[[#This Row],[Posició autoria article indexat]]=$F$3,1,0),0)</f>
        <v>0</v>
      </c>
      <c r="K61" s="170">
        <f>IF(OR(Tabla3[[#This Row],[Quartil (1, 2 o 3) com a 1r, 2n, penúltim i últim autor o autor en correspondència]]=1,Tabla3[[#This Row],[Quartil (1, 2 o 3) com a 1r, 2n, penúltim i últim autor o autor en correspondència]]=2),IF(Tabla3[[#This Row],[Posició autoria article indexat]]=$F$4,1,0),0)</f>
        <v>0</v>
      </c>
      <c r="L61" s="170">
        <f>IF(OR(Tabla3[[#This Row],[Quartil (1, 2 o 3) com a 1r, 2n, penúltim i últim autor o autor en correspondència]]=3,Tabla3[[#This Row],[Quartil (1, 2 o 3) com a 1r, 2n, penúltim i últim autor o autor en correspondència]]=4),IF(Tabla3[[#This Row],[Posició autoria article indexat]]=$F$2,1,0),0)</f>
        <v>0</v>
      </c>
      <c r="M61" s="170">
        <f>IF(OR(Tabla3[[#This Row],[Quartil (1, 2 o 3) com a 1r, 2n, penúltim i últim autor o autor en correspondència]]=3,Tabla3[[#This Row],[Quartil (1, 2 o 3) com a 1r, 2n, penúltim i últim autor o autor en correspondència]]=4),IF(Tabla3[[#This Row],[Posició autoria article indexat]]=$F$3,1,0),0)</f>
        <v>0</v>
      </c>
      <c r="N61"/>
      <c r="O61"/>
    </row>
    <row r="62" spans="1:15" x14ac:dyDescent="0.25">
      <c r="A62" s="182">
        <v>50</v>
      </c>
      <c r="B62" s="169"/>
      <c r="C62" s="169"/>
      <c r="D62" s="169"/>
      <c r="E62" s="169"/>
      <c r="F62" s="169"/>
      <c r="G62" s="169"/>
      <c r="H62" s="183">
        <f>IFERROR(Tabla3[[#This Row],[Nombre de citesrebudes segos ISI WoK]]/(VLOOKUP(Tabla3[[#This Row],[WoS Category]],'N AQU'!$B$13:$C$266,2,0)*100),0)</f>
        <v>0</v>
      </c>
      <c r="I62" s="170">
        <f>IF(OR(Tabla3[[#This Row],[Quartil (1, 2 o 3) com a 1r, 2n, penúltim i últim autor o autor en correspondència]]=1,Tabla3[[#This Row],[Quartil (1, 2 o 3) com a 1r, 2n, penúltim i últim autor o autor en correspondència]]=2),IF(Tabla3[[#This Row],[Posició autoria article indexat]]=$F$2,1,0),0)</f>
        <v>0</v>
      </c>
      <c r="J62" s="170">
        <f>IF(OR(Tabla3[[#This Row],[Quartil (1, 2 o 3) com a 1r, 2n, penúltim i últim autor o autor en correspondència]]=1,Tabla3[[#This Row],[Quartil (1, 2 o 3) com a 1r, 2n, penúltim i últim autor o autor en correspondència]]=2),IF(Tabla3[[#This Row],[Posició autoria article indexat]]=$F$3,1,0),0)</f>
        <v>0</v>
      </c>
      <c r="K62" s="170">
        <f>IF(OR(Tabla3[[#This Row],[Quartil (1, 2 o 3) com a 1r, 2n, penúltim i últim autor o autor en correspondència]]=1,Tabla3[[#This Row],[Quartil (1, 2 o 3) com a 1r, 2n, penúltim i últim autor o autor en correspondència]]=2),IF(Tabla3[[#This Row],[Posició autoria article indexat]]=$F$4,1,0),0)</f>
        <v>0</v>
      </c>
      <c r="L62" s="170">
        <f>IF(OR(Tabla3[[#This Row],[Quartil (1, 2 o 3) com a 1r, 2n, penúltim i últim autor o autor en correspondència]]=3,Tabla3[[#This Row],[Quartil (1, 2 o 3) com a 1r, 2n, penúltim i últim autor o autor en correspondència]]=4),IF(Tabla3[[#This Row],[Posició autoria article indexat]]=$F$2,1,0),0)</f>
        <v>0</v>
      </c>
      <c r="M62" s="170">
        <f>IF(OR(Tabla3[[#This Row],[Quartil (1, 2 o 3) com a 1r, 2n, penúltim i últim autor o autor en correspondència]]=3,Tabla3[[#This Row],[Quartil (1, 2 o 3) com a 1r, 2n, penúltim i últim autor o autor en correspondència]]=4),IF(Tabla3[[#This Row],[Posició autoria article indexat]]=$F$3,1,0),0)</f>
        <v>0</v>
      </c>
      <c r="N62"/>
      <c r="O62"/>
    </row>
    <row r="63" spans="1:15" x14ac:dyDescent="0.25">
      <c r="A63" s="182">
        <v>51</v>
      </c>
      <c r="B63" s="169"/>
      <c r="C63" s="169"/>
      <c r="D63" s="169"/>
      <c r="E63" s="169"/>
      <c r="F63" s="169"/>
      <c r="G63" s="169"/>
      <c r="H63" s="183">
        <f>IFERROR(Tabla3[[#This Row],[Nombre de citesrebudes segos ISI WoK]]/(VLOOKUP(Tabla3[[#This Row],[WoS Category]],'N AQU'!$B$13:$C$266,2,0)*100),0)</f>
        <v>0</v>
      </c>
      <c r="I63" s="170">
        <f>IF(OR(Tabla3[[#This Row],[Quartil (1, 2 o 3) com a 1r, 2n, penúltim i últim autor o autor en correspondència]]=1,Tabla3[[#This Row],[Quartil (1, 2 o 3) com a 1r, 2n, penúltim i últim autor o autor en correspondència]]=2),IF(Tabla3[[#This Row],[Posició autoria article indexat]]=$F$2,1,0),0)</f>
        <v>0</v>
      </c>
      <c r="J63" s="170">
        <f>IF(OR(Tabla3[[#This Row],[Quartil (1, 2 o 3) com a 1r, 2n, penúltim i últim autor o autor en correspondència]]=1,Tabla3[[#This Row],[Quartil (1, 2 o 3) com a 1r, 2n, penúltim i últim autor o autor en correspondència]]=2),IF(Tabla3[[#This Row],[Posició autoria article indexat]]=$F$3,1,0),0)</f>
        <v>0</v>
      </c>
      <c r="K63" s="170">
        <f>IF(OR(Tabla3[[#This Row],[Quartil (1, 2 o 3) com a 1r, 2n, penúltim i últim autor o autor en correspondència]]=1,Tabla3[[#This Row],[Quartil (1, 2 o 3) com a 1r, 2n, penúltim i últim autor o autor en correspondència]]=2),IF(Tabla3[[#This Row],[Posició autoria article indexat]]=$F$4,1,0),0)</f>
        <v>0</v>
      </c>
      <c r="L63" s="170">
        <f>IF(OR(Tabla3[[#This Row],[Quartil (1, 2 o 3) com a 1r, 2n, penúltim i últim autor o autor en correspondència]]=3,Tabla3[[#This Row],[Quartil (1, 2 o 3) com a 1r, 2n, penúltim i últim autor o autor en correspondència]]=4),IF(Tabla3[[#This Row],[Posició autoria article indexat]]=$F$2,1,0),0)</f>
        <v>0</v>
      </c>
      <c r="M63" s="170">
        <f>IF(OR(Tabla3[[#This Row],[Quartil (1, 2 o 3) com a 1r, 2n, penúltim i últim autor o autor en correspondència]]=3,Tabla3[[#This Row],[Quartil (1, 2 o 3) com a 1r, 2n, penúltim i últim autor o autor en correspondència]]=4),IF(Tabla3[[#This Row],[Posició autoria article indexat]]=$F$3,1,0),0)</f>
        <v>0</v>
      </c>
      <c r="N63"/>
      <c r="O63"/>
    </row>
    <row r="64" spans="1:15" x14ac:dyDescent="0.25">
      <c r="A64" s="182">
        <v>52</v>
      </c>
      <c r="B64" s="169"/>
      <c r="C64" s="169"/>
      <c r="D64" s="169"/>
      <c r="E64" s="169"/>
      <c r="F64" s="169"/>
      <c r="G64" s="169"/>
      <c r="H64" s="183">
        <f>IFERROR(Tabla3[[#This Row],[Nombre de citesrebudes segos ISI WoK]]/(VLOOKUP(Tabla3[[#This Row],[WoS Category]],'N AQU'!$B$13:$C$266,2,0)*100),0)</f>
        <v>0</v>
      </c>
      <c r="I64" s="170">
        <f>IF(OR(Tabla3[[#This Row],[Quartil (1, 2 o 3) com a 1r, 2n, penúltim i últim autor o autor en correspondència]]=1,Tabla3[[#This Row],[Quartil (1, 2 o 3) com a 1r, 2n, penúltim i últim autor o autor en correspondència]]=2),IF(Tabla3[[#This Row],[Posició autoria article indexat]]=$F$2,1,0),0)</f>
        <v>0</v>
      </c>
      <c r="J64" s="170">
        <f>IF(OR(Tabla3[[#This Row],[Quartil (1, 2 o 3) com a 1r, 2n, penúltim i últim autor o autor en correspondència]]=1,Tabla3[[#This Row],[Quartil (1, 2 o 3) com a 1r, 2n, penúltim i últim autor o autor en correspondència]]=2),IF(Tabla3[[#This Row],[Posició autoria article indexat]]=$F$3,1,0),0)</f>
        <v>0</v>
      </c>
      <c r="K64" s="170">
        <f>IF(OR(Tabla3[[#This Row],[Quartil (1, 2 o 3) com a 1r, 2n, penúltim i últim autor o autor en correspondència]]=1,Tabla3[[#This Row],[Quartil (1, 2 o 3) com a 1r, 2n, penúltim i últim autor o autor en correspondència]]=2),IF(Tabla3[[#This Row],[Posició autoria article indexat]]=$F$4,1,0),0)</f>
        <v>0</v>
      </c>
      <c r="L64" s="170">
        <f>IF(OR(Tabla3[[#This Row],[Quartil (1, 2 o 3) com a 1r, 2n, penúltim i últim autor o autor en correspondència]]=3,Tabla3[[#This Row],[Quartil (1, 2 o 3) com a 1r, 2n, penúltim i últim autor o autor en correspondència]]=4),IF(Tabla3[[#This Row],[Posició autoria article indexat]]=$F$2,1,0),0)</f>
        <v>0</v>
      </c>
      <c r="M64" s="170">
        <f>IF(OR(Tabla3[[#This Row],[Quartil (1, 2 o 3) com a 1r, 2n, penúltim i últim autor o autor en correspondència]]=3,Tabla3[[#This Row],[Quartil (1, 2 o 3) com a 1r, 2n, penúltim i últim autor o autor en correspondència]]=4),IF(Tabla3[[#This Row],[Posició autoria article indexat]]=$F$3,1,0),0)</f>
        <v>0</v>
      </c>
      <c r="N64"/>
      <c r="O64"/>
    </row>
    <row r="65" spans="1:15" x14ac:dyDescent="0.25">
      <c r="A65" s="182">
        <v>53</v>
      </c>
      <c r="B65" s="169"/>
      <c r="C65" s="169"/>
      <c r="D65" s="169"/>
      <c r="E65" s="169"/>
      <c r="F65" s="169"/>
      <c r="G65" s="169"/>
      <c r="H65" s="183">
        <f>IFERROR(Tabla3[[#This Row],[Nombre de citesrebudes segos ISI WoK]]/(VLOOKUP(Tabla3[[#This Row],[WoS Category]],'N AQU'!$B$13:$C$266,2,0)*100),0)</f>
        <v>0</v>
      </c>
      <c r="I65" s="170">
        <f>IF(OR(Tabla3[[#This Row],[Quartil (1, 2 o 3) com a 1r, 2n, penúltim i últim autor o autor en correspondència]]=1,Tabla3[[#This Row],[Quartil (1, 2 o 3) com a 1r, 2n, penúltim i últim autor o autor en correspondència]]=2),IF(Tabla3[[#This Row],[Posició autoria article indexat]]=$F$2,1,0),0)</f>
        <v>0</v>
      </c>
      <c r="J65" s="170">
        <f>IF(OR(Tabla3[[#This Row],[Quartil (1, 2 o 3) com a 1r, 2n, penúltim i últim autor o autor en correspondència]]=1,Tabla3[[#This Row],[Quartil (1, 2 o 3) com a 1r, 2n, penúltim i últim autor o autor en correspondència]]=2),IF(Tabla3[[#This Row],[Posició autoria article indexat]]=$F$3,1,0),0)</f>
        <v>0</v>
      </c>
      <c r="K65" s="170">
        <f>IF(OR(Tabla3[[#This Row],[Quartil (1, 2 o 3) com a 1r, 2n, penúltim i últim autor o autor en correspondència]]=1,Tabla3[[#This Row],[Quartil (1, 2 o 3) com a 1r, 2n, penúltim i últim autor o autor en correspondència]]=2),IF(Tabla3[[#This Row],[Posició autoria article indexat]]=$F$4,1,0),0)</f>
        <v>0</v>
      </c>
      <c r="L65" s="170">
        <f>IF(OR(Tabla3[[#This Row],[Quartil (1, 2 o 3) com a 1r, 2n, penúltim i últim autor o autor en correspondència]]=3,Tabla3[[#This Row],[Quartil (1, 2 o 3) com a 1r, 2n, penúltim i últim autor o autor en correspondència]]=4),IF(Tabla3[[#This Row],[Posició autoria article indexat]]=$F$2,1,0),0)</f>
        <v>0</v>
      </c>
      <c r="M65" s="170">
        <f>IF(OR(Tabla3[[#This Row],[Quartil (1, 2 o 3) com a 1r, 2n, penúltim i últim autor o autor en correspondència]]=3,Tabla3[[#This Row],[Quartil (1, 2 o 3) com a 1r, 2n, penúltim i últim autor o autor en correspondència]]=4),IF(Tabla3[[#This Row],[Posició autoria article indexat]]=$F$3,1,0),0)</f>
        <v>0</v>
      </c>
      <c r="N65"/>
      <c r="O65"/>
    </row>
    <row r="66" spans="1:15" x14ac:dyDescent="0.25">
      <c r="A66" s="182">
        <v>54</v>
      </c>
      <c r="B66" s="169"/>
      <c r="C66" s="169"/>
      <c r="D66" s="169"/>
      <c r="E66" s="169"/>
      <c r="F66" s="169"/>
      <c r="G66" s="169"/>
      <c r="H66" s="183">
        <f>IFERROR(Tabla3[[#This Row],[Nombre de citesrebudes segos ISI WoK]]/(VLOOKUP(Tabla3[[#This Row],[WoS Category]],'N AQU'!$B$13:$C$266,2,0)*100),0)</f>
        <v>0</v>
      </c>
      <c r="I66" s="170">
        <f>IF(OR(Tabla3[[#This Row],[Quartil (1, 2 o 3) com a 1r, 2n, penúltim i últim autor o autor en correspondència]]=1,Tabla3[[#This Row],[Quartil (1, 2 o 3) com a 1r, 2n, penúltim i últim autor o autor en correspondència]]=2),IF(Tabla3[[#This Row],[Posició autoria article indexat]]=$F$2,1,0),0)</f>
        <v>0</v>
      </c>
      <c r="J66" s="170">
        <f>IF(OR(Tabla3[[#This Row],[Quartil (1, 2 o 3) com a 1r, 2n, penúltim i últim autor o autor en correspondència]]=1,Tabla3[[#This Row],[Quartil (1, 2 o 3) com a 1r, 2n, penúltim i últim autor o autor en correspondència]]=2),IF(Tabla3[[#This Row],[Posició autoria article indexat]]=$F$3,1,0),0)</f>
        <v>0</v>
      </c>
      <c r="K66" s="170">
        <f>IF(OR(Tabla3[[#This Row],[Quartil (1, 2 o 3) com a 1r, 2n, penúltim i últim autor o autor en correspondència]]=1,Tabla3[[#This Row],[Quartil (1, 2 o 3) com a 1r, 2n, penúltim i últim autor o autor en correspondència]]=2),IF(Tabla3[[#This Row],[Posició autoria article indexat]]=$F$4,1,0),0)</f>
        <v>0</v>
      </c>
      <c r="L66" s="170">
        <f>IF(OR(Tabla3[[#This Row],[Quartil (1, 2 o 3) com a 1r, 2n, penúltim i últim autor o autor en correspondència]]=3,Tabla3[[#This Row],[Quartil (1, 2 o 3) com a 1r, 2n, penúltim i últim autor o autor en correspondència]]=4),IF(Tabla3[[#This Row],[Posició autoria article indexat]]=$F$2,1,0),0)</f>
        <v>0</v>
      </c>
      <c r="M66" s="170">
        <f>IF(OR(Tabla3[[#This Row],[Quartil (1, 2 o 3) com a 1r, 2n, penúltim i últim autor o autor en correspondència]]=3,Tabla3[[#This Row],[Quartil (1, 2 o 3) com a 1r, 2n, penúltim i últim autor o autor en correspondència]]=4),IF(Tabla3[[#This Row],[Posició autoria article indexat]]=$F$3,1,0),0)</f>
        <v>0</v>
      </c>
      <c r="N66"/>
      <c r="O66"/>
    </row>
    <row r="67" spans="1:15" x14ac:dyDescent="0.25">
      <c r="A67" s="182">
        <v>55</v>
      </c>
      <c r="B67" s="169"/>
      <c r="C67" s="169"/>
      <c r="D67" s="169"/>
      <c r="E67" s="169"/>
      <c r="F67" s="169"/>
      <c r="G67" s="169"/>
      <c r="H67" s="183">
        <f>IFERROR(Tabla3[[#This Row],[Nombre de citesrebudes segos ISI WoK]]/(VLOOKUP(Tabla3[[#This Row],[WoS Category]],'N AQU'!$B$13:$C$266,2,0)*100),0)</f>
        <v>0</v>
      </c>
      <c r="I67" s="170">
        <f>IF(OR(Tabla3[[#This Row],[Quartil (1, 2 o 3) com a 1r, 2n, penúltim i últim autor o autor en correspondència]]=1,Tabla3[[#This Row],[Quartil (1, 2 o 3) com a 1r, 2n, penúltim i últim autor o autor en correspondència]]=2),IF(Tabla3[[#This Row],[Posició autoria article indexat]]=$F$2,1,0),0)</f>
        <v>0</v>
      </c>
      <c r="J67" s="170">
        <f>IF(OR(Tabla3[[#This Row],[Quartil (1, 2 o 3) com a 1r, 2n, penúltim i últim autor o autor en correspondència]]=1,Tabla3[[#This Row],[Quartil (1, 2 o 3) com a 1r, 2n, penúltim i últim autor o autor en correspondència]]=2),IF(Tabla3[[#This Row],[Posició autoria article indexat]]=$F$3,1,0),0)</f>
        <v>0</v>
      </c>
      <c r="K67" s="170">
        <f>IF(OR(Tabla3[[#This Row],[Quartil (1, 2 o 3) com a 1r, 2n, penúltim i últim autor o autor en correspondència]]=1,Tabla3[[#This Row],[Quartil (1, 2 o 3) com a 1r, 2n, penúltim i últim autor o autor en correspondència]]=2),IF(Tabla3[[#This Row],[Posició autoria article indexat]]=$F$4,1,0),0)</f>
        <v>0</v>
      </c>
      <c r="L67" s="170">
        <f>IF(OR(Tabla3[[#This Row],[Quartil (1, 2 o 3) com a 1r, 2n, penúltim i últim autor o autor en correspondència]]=3,Tabla3[[#This Row],[Quartil (1, 2 o 3) com a 1r, 2n, penúltim i últim autor o autor en correspondència]]=4),IF(Tabla3[[#This Row],[Posició autoria article indexat]]=$F$2,1,0),0)</f>
        <v>0</v>
      </c>
      <c r="M67" s="170">
        <f>IF(OR(Tabla3[[#This Row],[Quartil (1, 2 o 3) com a 1r, 2n, penúltim i últim autor o autor en correspondència]]=3,Tabla3[[#This Row],[Quartil (1, 2 o 3) com a 1r, 2n, penúltim i últim autor o autor en correspondència]]=4),IF(Tabla3[[#This Row],[Posició autoria article indexat]]=$F$3,1,0),0)</f>
        <v>0</v>
      </c>
      <c r="N67"/>
      <c r="O67"/>
    </row>
    <row r="68" spans="1:15" x14ac:dyDescent="0.25">
      <c r="A68" s="182">
        <v>56</v>
      </c>
      <c r="B68" s="169"/>
      <c r="C68" s="169"/>
      <c r="D68" s="169"/>
      <c r="E68" s="169"/>
      <c r="F68" s="169"/>
      <c r="G68" s="169"/>
      <c r="H68" s="183">
        <f>IFERROR(Tabla3[[#This Row],[Nombre de citesrebudes segos ISI WoK]]/(VLOOKUP(Tabla3[[#This Row],[WoS Category]],'N AQU'!$B$13:$C$266,2,0)*100),0)</f>
        <v>0</v>
      </c>
      <c r="I68" s="170">
        <f>IF(OR(Tabla3[[#This Row],[Quartil (1, 2 o 3) com a 1r, 2n, penúltim i últim autor o autor en correspondència]]=1,Tabla3[[#This Row],[Quartil (1, 2 o 3) com a 1r, 2n, penúltim i últim autor o autor en correspondència]]=2),IF(Tabla3[[#This Row],[Posició autoria article indexat]]=$F$2,1,0),0)</f>
        <v>0</v>
      </c>
      <c r="J68" s="170">
        <f>IF(OR(Tabla3[[#This Row],[Quartil (1, 2 o 3) com a 1r, 2n, penúltim i últim autor o autor en correspondència]]=1,Tabla3[[#This Row],[Quartil (1, 2 o 3) com a 1r, 2n, penúltim i últim autor o autor en correspondència]]=2),IF(Tabla3[[#This Row],[Posició autoria article indexat]]=$F$3,1,0),0)</f>
        <v>0</v>
      </c>
      <c r="K68" s="170">
        <f>IF(OR(Tabla3[[#This Row],[Quartil (1, 2 o 3) com a 1r, 2n, penúltim i últim autor o autor en correspondència]]=1,Tabla3[[#This Row],[Quartil (1, 2 o 3) com a 1r, 2n, penúltim i últim autor o autor en correspondència]]=2),IF(Tabla3[[#This Row],[Posició autoria article indexat]]=$F$4,1,0),0)</f>
        <v>0</v>
      </c>
      <c r="L68" s="170">
        <f>IF(OR(Tabla3[[#This Row],[Quartil (1, 2 o 3) com a 1r, 2n, penúltim i últim autor o autor en correspondència]]=3,Tabla3[[#This Row],[Quartil (1, 2 o 3) com a 1r, 2n, penúltim i últim autor o autor en correspondència]]=4),IF(Tabla3[[#This Row],[Posició autoria article indexat]]=$F$2,1,0),0)</f>
        <v>0</v>
      </c>
      <c r="M68" s="170">
        <f>IF(OR(Tabla3[[#This Row],[Quartil (1, 2 o 3) com a 1r, 2n, penúltim i últim autor o autor en correspondència]]=3,Tabla3[[#This Row],[Quartil (1, 2 o 3) com a 1r, 2n, penúltim i últim autor o autor en correspondència]]=4),IF(Tabla3[[#This Row],[Posició autoria article indexat]]=$F$3,1,0),0)</f>
        <v>0</v>
      </c>
      <c r="N68"/>
      <c r="O68"/>
    </row>
    <row r="69" spans="1:15" x14ac:dyDescent="0.25">
      <c r="A69" s="182">
        <v>57</v>
      </c>
      <c r="B69" s="169"/>
      <c r="C69" s="169"/>
      <c r="D69" s="169"/>
      <c r="E69" s="169"/>
      <c r="F69" s="169"/>
      <c r="G69" s="169"/>
      <c r="H69" s="183">
        <f>IFERROR(Tabla3[[#This Row],[Nombre de citesrebudes segos ISI WoK]]/(VLOOKUP(Tabla3[[#This Row],[WoS Category]],'N AQU'!$B$13:$C$266,2,0)*100),0)</f>
        <v>0</v>
      </c>
      <c r="I69" s="170">
        <f>IF(OR(Tabla3[[#This Row],[Quartil (1, 2 o 3) com a 1r, 2n, penúltim i últim autor o autor en correspondència]]=1,Tabla3[[#This Row],[Quartil (1, 2 o 3) com a 1r, 2n, penúltim i últim autor o autor en correspondència]]=2),IF(Tabla3[[#This Row],[Posició autoria article indexat]]=$F$2,1,0),0)</f>
        <v>0</v>
      </c>
      <c r="J69" s="170">
        <f>IF(OR(Tabla3[[#This Row],[Quartil (1, 2 o 3) com a 1r, 2n, penúltim i últim autor o autor en correspondència]]=1,Tabla3[[#This Row],[Quartil (1, 2 o 3) com a 1r, 2n, penúltim i últim autor o autor en correspondència]]=2),IF(Tabla3[[#This Row],[Posició autoria article indexat]]=$F$3,1,0),0)</f>
        <v>0</v>
      </c>
      <c r="K69" s="170">
        <f>IF(OR(Tabla3[[#This Row],[Quartil (1, 2 o 3) com a 1r, 2n, penúltim i últim autor o autor en correspondència]]=1,Tabla3[[#This Row],[Quartil (1, 2 o 3) com a 1r, 2n, penúltim i últim autor o autor en correspondència]]=2),IF(Tabla3[[#This Row],[Posició autoria article indexat]]=$F$4,1,0),0)</f>
        <v>0</v>
      </c>
      <c r="L69" s="170">
        <f>IF(OR(Tabla3[[#This Row],[Quartil (1, 2 o 3) com a 1r, 2n, penúltim i últim autor o autor en correspondència]]=3,Tabla3[[#This Row],[Quartil (1, 2 o 3) com a 1r, 2n, penúltim i últim autor o autor en correspondència]]=4),IF(Tabla3[[#This Row],[Posició autoria article indexat]]=$F$2,1,0),0)</f>
        <v>0</v>
      </c>
      <c r="M69" s="170">
        <f>IF(OR(Tabla3[[#This Row],[Quartil (1, 2 o 3) com a 1r, 2n, penúltim i últim autor o autor en correspondència]]=3,Tabla3[[#This Row],[Quartil (1, 2 o 3) com a 1r, 2n, penúltim i últim autor o autor en correspondència]]=4),IF(Tabla3[[#This Row],[Posició autoria article indexat]]=$F$3,1,0),0)</f>
        <v>0</v>
      </c>
      <c r="N69"/>
      <c r="O69"/>
    </row>
    <row r="70" spans="1:15" x14ac:dyDescent="0.25">
      <c r="A70" s="182">
        <v>58</v>
      </c>
      <c r="B70" s="169"/>
      <c r="C70" s="169"/>
      <c r="D70" s="169"/>
      <c r="E70" s="169"/>
      <c r="F70" s="169"/>
      <c r="G70" s="169"/>
      <c r="H70" s="183">
        <f>IFERROR(Tabla3[[#This Row],[Nombre de citesrebudes segos ISI WoK]]/(VLOOKUP(Tabla3[[#This Row],[WoS Category]],'N AQU'!$B$13:$C$266,2,0)*100),0)</f>
        <v>0</v>
      </c>
      <c r="I70" s="170">
        <f>IF(OR(Tabla3[[#This Row],[Quartil (1, 2 o 3) com a 1r, 2n, penúltim i últim autor o autor en correspondència]]=1,Tabla3[[#This Row],[Quartil (1, 2 o 3) com a 1r, 2n, penúltim i últim autor o autor en correspondència]]=2),IF(Tabla3[[#This Row],[Posició autoria article indexat]]=$F$2,1,0),0)</f>
        <v>0</v>
      </c>
      <c r="J70" s="170">
        <f>IF(OR(Tabla3[[#This Row],[Quartil (1, 2 o 3) com a 1r, 2n, penúltim i últim autor o autor en correspondència]]=1,Tabla3[[#This Row],[Quartil (1, 2 o 3) com a 1r, 2n, penúltim i últim autor o autor en correspondència]]=2),IF(Tabla3[[#This Row],[Posició autoria article indexat]]=$F$3,1,0),0)</f>
        <v>0</v>
      </c>
      <c r="K70" s="170">
        <f>IF(OR(Tabla3[[#This Row],[Quartil (1, 2 o 3) com a 1r, 2n, penúltim i últim autor o autor en correspondència]]=1,Tabla3[[#This Row],[Quartil (1, 2 o 3) com a 1r, 2n, penúltim i últim autor o autor en correspondència]]=2),IF(Tabla3[[#This Row],[Posició autoria article indexat]]=$F$4,1,0),0)</f>
        <v>0</v>
      </c>
      <c r="L70" s="170">
        <f>IF(OR(Tabla3[[#This Row],[Quartil (1, 2 o 3) com a 1r, 2n, penúltim i últim autor o autor en correspondència]]=3,Tabla3[[#This Row],[Quartil (1, 2 o 3) com a 1r, 2n, penúltim i últim autor o autor en correspondència]]=4),IF(Tabla3[[#This Row],[Posició autoria article indexat]]=$F$2,1,0),0)</f>
        <v>0</v>
      </c>
      <c r="M70" s="170">
        <f>IF(OR(Tabla3[[#This Row],[Quartil (1, 2 o 3) com a 1r, 2n, penúltim i últim autor o autor en correspondència]]=3,Tabla3[[#This Row],[Quartil (1, 2 o 3) com a 1r, 2n, penúltim i últim autor o autor en correspondència]]=4),IF(Tabla3[[#This Row],[Posició autoria article indexat]]=$F$3,1,0),0)</f>
        <v>0</v>
      </c>
      <c r="N70"/>
      <c r="O70"/>
    </row>
    <row r="71" spans="1:15" x14ac:dyDescent="0.25">
      <c r="A71" s="182">
        <v>59</v>
      </c>
      <c r="B71" s="169"/>
      <c r="C71" s="169"/>
      <c r="D71" s="169"/>
      <c r="E71" s="169"/>
      <c r="F71" s="169"/>
      <c r="G71" s="169"/>
      <c r="H71" s="183">
        <f>IFERROR(Tabla3[[#This Row],[Nombre de citesrebudes segos ISI WoK]]/(VLOOKUP(Tabla3[[#This Row],[WoS Category]],'N AQU'!$B$13:$C$266,2,0)*100),0)</f>
        <v>0</v>
      </c>
      <c r="I71" s="170">
        <f>IF(OR(Tabla3[[#This Row],[Quartil (1, 2 o 3) com a 1r, 2n, penúltim i últim autor o autor en correspondència]]=1,Tabla3[[#This Row],[Quartil (1, 2 o 3) com a 1r, 2n, penúltim i últim autor o autor en correspondència]]=2),IF(Tabla3[[#This Row],[Posició autoria article indexat]]=$F$2,1,0),0)</f>
        <v>0</v>
      </c>
      <c r="J71" s="170">
        <f>IF(OR(Tabla3[[#This Row],[Quartil (1, 2 o 3) com a 1r, 2n, penúltim i últim autor o autor en correspondència]]=1,Tabla3[[#This Row],[Quartil (1, 2 o 3) com a 1r, 2n, penúltim i últim autor o autor en correspondència]]=2),IF(Tabla3[[#This Row],[Posició autoria article indexat]]=$F$3,1,0),0)</f>
        <v>0</v>
      </c>
      <c r="K71" s="170">
        <f>IF(OR(Tabla3[[#This Row],[Quartil (1, 2 o 3) com a 1r, 2n, penúltim i últim autor o autor en correspondència]]=1,Tabla3[[#This Row],[Quartil (1, 2 o 3) com a 1r, 2n, penúltim i últim autor o autor en correspondència]]=2),IF(Tabla3[[#This Row],[Posició autoria article indexat]]=$F$4,1,0),0)</f>
        <v>0</v>
      </c>
      <c r="L71" s="170">
        <f>IF(OR(Tabla3[[#This Row],[Quartil (1, 2 o 3) com a 1r, 2n, penúltim i últim autor o autor en correspondència]]=3,Tabla3[[#This Row],[Quartil (1, 2 o 3) com a 1r, 2n, penúltim i últim autor o autor en correspondència]]=4),IF(Tabla3[[#This Row],[Posició autoria article indexat]]=$F$2,1,0),0)</f>
        <v>0</v>
      </c>
      <c r="M71" s="170">
        <f>IF(OR(Tabla3[[#This Row],[Quartil (1, 2 o 3) com a 1r, 2n, penúltim i últim autor o autor en correspondència]]=3,Tabla3[[#This Row],[Quartil (1, 2 o 3) com a 1r, 2n, penúltim i últim autor o autor en correspondència]]=4),IF(Tabla3[[#This Row],[Posició autoria article indexat]]=$F$3,1,0),0)</f>
        <v>0</v>
      </c>
      <c r="N71"/>
      <c r="O71"/>
    </row>
    <row r="72" spans="1:15" x14ac:dyDescent="0.25">
      <c r="A72" s="182">
        <v>60</v>
      </c>
      <c r="B72" s="169"/>
      <c r="C72" s="169"/>
      <c r="D72" s="169"/>
      <c r="E72" s="169"/>
      <c r="F72" s="169"/>
      <c r="G72" s="169"/>
      <c r="H72" s="183">
        <f>IFERROR(Tabla3[[#This Row],[Nombre de citesrebudes segos ISI WoK]]/(VLOOKUP(Tabla3[[#This Row],[WoS Category]],'N AQU'!$B$13:$C$266,2,0)*100),0)</f>
        <v>0</v>
      </c>
      <c r="I72" s="170">
        <f>IF(OR(Tabla3[[#This Row],[Quartil (1, 2 o 3) com a 1r, 2n, penúltim i últim autor o autor en correspondència]]=1,Tabla3[[#This Row],[Quartil (1, 2 o 3) com a 1r, 2n, penúltim i últim autor o autor en correspondència]]=2),IF(Tabla3[[#This Row],[Posició autoria article indexat]]=$F$2,1,0),0)</f>
        <v>0</v>
      </c>
      <c r="J72" s="170">
        <f>IF(OR(Tabla3[[#This Row],[Quartil (1, 2 o 3) com a 1r, 2n, penúltim i últim autor o autor en correspondència]]=1,Tabla3[[#This Row],[Quartil (1, 2 o 3) com a 1r, 2n, penúltim i últim autor o autor en correspondència]]=2),IF(Tabla3[[#This Row],[Posició autoria article indexat]]=$F$3,1,0),0)</f>
        <v>0</v>
      </c>
      <c r="K72" s="170">
        <f>IF(OR(Tabla3[[#This Row],[Quartil (1, 2 o 3) com a 1r, 2n, penúltim i últim autor o autor en correspondència]]=1,Tabla3[[#This Row],[Quartil (1, 2 o 3) com a 1r, 2n, penúltim i últim autor o autor en correspondència]]=2),IF(Tabla3[[#This Row],[Posició autoria article indexat]]=$F$4,1,0),0)</f>
        <v>0</v>
      </c>
      <c r="L72" s="170">
        <f>IF(OR(Tabla3[[#This Row],[Quartil (1, 2 o 3) com a 1r, 2n, penúltim i últim autor o autor en correspondència]]=3,Tabla3[[#This Row],[Quartil (1, 2 o 3) com a 1r, 2n, penúltim i últim autor o autor en correspondència]]=4),IF(Tabla3[[#This Row],[Posició autoria article indexat]]=$F$2,1,0),0)</f>
        <v>0</v>
      </c>
      <c r="M72" s="170">
        <f>IF(OR(Tabla3[[#This Row],[Quartil (1, 2 o 3) com a 1r, 2n, penúltim i últim autor o autor en correspondència]]=3,Tabla3[[#This Row],[Quartil (1, 2 o 3) com a 1r, 2n, penúltim i últim autor o autor en correspondència]]=4),IF(Tabla3[[#This Row],[Posició autoria article indexat]]=$F$3,1,0),0)</f>
        <v>0</v>
      </c>
      <c r="N72"/>
      <c r="O72"/>
    </row>
    <row r="73" spans="1:15" x14ac:dyDescent="0.25">
      <c r="A73" s="182">
        <v>61</v>
      </c>
      <c r="B73" s="169"/>
      <c r="C73" s="169"/>
      <c r="D73" s="169"/>
      <c r="E73" s="169"/>
      <c r="F73" s="169"/>
      <c r="G73" s="169"/>
      <c r="H73" s="183">
        <f>IFERROR(Tabla3[[#This Row],[Nombre de citesrebudes segos ISI WoK]]/(VLOOKUP(Tabla3[[#This Row],[WoS Category]],'N AQU'!$B$13:$C$266,2,0)*100),0)</f>
        <v>0</v>
      </c>
      <c r="I73" s="170">
        <f>IF(OR(Tabla3[[#This Row],[Quartil (1, 2 o 3) com a 1r, 2n, penúltim i últim autor o autor en correspondència]]=1,Tabla3[[#This Row],[Quartil (1, 2 o 3) com a 1r, 2n, penúltim i últim autor o autor en correspondència]]=2),IF(Tabla3[[#This Row],[Posició autoria article indexat]]=$F$2,1,0),0)</f>
        <v>0</v>
      </c>
      <c r="J73" s="170">
        <f>IF(OR(Tabla3[[#This Row],[Quartil (1, 2 o 3) com a 1r, 2n, penúltim i últim autor o autor en correspondència]]=1,Tabla3[[#This Row],[Quartil (1, 2 o 3) com a 1r, 2n, penúltim i últim autor o autor en correspondència]]=2),IF(Tabla3[[#This Row],[Posició autoria article indexat]]=$F$3,1,0),0)</f>
        <v>0</v>
      </c>
      <c r="K73" s="170">
        <f>IF(OR(Tabla3[[#This Row],[Quartil (1, 2 o 3) com a 1r, 2n, penúltim i últim autor o autor en correspondència]]=1,Tabla3[[#This Row],[Quartil (1, 2 o 3) com a 1r, 2n, penúltim i últim autor o autor en correspondència]]=2),IF(Tabla3[[#This Row],[Posició autoria article indexat]]=$F$4,1,0),0)</f>
        <v>0</v>
      </c>
      <c r="L73" s="170">
        <f>IF(OR(Tabla3[[#This Row],[Quartil (1, 2 o 3) com a 1r, 2n, penúltim i últim autor o autor en correspondència]]=3,Tabla3[[#This Row],[Quartil (1, 2 o 3) com a 1r, 2n, penúltim i últim autor o autor en correspondència]]=4),IF(Tabla3[[#This Row],[Posició autoria article indexat]]=$F$2,1,0),0)</f>
        <v>0</v>
      </c>
      <c r="M73" s="170">
        <f>IF(OR(Tabla3[[#This Row],[Quartil (1, 2 o 3) com a 1r, 2n, penúltim i últim autor o autor en correspondència]]=3,Tabla3[[#This Row],[Quartil (1, 2 o 3) com a 1r, 2n, penúltim i últim autor o autor en correspondència]]=4),IF(Tabla3[[#This Row],[Posició autoria article indexat]]=$F$3,1,0),0)</f>
        <v>0</v>
      </c>
      <c r="N73"/>
      <c r="O73"/>
    </row>
    <row r="74" spans="1:15" x14ac:dyDescent="0.25">
      <c r="A74" s="182">
        <v>62</v>
      </c>
      <c r="B74" s="169"/>
      <c r="C74" s="169"/>
      <c r="D74" s="169"/>
      <c r="E74" s="169"/>
      <c r="F74" s="169"/>
      <c r="G74" s="169"/>
      <c r="H74" s="183">
        <f>IFERROR(Tabla3[[#This Row],[Nombre de citesrebudes segos ISI WoK]]/(VLOOKUP(Tabla3[[#This Row],[WoS Category]],'N AQU'!$B$13:$C$266,2,0)*100),0)</f>
        <v>0</v>
      </c>
      <c r="I74" s="170">
        <f>IF(OR(Tabla3[[#This Row],[Quartil (1, 2 o 3) com a 1r, 2n, penúltim i últim autor o autor en correspondència]]=1,Tabla3[[#This Row],[Quartil (1, 2 o 3) com a 1r, 2n, penúltim i últim autor o autor en correspondència]]=2),IF(Tabla3[[#This Row],[Posició autoria article indexat]]=$F$2,1,0),0)</f>
        <v>0</v>
      </c>
      <c r="J74" s="170">
        <f>IF(OR(Tabla3[[#This Row],[Quartil (1, 2 o 3) com a 1r, 2n, penúltim i últim autor o autor en correspondència]]=1,Tabla3[[#This Row],[Quartil (1, 2 o 3) com a 1r, 2n, penúltim i últim autor o autor en correspondència]]=2),IF(Tabla3[[#This Row],[Posició autoria article indexat]]=$F$3,1,0),0)</f>
        <v>0</v>
      </c>
      <c r="K74" s="170">
        <f>IF(OR(Tabla3[[#This Row],[Quartil (1, 2 o 3) com a 1r, 2n, penúltim i últim autor o autor en correspondència]]=1,Tabla3[[#This Row],[Quartil (1, 2 o 3) com a 1r, 2n, penúltim i últim autor o autor en correspondència]]=2),IF(Tabla3[[#This Row],[Posició autoria article indexat]]=$F$4,1,0),0)</f>
        <v>0</v>
      </c>
      <c r="L74" s="170">
        <f>IF(OR(Tabla3[[#This Row],[Quartil (1, 2 o 3) com a 1r, 2n, penúltim i últim autor o autor en correspondència]]=3,Tabla3[[#This Row],[Quartil (1, 2 o 3) com a 1r, 2n, penúltim i últim autor o autor en correspondència]]=4),IF(Tabla3[[#This Row],[Posició autoria article indexat]]=$F$2,1,0),0)</f>
        <v>0</v>
      </c>
      <c r="M74" s="170">
        <f>IF(OR(Tabla3[[#This Row],[Quartil (1, 2 o 3) com a 1r, 2n, penúltim i últim autor o autor en correspondència]]=3,Tabla3[[#This Row],[Quartil (1, 2 o 3) com a 1r, 2n, penúltim i últim autor o autor en correspondència]]=4),IF(Tabla3[[#This Row],[Posició autoria article indexat]]=$F$3,1,0),0)</f>
        <v>0</v>
      </c>
      <c r="N74"/>
      <c r="O74"/>
    </row>
    <row r="75" spans="1:15" x14ac:dyDescent="0.25">
      <c r="A75" s="182">
        <v>63</v>
      </c>
      <c r="B75" s="169"/>
      <c r="C75" s="169"/>
      <c r="D75" s="169"/>
      <c r="E75" s="169"/>
      <c r="F75" s="169"/>
      <c r="G75" s="169"/>
      <c r="H75" s="183">
        <f>IFERROR(Tabla3[[#This Row],[Nombre de citesrebudes segos ISI WoK]]/(VLOOKUP(Tabla3[[#This Row],[WoS Category]],'N AQU'!$B$13:$C$266,2,0)*100),0)</f>
        <v>0</v>
      </c>
      <c r="I75" s="170">
        <f>IF(OR(Tabla3[[#This Row],[Quartil (1, 2 o 3) com a 1r, 2n, penúltim i últim autor o autor en correspondència]]=1,Tabla3[[#This Row],[Quartil (1, 2 o 3) com a 1r, 2n, penúltim i últim autor o autor en correspondència]]=2),IF(Tabla3[[#This Row],[Posició autoria article indexat]]=$F$2,1,0),0)</f>
        <v>0</v>
      </c>
      <c r="J75" s="170">
        <f>IF(OR(Tabla3[[#This Row],[Quartil (1, 2 o 3) com a 1r, 2n, penúltim i últim autor o autor en correspondència]]=1,Tabla3[[#This Row],[Quartil (1, 2 o 3) com a 1r, 2n, penúltim i últim autor o autor en correspondència]]=2),IF(Tabla3[[#This Row],[Posició autoria article indexat]]=$F$3,1,0),0)</f>
        <v>0</v>
      </c>
      <c r="K75" s="170">
        <f>IF(OR(Tabla3[[#This Row],[Quartil (1, 2 o 3) com a 1r, 2n, penúltim i últim autor o autor en correspondència]]=1,Tabla3[[#This Row],[Quartil (1, 2 o 3) com a 1r, 2n, penúltim i últim autor o autor en correspondència]]=2),IF(Tabla3[[#This Row],[Posició autoria article indexat]]=$F$4,1,0),0)</f>
        <v>0</v>
      </c>
      <c r="L75" s="170">
        <f>IF(OR(Tabla3[[#This Row],[Quartil (1, 2 o 3) com a 1r, 2n, penúltim i últim autor o autor en correspondència]]=3,Tabla3[[#This Row],[Quartil (1, 2 o 3) com a 1r, 2n, penúltim i últim autor o autor en correspondència]]=4),IF(Tabla3[[#This Row],[Posició autoria article indexat]]=$F$2,1,0),0)</f>
        <v>0</v>
      </c>
      <c r="M75" s="170">
        <f>IF(OR(Tabla3[[#This Row],[Quartil (1, 2 o 3) com a 1r, 2n, penúltim i últim autor o autor en correspondència]]=3,Tabla3[[#This Row],[Quartil (1, 2 o 3) com a 1r, 2n, penúltim i últim autor o autor en correspondència]]=4),IF(Tabla3[[#This Row],[Posició autoria article indexat]]=$F$3,1,0),0)</f>
        <v>0</v>
      </c>
      <c r="N75"/>
      <c r="O75"/>
    </row>
    <row r="76" spans="1:15" x14ac:dyDescent="0.25">
      <c r="A76" s="182">
        <v>64</v>
      </c>
      <c r="B76" s="169"/>
      <c r="C76" s="169"/>
      <c r="D76" s="169"/>
      <c r="E76" s="169"/>
      <c r="F76" s="169"/>
      <c r="G76" s="169"/>
      <c r="H76" s="183">
        <f>IFERROR(Tabla3[[#This Row],[Nombre de citesrebudes segos ISI WoK]]/(VLOOKUP(Tabla3[[#This Row],[WoS Category]],'N AQU'!$B$13:$C$266,2,0)*100),0)</f>
        <v>0</v>
      </c>
      <c r="I76" s="170">
        <f>IF(OR(Tabla3[[#This Row],[Quartil (1, 2 o 3) com a 1r, 2n, penúltim i últim autor o autor en correspondència]]=1,Tabla3[[#This Row],[Quartil (1, 2 o 3) com a 1r, 2n, penúltim i últim autor o autor en correspondència]]=2),IF(Tabla3[[#This Row],[Posició autoria article indexat]]=$F$2,1,0),0)</f>
        <v>0</v>
      </c>
      <c r="J76" s="170">
        <f>IF(OR(Tabla3[[#This Row],[Quartil (1, 2 o 3) com a 1r, 2n, penúltim i últim autor o autor en correspondència]]=1,Tabla3[[#This Row],[Quartil (1, 2 o 3) com a 1r, 2n, penúltim i últim autor o autor en correspondència]]=2),IF(Tabla3[[#This Row],[Posició autoria article indexat]]=$F$3,1,0),0)</f>
        <v>0</v>
      </c>
      <c r="K76" s="170">
        <f>IF(OR(Tabla3[[#This Row],[Quartil (1, 2 o 3) com a 1r, 2n, penúltim i últim autor o autor en correspondència]]=1,Tabla3[[#This Row],[Quartil (1, 2 o 3) com a 1r, 2n, penúltim i últim autor o autor en correspondència]]=2),IF(Tabla3[[#This Row],[Posició autoria article indexat]]=$F$4,1,0),0)</f>
        <v>0</v>
      </c>
      <c r="L76" s="170">
        <f>IF(OR(Tabla3[[#This Row],[Quartil (1, 2 o 3) com a 1r, 2n, penúltim i últim autor o autor en correspondència]]=3,Tabla3[[#This Row],[Quartil (1, 2 o 3) com a 1r, 2n, penúltim i últim autor o autor en correspondència]]=4),IF(Tabla3[[#This Row],[Posició autoria article indexat]]=$F$2,1,0),0)</f>
        <v>0</v>
      </c>
      <c r="M76" s="170">
        <f>IF(OR(Tabla3[[#This Row],[Quartil (1, 2 o 3) com a 1r, 2n, penúltim i últim autor o autor en correspondència]]=3,Tabla3[[#This Row],[Quartil (1, 2 o 3) com a 1r, 2n, penúltim i últim autor o autor en correspondència]]=4),IF(Tabla3[[#This Row],[Posició autoria article indexat]]=$F$3,1,0),0)</f>
        <v>0</v>
      </c>
      <c r="N76"/>
      <c r="O76"/>
    </row>
    <row r="77" spans="1:15" x14ac:dyDescent="0.25">
      <c r="A77" s="182">
        <v>65</v>
      </c>
      <c r="B77" s="169"/>
      <c r="C77" s="169"/>
      <c r="D77" s="169"/>
      <c r="E77" s="169"/>
      <c r="F77" s="169"/>
      <c r="G77" s="169"/>
      <c r="H77" s="183">
        <f>IFERROR(Tabla3[[#This Row],[Nombre de citesrebudes segos ISI WoK]]/(VLOOKUP(Tabla3[[#This Row],[WoS Category]],'N AQU'!$B$13:$C$266,2,0)*100),0)</f>
        <v>0</v>
      </c>
      <c r="I77" s="170">
        <f>IF(OR(Tabla3[[#This Row],[Quartil (1, 2 o 3) com a 1r, 2n, penúltim i últim autor o autor en correspondència]]=1,Tabla3[[#This Row],[Quartil (1, 2 o 3) com a 1r, 2n, penúltim i últim autor o autor en correspondència]]=2),IF(Tabla3[[#This Row],[Posició autoria article indexat]]=$F$2,1,0),0)</f>
        <v>0</v>
      </c>
      <c r="J77" s="170">
        <f>IF(OR(Tabla3[[#This Row],[Quartil (1, 2 o 3) com a 1r, 2n, penúltim i últim autor o autor en correspondència]]=1,Tabla3[[#This Row],[Quartil (1, 2 o 3) com a 1r, 2n, penúltim i últim autor o autor en correspondència]]=2),IF(Tabla3[[#This Row],[Posició autoria article indexat]]=$F$3,1,0),0)</f>
        <v>0</v>
      </c>
      <c r="K77" s="170">
        <f>IF(OR(Tabla3[[#This Row],[Quartil (1, 2 o 3) com a 1r, 2n, penúltim i últim autor o autor en correspondència]]=1,Tabla3[[#This Row],[Quartil (1, 2 o 3) com a 1r, 2n, penúltim i últim autor o autor en correspondència]]=2),IF(Tabla3[[#This Row],[Posició autoria article indexat]]=$F$4,1,0),0)</f>
        <v>0</v>
      </c>
      <c r="L77" s="170">
        <f>IF(OR(Tabla3[[#This Row],[Quartil (1, 2 o 3) com a 1r, 2n, penúltim i últim autor o autor en correspondència]]=3,Tabla3[[#This Row],[Quartil (1, 2 o 3) com a 1r, 2n, penúltim i últim autor o autor en correspondència]]=4),IF(Tabla3[[#This Row],[Posició autoria article indexat]]=$F$2,1,0),0)</f>
        <v>0</v>
      </c>
      <c r="M77" s="170">
        <f>IF(OR(Tabla3[[#This Row],[Quartil (1, 2 o 3) com a 1r, 2n, penúltim i últim autor o autor en correspondència]]=3,Tabla3[[#This Row],[Quartil (1, 2 o 3) com a 1r, 2n, penúltim i últim autor o autor en correspondència]]=4),IF(Tabla3[[#This Row],[Posició autoria article indexat]]=$F$3,1,0),0)</f>
        <v>0</v>
      </c>
      <c r="N77"/>
      <c r="O77"/>
    </row>
    <row r="78" spans="1:15" x14ac:dyDescent="0.25">
      <c r="A78" s="182">
        <v>66</v>
      </c>
      <c r="B78" s="169"/>
      <c r="C78" s="169"/>
      <c r="D78" s="169"/>
      <c r="E78" s="169"/>
      <c r="F78" s="169"/>
      <c r="G78" s="169"/>
      <c r="H78" s="183">
        <f>IFERROR(Tabla3[[#This Row],[Nombre de citesrebudes segos ISI WoK]]/(VLOOKUP(Tabla3[[#This Row],[WoS Category]],'N AQU'!$B$13:$C$266,2,0)*100),0)</f>
        <v>0</v>
      </c>
      <c r="I78" s="170">
        <f>IF(OR(Tabla3[[#This Row],[Quartil (1, 2 o 3) com a 1r, 2n, penúltim i últim autor o autor en correspondència]]=1,Tabla3[[#This Row],[Quartil (1, 2 o 3) com a 1r, 2n, penúltim i últim autor o autor en correspondència]]=2),IF(Tabla3[[#This Row],[Posició autoria article indexat]]=$F$2,1,0),0)</f>
        <v>0</v>
      </c>
      <c r="J78" s="170">
        <f>IF(OR(Tabla3[[#This Row],[Quartil (1, 2 o 3) com a 1r, 2n, penúltim i últim autor o autor en correspondència]]=1,Tabla3[[#This Row],[Quartil (1, 2 o 3) com a 1r, 2n, penúltim i últim autor o autor en correspondència]]=2),IF(Tabla3[[#This Row],[Posició autoria article indexat]]=$F$3,1,0),0)</f>
        <v>0</v>
      </c>
      <c r="K78" s="170">
        <f>IF(OR(Tabla3[[#This Row],[Quartil (1, 2 o 3) com a 1r, 2n, penúltim i últim autor o autor en correspondència]]=1,Tabla3[[#This Row],[Quartil (1, 2 o 3) com a 1r, 2n, penúltim i últim autor o autor en correspondència]]=2),IF(Tabla3[[#This Row],[Posició autoria article indexat]]=$F$4,1,0),0)</f>
        <v>0</v>
      </c>
      <c r="L78" s="170">
        <f>IF(OR(Tabla3[[#This Row],[Quartil (1, 2 o 3) com a 1r, 2n, penúltim i últim autor o autor en correspondència]]=3,Tabla3[[#This Row],[Quartil (1, 2 o 3) com a 1r, 2n, penúltim i últim autor o autor en correspondència]]=4),IF(Tabla3[[#This Row],[Posició autoria article indexat]]=$F$2,1,0),0)</f>
        <v>0</v>
      </c>
      <c r="M78" s="170">
        <f>IF(OR(Tabla3[[#This Row],[Quartil (1, 2 o 3) com a 1r, 2n, penúltim i últim autor o autor en correspondència]]=3,Tabla3[[#This Row],[Quartil (1, 2 o 3) com a 1r, 2n, penúltim i últim autor o autor en correspondència]]=4),IF(Tabla3[[#This Row],[Posició autoria article indexat]]=$F$3,1,0),0)</f>
        <v>0</v>
      </c>
      <c r="N78"/>
      <c r="O78"/>
    </row>
    <row r="79" spans="1:15" x14ac:dyDescent="0.25">
      <c r="A79" s="182">
        <v>67</v>
      </c>
      <c r="B79" s="169"/>
      <c r="C79" s="169"/>
      <c r="D79" s="169"/>
      <c r="E79" s="169"/>
      <c r="F79" s="169"/>
      <c r="G79" s="169"/>
      <c r="H79" s="183">
        <f>IFERROR(Tabla3[[#This Row],[Nombre de citesrebudes segos ISI WoK]]/(VLOOKUP(Tabla3[[#This Row],[WoS Category]],'N AQU'!$B$13:$C$266,2,0)*100),0)</f>
        <v>0</v>
      </c>
      <c r="I79" s="170">
        <f>IF(OR(Tabla3[[#This Row],[Quartil (1, 2 o 3) com a 1r, 2n, penúltim i últim autor o autor en correspondència]]=1,Tabla3[[#This Row],[Quartil (1, 2 o 3) com a 1r, 2n, penúltim i últim autor o autor en correspondència]]=2),IF(Tabla3[[#This Row],[Posició autoria article indexat]]=$F$2,1,0),0)</f>
        <v>0</v>
      </c>
      <c r="J79" s="170">
        <f>IF(OR(Tabla3[[#This Row],[Quartil (1, 2 o 3) com a 1r, 2n, penúltim i últim autor o autor en correspondència]]=1,Tabla3[[#This Row],[Quartil (1, 2 o 3) com a 1r, 2n, penúltim i últim autor o autor en correspondència]]=2),IF(Tabla3[[#This Row],[Posició autoria article indexat]]=$F$3,1,0),0)</f>
        <v>0</v>
      </c>
      <c r="K79" s="170">
        <f>IF(OR(Tabla3[[#This Row],[Quartil (1, 2 o 3) com a 1r, 2n, penúltim i últim autor o autor en correspondència]]=1,Tabla3[[#This Row],[Quartil (1, 2 o 3) com a 1r, 2n, penúltim i últim autor o autor en correspondència]]=2),IF(Tabla3[[#This Row],[Posició autoria article indexat]]=$F$4,1,0),0)</f>
        <v>0</v>
      </c>
      <c r="L79" s="170">
        <f>IF(OR(Tabla3[[#This Row],[Quartil (1, 2 o 3) com a 1r, 2n, penúltim i últim autor o autor en correspondència]]=3,Tabla3[[#This Row],[Quartil (1, 2 o 3) com a 1r, 2n, penúltim i últim autor o autor en correspondència]]=4),IF(Tabla3[[#This Row],[Posició autoria article indexat]]=$F$2,1,0),0)</f>
        <v>0</v>
      </c>
      <c r="M79" s="170">
        <f>IF(OR(Tabla3[[#This Row],[Quartil (1, 2 o 3) com a 1r, 2n, penúltim i últim autor o autor en correspondència]]=3,Tabla3[[#This Row],[Quartil (1, 2 o 3) com a 1r, 2n, penúltim i últim autor o autor en correspondència]]=4),IF(Tabla3[[#This Row],[Posició autoria article indexat]]=$F$3,1,0),0)</f>
        <v>0</v>
      </c>
      <c r="N79"/>
      <c r="O79"/>
    </row>
    <row r="80" spans="1:15" x14ac:dyDescent="0.25">
      <c r="A80" s="182">
        <v>68</v>
      </c>
      <c r="B80" s="169"/>
      <c r="C80" s="169"/>
      <c r="D80" s="169"/>
      <c r="E80" s="169"/>
      <c r="F80" s="169"/>
      <c r="G80" s="169"/>
      <c r="H80" s="183">
        <f>IFERROR(Tabla3[[#This Row],[Nombre de citesrebudes segos ISI WoK]]/(VLOOKUP(Tabla3[[#This Row],[WoS Category]],'N AQU'!$B$13:$C$266,2,0)*100),0)</f>
        <v>0</v>
      </c>
      <c r="I80" s="170">
        <f>IF(OR(Tabla3[[#This Row],[Quartil (1, 2 o 3) com a 1r, 2n, penúltim i últim autor o autor en correspondència]]=1,Tabla3[[#This Row],[Quartil (1, 2 o 3) com a 1r, 2n, penúltim i últim autor o autor en correspondència]]=2),IF(Tabla3[[#This Row],[Posició autoria article indexat]]=$F$2,1,0),0)</f>
        <v>0</v>
      </c>
      <c r="J80" s="170">
        <f>IF(OR(Tabla3[[#This Row],[Quartil (1, 2 o 3) com a 1r, 2n, penúltim i últim autor o autor en correspondència]]=1,Tabla3[[#This Row],[Quartil (1, 2 o 3) com a 1r, 2n, penúltim i últim autor o autor en correspondència]]=2),IF(Tabla3[[#This Row],[Posició autoria article indexat]]=$F$3,1,0),0)</f>
        <v>0</v>
      </c>
      <c r="K80" s="170">
        <f>IF(OR(Tabla3[[#This Row],[Quartil (1, 2 o 3) com a 1r, 2n, penúltim i últim autor o autor en correspondència]]=1,Tabla3[[#This Row],[Quartil (1, 2 o 3) com a 1r, 2n, penúltim i últim autor o autor en correspondència]]=2),IF(Tabla3[[#This Row],[Posició autoria article indexat]]=$F$4,1,0),0)</f>
        <v>0</v>
      </c>
      <c r="L80" s="170">
        <f>IF(OR(Tabla3[[#This Row],[Quartil (1, 2 o 3) com a 1r, 2n, penúltim i últim autor o autor en correspondència]]=3,Tabla3[[#This Row],[Quartil (1, 2 o 3) com a 1r, 2n, penúltim i últim autor o autor en correspondència]]=4),IF(Tabla3[[#This Row],[Posició autoria article indexat]]=$F$2,1,0),0)</f>
        <v>0</v>
      </c>
      <c r="M80" s="170">
        <f>IF(OR(Tabla3[[#This Row],[Quartil (1, 2 o 3) com a 1r, 2n, penúltim i últim autor o autor en correspondència]]=3,Tabla3[[#This Row],[Quartil (1, 2 o 3) com a 1r, 2n, penúltim i últim autor o autor en correspondència]]=4),IF(Tabla3[[#This Row],[Posició autoria article indexat]]=$F$3,1,0),0)</f>
        <v>0</v>
      </c>
      <c r="N80"/>
      <c r="O80"/>
    </row>
    <row r="81" spans="1:15" x14ac:dyDescent="0.25">
      <c r="A81" s="182">
        <v>69</v>
      </c>
      <c r="B81" s="169"/>
      <c r="C81" s="169"/>
      <c r="D81" s="169"/>
      <c r="E81" s="169"/>
      <c r="F81" s="169"/>
      <c r="G81" s="169"/>
      <c r="H81" s="183">
        <f>IFERROR(Tabla3[[#This Row],[Nombre de citesrebudes segos ISI WoK]]/(VLOOKUP(Tabla3[[#This Row],[WoS Category]],'N AQU'!$B$13:$C$266,2,0)*100),0)</f>
        <v>0</v>
      </c>
      <c r="I81" s="170">
        <f>IF(OR(Tabla3[[#This Row],[Quartil (1, 2 o 3) com a 1r, 2n, penúltim i últim autor o autor en correspondència]]=1,Tabla3[[#This Row],[Quartil (1, 2 o 3) com a 1r, 2n, penúltim i últim autor o autor en correspondència]]=2),IF(Tabla3[[#This Row],[Posició autoria article indexat]]=$F$2,1,0),0)</f>
        <v>0</v>
      </c>
      <c r="J81" s="170">
        <f>IF(OR(Tabla3[[#This Row],[Quartil (1, 2 o 3) com a 1r, 2n, penúltim i últim autor o autor en correspondència]]=1,Tabla3[[#This Row],[Quartil (1, 2 o 3) com a 1r, 2n, penúltim i últim autor o autor en correspondència]]=2),IF(Tabla3[[#This Row],[Posició autoria article indexat]]=$F$3,1,0),0)</f>
        <v>0</v>
      </c>
      <c r="K81" s="170">
        <f>IF(OR(Tabla3[[#This Row],[Quartil (1, 2 o 3) com a 1r, 2n, penúltim i últim autor o autor en correspondència]]=1,Tabla3[[#This Row],[Quartil (1, 2 o 3) com a 1r, 2n, penúltim i últim autor o autor en correspondència]]=2),IF(Tabla3[[#This Row],[Posició autoria article indexat]]=$F$4,1,0),0)</f>
        <v>0</v>
      </c>
      <c r="L81" s="170">
        <f>IF(OR(Tabla3[[#This Row],[Quartil (1, 2 o 3) com a 1r, 2n, penúltim i últim autor o autor en correspondència]]=3,Tabla3[[#This Row],[Quartil (1, 2 o 3) com a 1r, 2n, penúltim i últim autor o autor en correspondència]]=4),IF(Tabla3[[#This Row],[Posició autoria article indexat]]=$F$2,1,0),0)</f>
        <v>0</v>
      </c>
      <c r="M81" s="170">
        <f>IF(OR(Tabla3[[#This Row],[Quartil (1, 2 o 3) com a 1r, 2n, penúltim i últim autor o autor en correspondència]]=3,Tabla3[[#This Row],[Quartil (1, 2 o 3) com a 1r, 2n, penúltim i últim autor o autor en correspondència]]=4),IF(Tabla3[[#This Row],[Posició autoria article indexat]]=$F$3,1,0),0)</f>
        <v>0</v>
      </c>
      <c r="N81"/>
      <c r="O81"/>
    </row>
    <row r="82" spans="1:15" x14ac:dyDescent="0.25">
      <c r="A82" s="182">
        <v>70</v>
      </c>
      <c r="B82" s="169"/>
      <c r="C82" s="169"/>
      <c r="D82" s="169"/>
      <c r="E82" s="169"/>
      <c r="F82" s="169"/>
      <c r="G82" s="169"/>
      <c r="H82" s="183">
        <f>IFERROR(Tabla3[[#This Row],[Nombre de citesrebudes segos ISI WoK]]/(VLOOKUP(Tabla3[[#This Row],[WoS Category]],'N AQU'!$B$13:$C$266,2,0)*100),0)</f>
        <v>0</v>
      </c>
      <c r="I82" s="170">
        <f>IF(OR(Tabla3[[#This Row],[Quartil (1, 2 o 3) com a 1r, 2n, penúltim i últim autor o autor en correspondència]]=1,Tabla3[[#This Row],[Quartil (1, 2 o 3) com a 1r, 2n, penúltim i últim autor o autor en correspondència]]=2),IF(Tabla3[[#This Row],[Posició autoria article indexat]]=$F$2,1,0),0)</f>
        <v>0</v>
      </c>
      <c r="J82" s="170">
        <f>IF(OR(Tabla3[[#This Row],[Quartil (1, 2 o 3) com a 1r, 2n, penúltim i últim autor o autor en correspondència]]=1,Tabla3[[#This Row],[Quartil (1, 2 o 3) com a 1r, 2n, penúltim i últim autor o autor en correspondència]]=2),IF(Tabla3[[#This Row],[Posició autoria article indexat]]=$F$3,1,0),0)</f>
        <v>0</v>
      </c>
      <c r="K82" s="170">
        <f>IF(OR(Tabla3[[#This Row],[Quartil (1, 2 o 3) com a 1r, 2n, penúltim i últim autor o autor en correspondència]]=1,Tabla3[[#This Row],[Quartil (1, 2 o 3) com a 1r, 2n, penúltim i últim autor o autor en correspondència]]=2),IF(Tabla3[[#This Row],[Posició autoria article indexat]]=$F$4,1,0),0)</f>
        <v>0</v>
      </c>
      <c r="L82" s="170">
        <f>IF(OR(Tabla3[[#This Row],[Quartil (1, 2 o 3) com a 1r, 2n, penúltim i últim autor o autor en correspondència]]=3,Tabla3[[#This Row],[Quartil (1, 2 o 3) com a 1r, 2n, penúltim i últim autor o autor en correspondència]]=4),IF(Tabla3[[#This Row],[Posició autoria article indexat]]=$F$2,1,0),0)</f>
        <v>0</v>
      </c>
      <c r="M82" s="170">
        <f>IF(OR(Tabla3[[#This Row],[Quartil (1, 2 o 3) com a 1r, 2n, penúltim i últim autor o autor en correspondència]]=3,Tabla3[[#This Row],[Quartil (1, 2 o 3) com a 1r, 2n, penúltim i últim autor o autor en correspondència]]=4),IF(Tabla3[[#This Row],[Posició autoria article indexat]]=$F$3,1,0),0)</f>
        <v>0</v>
      </c>
      <c r="N82"/>
      <c r="O82"/>
    </row>
    <row r="83" spans="1:15" x14ac:dyDescent="0.25">
      <c r="A83" s="182">
        <v>71</v>
      </c>
      <c r="B83" s="169"/>
      <c r="C83" s="169"/>
      <c r="D83" s="169"/>
      <c r="E83" s="169"/>
      <c r="F83" s="169"/>
      <c r="G83" s="169"/>
      <c r="H83" s="183">
        <f>IFERROR(Tabla3[[#This Row],[Nombre de citesrebudes segos ISI WoK]]/(VLOOKUP(Tabla3[[#This Row],[WoS Category]],'N AQU'!$B$13:$C$266,2,0)*100),0)</f>
        <v>0</v>
      </c>
      <c r="I83" s="170">
        <f>IF(OR(Tabla3[[#This Row],[Quartil (1, 2 o 3) com a 1r, 2n, penúltim i últim autor o autor en correspondència]]=1,Tabla3[[#This Row],[Quartil (1, 2 o 3) com a 1r, 2n, penúltim i últim autor o autor en correspondència]]=2),IF(Tabla3[[#This Row],[Posició autoria article indexat]]=$F$2,1,0),0)</f>
        <v>0</v>
      </c>
      <c r="J83" s="170">
        <f>IF(OR(Tabla3[[#This Row],[Quartil (1, 2 o 3) com a 1r, 2n, penúltim i últim autor o autor en correspondència]]=1,Tabla3[[#This Row],[Quartil (1, 2 o 3) com a 1r, 2n, penúltim i últim autor o autor en correspondència]]=2),IF(Tabla3[[#This Row],[Posició autoria article indexat]]=$F$3,1,0),0)</f>
        <v>0</v>
      </c>
      <c r="K83" s="170">
        <f>IF(OR(Tabla3[[#This Row],[Quartil (1, 2 o 3) com a 1r, 2n, penúltim i últim autor o autor en correspondència]]=1,Tabla3[[#This Row],[Quartil (1, 2 o 3) com a 1r, 2n, penúltim i últim autor o autor en correspondència]]=2),IF(Tabla3[[#This Row],[Posició autoria article indexat]]=$F$4,1,0),0)</f>
        <v>0</v>
      </c>
      <c r="L83" s="170">
        <f>IF(OR(Tabla3[[#This Row],[Quartil (1, 2 o 3) com a 1r, 2n, penúltim i últim autor o autor en correspondència]]=3,Tabla3[[#This Row],[Quartil (1, 2 o 3) com a 1r, 2n, penúltim i últim autor o autor en correspondència]]=4),IF(Tabla3[[#This Row],[Posició autoria article indexat]]=$F$2,1,0),0)</f>
        <v>0</v>
      </c>
      <c r="M83" s="170">
        <f>IF(OR(Tabla3[[#This Row],[Quartil (1, 2 o 3) com a 1r, 2n, penúltim i últim autor o autor en correspondència]]=3,Tabla3[[#This Row],[Quartil (1, 2 o 3) com a 1r, 2n, penúltim i últim autor o autor en correspondència]]=4),IF(Tabla3[[#This Row],[Posició autoria article indexat]]=$F$3,1,0),0)</f>
        <v>0</v>
      </c>
      <c r="N83"/>
      <c r="O83"/>
    </row>
    <row r="84" spans="1:15" x14ac:dyDescent="0.25">
      <c r="A84" s="182">
        <v>72</v>
      </c>
      <c r="B84" s="169"/>
      <c r="C84" s="169"/>
      <c r="D84" s="169"/>
      <c r="E84" s="169"/>
      <c r="F84" s="169"/>
      <c r="G84" s="169"/>
      <c r="H84" s="183">
        <f>IFERROR(Tabla3[[#This Row],[Nombre de citesrebudes segos ISI WoK]]/(VLOOKUP(Tabla3[[#This Row],[WoS Category]],'N AQU'!$B$13:$C$266,2,0)*100),0)</f>
        <v>0</v>
      </c>
      <c r="I84" s="170">
        <f>IF(OR(Tabla3[[#This Row],[Quartil (1, 2 o 3) com a 1r, 2n, penúltim i últim autor o autor en correspondència]]=1,Tabla3[[#This Row],[Quartil (1, 2 o 3) com a 1r, 2n, penúltim i últim autor o autor en correspondència]]=2),IF(Tabla3[[#This Row],[Posició autoria article indexat]]=$F$2,1,0),0)</f>
        <v>0</v>
      </c>
      <c r="J84" s="170">
        <f>IF(OR(Tabla3[[#This Row],[Quartil (1, 2 o 3) com a 1r, 2n, penúltim i últim autor o autor en correspondència]]=1,Tabla3[[#This Row],[Quartil (1, 2 o 3) com a 1r, 2n, penúltim i últim autor o autor en correspondència]]=2),IF(Tabla3[[#This Row],[Posició autoria article indexat]]=$F$3,1,0),0)</f>
        <v>0</v>
      </c>
      <c r="K84" s="170">
        <f>IF(OR(Tabla3[[#This Row],[Quartil (1, 2 o 3) com a 1r, 2n, penúltim i últim autor o autor en correspondència]]=1,Tabla3[[#This Row],[Quartil (1, 2 o 3) com a 1r, 2n, penúltim i últim autor o autor en correspondència]]=2),IF(Tabla3[[#This Row],[Posició autoria article indexat]]=$F$4,1,0),0)</f>
        <v>0</v>
      </c>
      <c r="L84" s="170">
        <f>IF(OR(Tabla3[[#This Row],[Quartil (1, 2 o 3) com a 1r, 2n, penúltim i últim autor o autor en correspondència]]=3,Tabla3[[#This Row],[Quartil (1, 2 o 3) com a 1r, 2n, penúltim i últim autor o autor en correspondència]]=4),IF(Tabla3[[#This Row],[Posició autoria article indexat]]=$F$2,1,0),0)</f>
        <v>0</v>
      </c>
      <c r="M84" s="170">
        <f>IF(OR(Tabla3[[#This Row],[Quartil (1, 2 o 3) com a 1r, 2n, penúltim i últim autor o autor en correspondència]]=3,Tabla3[[#This Row],[Quartil (1, 2 o 3) com a 1r, 2n, penúltim i últim autor o autor en correspondència]]=4),IF(Tabla3[[#This Row],[Posició autoria article indexat]]=$F$3,1,0),0)</f>
        <v>0</v>
      </c>
      <c r="N84"/>
      <c r="O84"/>
    </row>
    <row r="85" spans="1:15" x14ac:dyDescent="0.25">
      <c r="A85" s="182">
        <v>73</v>
      </c>
      <c r="B85" s="169"/>
      <c r="C85" s="169"/>
      <c r="D85" s="169"/>
      <c r="E85" s="169"/>
      <c r="F85" s="169"/>
      <c r="G85" s="169"/>
      <c r="H85" s="183">
        <f>IFERROR(Tabla3[[#This Row],[Nombre de citesrebudes segos ISI WoK]]/(VLOOKUP(Tabla3[[#This Row],[WoS Category]],'N AQU'!$B$13:$C$266,2,0)*100),0)</f>
        <v>0</v>
      </c>
      <c r="I85" s="170">
        <f>IF(OR(Tabla3[[#This Row],[Quartil (1, 2 o 3) com a 1r, 2n, penúltim i últim autor o autor en correspondència]]=1,Tabla3[[#This Row],[Quartil (1, 2 o 3) com a 1r, 2n, penúltim i últim autor o autor en correspondència]]=2),IF(Tabla3[[#This Row],[Posició autoria article indexat]]=$F$2,1,0),0)</f>
        <v>0</v>
      </c>
      <c r="J85" s="170">
        <f>IF(OR(Tabla3[[#This Row],[Quartil (1, 2 o 3) com a 1r, 2n, penúltim i últim autor o autor en correspondència]]=1,Tabla3[[#This Row],[Quartil (1, 2 o 3) com a 1r, 2n, penúltim i últim autor o autor en correspondència]]=2),IF(Tabla3[[#This Row],[Posició autoria article indexat]]=$F$3,1,0),0)</f>
        <v>0</v>
      </c>
      <c r="K85" s="170">
        <f>IF(OR(Tabla3[[#This Row],[Quartil (1, 2 o 3) com a 1r, 2n, penúltim i últim autor o autor en correspondència]]=1,Tabla3[[#This Row],[Quartil (1, 2 o 3) com a 1r, 2n, penúltim i últim autor o autor en correspondència]]=2),IF(Tabla3[[#This Row],[Posició autoria article indexat]]=$F$4,1,0),0)</f>
        <v>0</v>
      </c>
      <c r="L85" s="170">
        <f>IF(OR(Tabla3[[#This Row],[Quartil (1, 2 o 3) com a 1r, 2n, penúltim i últim autor o autor en correspondència]]=3,Tabla3[[#This Row],[Quartil (1, 2 o 3) com a 1r, 2n, penúltim i últim autor o autor en correspondència]]=4),IF(Tabla3[[#This Row],[Posició autoria article indexat]]=$F$2,1,0),0)</f>
        <v>0</v>
      </c>
      <c r="M85" s="170">
        <f>IF(OR(Tabla3[[#This Row],[Quartil (1, 2 o 3) com a 1r, 2n, penúltim i últim autor o autor en correspondència]]=3,Tabla3[[#This Row],[Quartil (1, 2 o 3) com a 1r, 2n, penúltim i últim autor o autor en correspondència]]=4),IF(Tabla3[[#This Row],[Posició autoria article indexat]]=$F$3,1,0),0)</f>
        <v>0</v>
      </c>
      <c r="N85"/>
      <c r="O85"/>
    </row>
    <row r="86" spans="1:15" x14ac:dyDescent="0.25">
      <c r="A86" s="182">
        <v>74</v>
      </c>
      <c r="B86" s="169"/>
      <c r="C86" s="169"/>
      <c r="D86" s="169"/>
      <c r="E86" s="169"/>
      <c r="F86" s="169"/>
      <c r="G86" s="169"/>
      <c r="H86" s="183">
        <f>IFERROR(Tabla3[[#This Row],[Nombre de citesrebudes segos ISI WoK]]/(VLOOKUP(Tabla3[[#This Row],[WoS Category]],'N AQU'!$B$13:$C$266,2,0)*100),0)</f>
        <v>0</v>
      </c>
      <c r="I86" s="170">
        <f>IF(OR(Tabla3[[#This Row],[Quartil (1, 2 o 3) com a 1r, 2n, penúltim i últim autor o autor en correspondència]]=1,Tabla3[[#This Row],[Quartil (1, 2 o 3) com a 1r, 2n, penúltim i últim autor o autor en correspondència]]=2),IF(Tabla3[[#This Row],[Posició autoria article indexat]]=$F$2,1,0),0)</f>
        <v>0</v>
      </c>
      <c r="J86" s="170">
        <f>IF(OR(Tabla3[[#This Row],[Quartil (1, 2 o 3) com a 1r, 2n, penúltim i últim autor o autor en correspondència]]=1,Tabla3[[#This Row],[Quartil (1, 2 o 3) com a 1r, 2n, penúltim i últim autor o autor en correspondència]]=2),IF(Tabla3[[#This Row],[Posició autoria article indexat]]=$F$3,1,0),0)</f>
        <v>0</v>
      </c>
      <c r="K86" s="170">
        <f>IF(OR(Tabla3[[#This Row],[Quartil (1, 2 o 3) com a 1r, 2n, penúltim i últim autor o autor en correspondència]]=1,Tabla3[[#This Row],[Quartil (1, 2 o 3) com a 1r, 2n, penúltim i últim autor o autor en correspondència]]=2),IF(Tabla3[[#This Row],[Posició autoria article indexat]]=$F$4,1,0),0)</f>
        <v>0</v>
      </c>
      <c r="L86" s="170">
        <f>IF(OR(Tabla3[[#This Row],[Quartil (1, 2 o 3) com a 1r, 2n, penúltim i últim autor o autor en correspondència]]=3,Tabla3[[#This Row],[Quartil (1, 2 o 3) com a 1r, 2n, penúltim i últim autor o autor en correspondència]]=4),IF(Tabla3[[#This Row],[Posició autoria article indexat]]=$F$2,1,0),0)</f>
        <v>0</v>
      </c>
      <c r="M86" s="170">
        <f>IF(OR(Tabla3[[#This Row],[Quartil (1, 2 o 3) com a 1r, 2n, penúltim i últim autor o autor en correspondència]]=3,Tabla3[[#This Row],[Quartil (1, 2 o 3) com a 1r, 2n, penúltim i últim autor o autor en correspondència]]=4),IF(Tabla3[[#This Row],[Posició autoria article indexat]]=$F$3,1,0),0)</f>
        <v>0</v>
      </c>
      <c r="N86"/>
      <c r="O86"/>
    </row>
    <row r="87" spans="1:15" x14ac:dyDescent="0.25">
      <c r="A87" s="182">
        <v>75</v>
      </c>
      <c r="B87" s="169"/>
      <c r="C87" s="169"/>
      <c r="D87" s="169"/>
      <c r="E87" s="169"/>
      <c r="F87" s="169"/>
      <c r="G87" s="169"/>
      <c r="H87" s="183">
        <f>IFERROR(Tabla3[[#This Row],[Nombre de citesrebudes segos ISI WoK]]/(VLOOKUP(Tabla3[[#This Row],[WoS Category]],'N AQU'!$B$13:$C$266,2,0)*100),0)</f>
        <v>0</v>
      </c>
      <c r="I87" s="170">
        <f>IF(OR(Tabla3[[#This Row],[Quartil (1, 2 o 3) com a 1r, 2n, penúltim i últim autor o autor en correspondència]]=1,Tabla3[[#This Row],[Quartil (1, 2 o 3) com a 1r, 2n, penúltim i últim autor o autor en correspondència]]=2),IF(Tabla3[[#This Row],[Posició autoria article indexat]]=$F$2,1,0),0)</f>
        <v>0</v>
      </c>
      <c r="J87" s="170">
        <f>IF(OR(Tabla3[[#This Row],[Quartil (1, 2 o 3) com a 1r, 2n, penúltim i últim autor o autor en correspondència]]=1,Tabla3[[#This Row],[Quartil (1, 2 o 3) com a 1r, 2n, penúltim i últim autor o autor en correspondència]]=2),IF(Tabla3[[#This Row],[Posició autoria article indexat]]=$F$3,1,0),0)</f>
        <v>0</v>
      </c>
      <c r="K87" s="170">
        <f>IF(OR(Tabla3[[#This Row],[Quartil (1, 2 o 3) com a 1r, 2n, penúltim i últim autor o autor en correspondència]]=1,Tabla3[[#This Row],[Quartil (1, 2 o 3) com a 1r, 2n, penúltim i últim autor o autor en correspondència]]=2),IF(Tabla3[[#This Row],[Posició autoria article indexat]]=$F$4,1,0),0)</f>
        <v>0</v>
      </c>
      <c r="L87" s="170">
        <f>IF(OR(Tabla3[[#This Row],[Quartil (1, 2 o 3) com a 1r, 2n, penúltim i últim autor o autor en correspondència]]=3,Tabla3[[#This Row],[Quartil (1, 2 o 3) com a 1r, 2n, penúltim i últim autor o autor en correspondència]]=4),IF(Tabla3[[#This Row],[Posició autoria article indexat]]=$F$2,1,0),0)</f>
        <v>0</v>
      </c>
      <c r="M87" s="170">
        <f>IF(OR(Tabla3[[#This Row],[Quartil (1, 2 o 3) com a 1r, 2n, penúltim i últim autor o autor en correspondència]]=3,Tabla3[[#This Row],[Quartil (1, 2 o 3) com a 1r, 2n, penúltim i últim autor o autor en correspondència]]=4),IF(Tabla3[[#This Row],[Posició autoria article indexat]]=$F$3,1,0),0)</f>
        <v>0</v>
      </c>
      <c r="N87"/>
      <c r="O87"/>
    </row>
    <row r="88" spans="1:15" x14ac:dyDescent="0.25">
      <c r="A88" s="182">
        <v>76</v>
      </c>
      <c r="B88" s="169"/>
      <c r="C88" s="169"/>
      <c r="D88" s="169"/>
      <c r="E88" s="169"/>
      <c r="F88" s="169"/>
      <c r="G88" s="169"/>
      <c r="H88" s="183">
        <f>IFERROR(Tabla3[[#This Row],[Nombre de citesrebudes segos ISI WoK]]/(VLOOKUP(Tabla3[[#This Row],[WoS Category]],'N AQU'!$B$13:$C$266,2,0)*100),0)</f>
        <v>0</v>
      </c>
      <c r="I88" s="170">
        <f>IF(OR(Tabla3[[#This Row],[Quartil (1, 2 o 3) com a 1r, 2n, penúltim i últim autor o autor en correspondència]]=1,Tabla3[[#This Row],[Quartil (1, 2 o 3) com a 1r, 2n, penúltim i últim autor o autor en correspondència]]=2),IF(Tabla3[[#This Row],[Posició autoria article indexat]]=$F$2,1,0),0)</f>
        <v>0</v>
      </c>
      <c r="J88" s="170">
        <f>IF(OR(Tabla3[[#This Row],[Quartil (1, 2 o 3) com a 1r, 2n, penúltim i últim autor o autor en correspondència]]=1,Tabla3[[#This Row],[Quartil (1, 2 o 3) com a 1r, 2n, penúltim i últim autor o autor en correspondència]]=2),IF(Tabla3[[#This Row],[Posició autoria article indexat]]=$F$3,1,0),0)</f>
        <v>0</v>
      </c>
      <c r="K88" s="170">
        <f>IF(OR(Tabla3[[#This Row],[Quartil (1, 2 o 3) com a 1r, 2n, penúltim i últim autor o autor en correspondència]]=1,Tabla3[[#This Row],[Quartil (1, 2 o 3) com a 1r, 2n, penúltim i últim autor o autor en correspondència]]=2),IF(Tabla3[[#This Row],[Posició autoria article indexat]]=$F$4,1,0),0)</f>
        <v>0</v>
      </c>
      <c r="L88" s="170">
        <f>IF(OR(Tabla3[[#This Row],[Quartil (1, 2 o 3) com a 1r, 2n, penúltim i últim autor o autor en correspondència]]=3,Tabla3[[#This Row],[Quartil (1, 2 o 3) com a 1r, 2n, penúltim i últim autor o autor en correspondència]]=4),IF(Tabla3[[#This Row],[Posició autoria article indexat]]=$F$2,1,0),0)</f>
        <v>0</v>
      </c>
      <c r="M88" s="170">
        <f>IF(OR(Tabla3[[#This Row],[Quartil (1, 2 o 3) com a 1r, 2n, penúltim i últim autor o autor en correspondència]]=3,Tabla3[[#This Row],[Quartil (1, 2 o 3) com a 1r, 2n, penúltim i últim autor o autor en correspondència]]=4),IF(Tabla3[[#This Row],[Posició autoria article indexat]]=$F$3,1,0),0)</f>
        <v>0</v>
      </c>
      <c r="N88"/>
      <c r="O88"/>
    </row>
    <row r="89" spans="1:15" x14ac:dyDescent="0.25">
      <c r="A89" s="182">
        <v>77</v>
      </c>
      <c r="B89" s="169"/>
      <c r="C89" s="169"/>
      <c r="D89" s="169"/>
      <c r="E89" s="169"/>
      <c r="F89" s="169"/>
      <c r="G89" s="169"/>
      <c r="H89" s="183">
        <f>IFERROR(Tabla3[[#This Row],[Nombre de citesrebudes segos ISI WoK]]/(VLOOKUP(Tabla3[[#This Row],[WoS Category]],'N AQU'!$B$13:$C$266,2,0)*100),0)</f>
        <v>0</v>
      </c>
      <c r="I89" s="170">
        <f>IF(OR(Tabla3[[#This Row],[Quartil (1, 2 o 3) com a 1r, 2n, penúltim i últim autor o autor en correspondència]]=1,Tabla3[[#This Row],[Quartil (1, 2 o 3) com a 1r, 2n, penúltim i últim autor o autor en correspondència]]=2),IF(Tabla3[[#This Row],[Posició autoria article indexat]]=$F$2,1,0),0)</f>
        <v>0</v>
      </c>
      <c r="J89" s="170">
        <f>IF(OR(Tabla3[[#This Row],[Quartil (1, 2 o 3) com a 1r, 2n, penúltim i últim autor o autor en correspondència]]=1,Tabla3[[#This Row],[Quartil (1, 2 o 3) com a 1r, 2n, penúltim i últim autor o autor en correspondència]]=2),IF(Tabla3[[#This Row],[Posició autoria article indexat]]=$F$3,1,0),0)</f>
        <v>0</v>
      </c>
      <c r="K89" s="170">
        <f>IF(OR(Tabla3[[#This Row],[Quartil (1, 2 o 3) com a 1r, 2n, penúltim i últim autor o autor en correspondència]]=1,Tabla3[[#This Row],[Quartil (1, 2 o 3) com a 1r, 2n, penúltim i últim autor o autor en correspondència]]=2),IF(Tabla3[[#This Row],[Posició autoria article indexat]]=$F$4,1,0),0)</f>
        <v>0</v>
      </c>
      <c r="L89" s="170">
        <f>IF(OR(Tabla3[[#This Row],[Quartil (1, 2 o 3) com a 1r, 2n, penúltim i últim autor o autor en correspondència]]=3,Tabla3[[#This Row],[Quartil (1, 2 o 3) com a 1r, 2n, penúltim i últim autor o autor en correspondència]]=4),IF(Tabla3[[#This Row],[Posició autoria article indexat]]=$F$2,1,0),0)</f>
        <v>0</v>
      </c>
      <c r="M89" s="170">
        <f>IF(OR(Tabla3[[#This Row],[Quartil (1, 2 o 3) com a 1r, 2n, penúltim i últim autor o autor en correspondència]]=3,Tabla3[[#This Row],[Quartil (1, 2 o 3) com a 1r, 2n, penúltim i últim autor o autor en correspondència]]=4),IF(Tabla3[[#This Row],[Posició autoria article indexat]]=$F$3,1,0),0)</f>
        <v>0</v>
      </c>
      <c r="N89"/>
      <c r="O89"/>
    </row>
    <row r="90" spans="1:15" x14ac:dyDescent="0.25">
      <c r="A90" s="182">
        <v>78</v>
      </c>
      <c r="B90" s="169"/>
      <c r="C90" s="169"/>
      <c r="D90" s="169"/>
      <c r="E90" s="169"/>
      <c r="F90" s="169"/>
      <c r="G90" s="169"/>
      <c r="H90" s="183">
        <f>IFERROR(Tabla3[[#This Row],[Nombre de citesrebudes segos ISI WoK]]/(VLOOKUP(Tabla3[[#This Row],[WoS Category]],'N AQU'!$B$13:$C$266,2,0)*100),0)</f>
        <v>0</v>
      </c>
      <c r="I90" s="170">
        <f>IF(OR(Tabla3[[#This Row],[Quartil (1, 2 o 3) com a 1r, 2n, penúltim i últim autor o autor en correspondència]]=1,Tabla3[[#This Row],[Quartil (1, 2 o 3) com a 1r, 2n, penúltim i últim autor o autor en correspondència]]=2),IF(Tabla3[[#This Row],[Posició autoria article indexat]]=$F$2,1,0),0)</f>
        <v>0</v>
      </c>
      <c r="J90" s="170">
        <f>IF(OR(Tabla3[[#This Row],[Quartil (1, 2 o 3) com a 1r, 2n, penúltim i últim autor o autor en correspondència]]=1,Tabla3[[#This Row],[Quartil (1, 2 o 3) com a 1r, 2n, penúltim i últim autor o autor en correspondència]]=2),IF(Tabla3[[#This Row],[Posició autoria article indexat]]=$F$3,1,0),0)</f>
        <v>0</v>
      </c>
      <c r="K90" s="170">
        <f>IF(OR(Tabla3[[#This Row],[Quartil (1, 2 o 3) com a 1r, 2n, penúltim i últim autor o autor en correspondència]]=1,Tabla3[[#This Row],[Quartil (1, 2 o 3) com a 1r, 2n, penúltim i últim autor o autor en correspondència]]=2),IF(Tabla3[[#This Row],[Posició autoria article indexat]]=$F$4,1,0),0)</f>
        <v>0</v>
      </c>
      <c r="L90" s="170">
        <f>IF(OR(Tabla3[[#This Row],[Quartil (1, 2 o 3) com a 1r, 2n, penúltim i últim autor o autor en correspondència]]=3,Tabla3[[#This Row],[Quartil (1, 2 o 3) com a 1r, 2n, penúltim i últim autor o autor en correspondència]]=4),IF(Tabla3[[#This Row],[Posició autoria article indexat]]=$F$2,1,0),0)</f>
        <v>0</v>
      </c>
      <c r="M90" s="170">
        <f>IF(OR(Tabla3[[#This Row],[Quartil (1, 2 o 3) com a 1r, 2n, penúltim i últim autor o autor en correspondència]]=3,Tabla3[[#This Row],[Quartil (1, 2 o 3) com a 1r, 2n, penúltim i últim autor o autor en correspondència]]=4),IF(Tabla3[[#This Row],[Posició autoria article indexat]]=$F$3,1,0),0)</f>
        <v>0</v>
      </c>
      <c r="N90"/>
      <c r="O90"/>
    </row>
    <row r="91" spans="1:15" x14ac:dyDescent="0.25">
      <c r="A91" s="182">
        <v>79</v>
      </c>
      <c r="B91" s="169"/>
      <c r="C91" s="169"/>
      <c r="D91" s="169"/>
      <c r="E91" s="169"/>
      <c r="F91" s="169"/>
      <c r="G91" s="169"/>
      <c r="H91" s="183">
        <f>IFERROR(Tabla3[[#This Row],[Nombre de citesrebudes segos ISI WoK]]/(VLOOKUP(Tabla3[[#This Row],[WoS Category]],'N AQU'!$B$13:$C$266,2,0)*100),0)</f>
        <v>0</v>
      </c>
      <c r="I91" s="170">
        <f>IF(OR(Tabla3[[#This Row],[Quartil (1, 2 o 3) com a 1r, 2n, penúltim i últim autor o autor en correspondència]]=1,Tabla3[[#This Row],[Quartil (1, 2 o 3) com a 1r, 2n, penúltim i últim autor o autor en correspondència]]=2),IF(Tabla3[[#This Row],[Posició autoria article indexat]]=$F$2,1,0),0)</f>
        <v>0</v>
      </c>
      <c r="J91" s="170">
        <f>IF(OR(Tabla3[[#This Row],[Quartil (1, 2 o 3) com a 1r, 2n, penúltim i últim autor o autor en correspondència]]=1,Tabla3[[#This Row],[Quartil (1, 2 o 3) com a 1r, 2n, penúltim i últim autor o autor en correspondència]]=2),IF(Tabla3[[#This Row],[Posició autoria article indexat]]=$F$3,1,0),0)</f>
        <v>0</v>
      </c>
      <c r="K91" s="170">
        <f>IF(OR(Tabla3[[#This Row],[Quartil (1, 2 o 3) com a 1r, 2n, penúltim i últim autor o autor en correspondència]]=1,Tabla3[[#This Row],[Quartil (1, 2 o 3) com a 1r, 2n, penúltim i últim autor o autor en correspondència]]=2),IF(Tabla3[[#This Row],[Posició autoria article indexat]]=$F$4,1,0),0)</f>
        <v>0</v>
      </c>
      <c r="L91" s="170">
        <f>IF(OR(Tabla3[[#This Row],[Quartil (1, 2 o 3) com a 1r, 2n, penúltim i últim autor o autor en correspondència]]=3,Tabla3[[#This Row],[Quartil (1, 2 o 3) com a 1r, 2n, penúltim i últim autor o autor en correspondència]]=4),IF(Tabla3[[#This Row],[Posició autoria article indexat]]=$F$2,1,0),0)</f>
        <v>0</v>
      </c>
      <c r="M91" s="170">
        <f>IF(OR(Tabla3[[#This Row],[Quartil (1, 2 o 3) com a 1r, 2n, penúltim i últim autor o autor en correspondència]]=3,Tabla3[[#This Row],[Quartil (1, 2 o 3) com a 1r, 2n, penúltim i últim autor o autor en correspondència]]=4),IF(Tabla3[[#This Row],[Posició autoria article indexat]]=$F$3,1,0),0)</f>
        <v>0</v>
      </c>
      <c r="N91"/>
      <c r="O91"/>
    </row>
    <row r="92" spans="1:15" x14ac:dyDescent="0.25">
      <c r="A92" s="182">
        <v>80</v>
      </c>
      <c r="B92" s="169"/>
      <c r="C92" s="169"/>
      <c r="D92" s="169"/>
      <c r="E92" s="169"/>
      <c r="F92" s="169"/>
      <c r="G92" s="169"/>
      <c r="H92" s="183">
        <f>IFERROR(Tabla3[[#This Row],[Nombre de citesrebudes segos ISI WoK]]/(VLOOKUP(Tabla3[[#This Row],[WoS Category]],'N AQU'!$B$13:$C$266,2,0)*100),0)</f>
        <v>0</v>
      </c>
      <c r="I92" s="170">
        <f>IF(OR(Tabla3[[#This Row],[Quartil (1, 2 o 3) com a 1r, 2n, penúltim i últim autor o autor en correspondència]]=1,Tabla3[[#This Row],[Quartil (1, 2 o 3) com a 1r, 2n, penúltim i últim autor o autor en correspondència]]=2),IF(Tabla3[[#This Row],[Posició autoria article indexat]]=$F$2,1,0),0)</f>
        <v>0</v>
      </c>
      <c r="J92" s="170">
        <f>IF(OR(Tabla3[[#This Row],[Quartil (1, 2 o 3) com a 1r, 2n, penúltim i últim autor o autor en correspondència]]=1,Tabla3[[#This Row],[Quartil (1, 2 o 3) com a 1r, 2n, penúltim i últim autor o autor en correspondència]]=2),IF(Tabla3[[#This Row],[Posició autoria article indexat]]=$F$3,1,0),0)</f>
        <v>0</v>
      </c>
      <c r="K92" s="170">
        <f>IF(OR(Tabla3[[#This Row],[Quartil (1, 2 o 3) com a 1r, 2n, penúltim i últim autor o autor en correspondència]]=1,Tabla3[[#This Row],[Quartil (1, 2 o 3) com a 1r, 2n, penúltim i últim autor o autor en correspondència]]=2),IF(Tabla3[[#This Row],[Posició autoria article indexat]]=$F$4,1,0),0)</f>
        <v>0</v>
      </c>
      <c r="L92" s="170">
        <f>IF(OR(Tabla3[[#This Row],[Quartil (1, 2 o 3) com a 1r, 2n, penúltim i últim autor o autor en correspondència]]=3,Tabla3[[#This Row],[Quartil (1, 2 o 3) com a 1r, 2n, penúltim i últim autor o autor en correspondència]]=4),IF(Tabla3[[#This Row],[Posició autoria article indexat]]=$F$2,1,0),0)</f>
        <v>0</v>
      </c>
      <c r="M92" s="170">
        <f>IF(OR(Tabla3[[#This Row],[Quartil (1, 2 o 3) com a 1r, 2n, penúltim i últim autor o autor en correspondència]]=3,Tabla3[[#This Row],[Quartil (1, 2 o 3) com a 1r, 2n, penúltim i últim autor o autor en correspondència]]=4),IF(Tabla3[[#This Row],[Posició autoria article indexat]]=$F$3,1,0),0)</f>
        <v>0</v>
      </c>
      <c r="N92"/>
      <c r="O92"/>
    </row>
    <row r="93" spans="1:15" x14ac:dyDescent="0.25">
      <c r="A93" s="182">
        <v>81</v>
      </c>
      <c r="B93" s="169"/>
      <c r="C93" s="169"/>
      <c r="D93" s="169"/>
      <c r="E93" s="169"/>
      <c r="F93" s="169"/>
      <c r="G93" s="169"/>
      <c r="H93" s="183">
        <f>IFERROR(Tabla3[[#This Row],[Nombre de citesrebudes segos ISI WoK]]/(VLOOKUP(Tabla3[[#This Row],[WoS Category]],'N AQU'!$B$13:$C$266,2,0)*100),0)</f>
        <v>0</v>
      </c>
      <c r="I93" s="170">
        <f>IF(OR(Tabla3[[#This Row],[Quartil (1, 2 o 3) com a 1r, 2n, penúltim i últim autor o autor en correspondència]]=1,Tabla3[[#This Row],[Quartil (1, 2 o 3) com a 1r, 2n, penúltim i últim autor o autor en correspondència]]=2),IF(Tabla3[[#This Row],[Posició autoria article indexat]]=$F$2,1,0),0)</f>
        <v>0</v>
      </c>
      <c r="J93" s="170">
        <f>IF(OR(Tabla3[[#This Row],[Quartil (1, 2 o 3) com a 1r, 2n, penúltim i últim autor o autor en correspondència]]=1,Tabla3[[#This Row],[Quartil (1, 2 o 3) com a 1r, 2n, penúltim i últim autor o autor en correspondència]]=2),IF(Tabla3[[#This Row],[Posició autoria article indexat]]=$F$3,1,0),0)</f>
        <v>0</v>
      </c>
      <c r="K93" s="170">
        <f>IF(OR(Tabla3[[#This Row],[Quartil (1, 2 o 3) com a 1r, 2n, penúltim i últim autor o autor en correspondència]]=1,Tabla3[[#This Row],[Quartil (1, 2 o 3) com a 1r, 2n, penúltim i últim autor o autor en correspondència]]=2),IF(Tabla3[[#This Row],[Posició autoria article indexat]]=$F$4,1,0),0)</f>
        <v>0</v>
      </c>
      <c r="L93" s="170">
        <f>IF(OR(Tabla3[[#This Row],[Quartil (1, 2 o 3) com a 1r, 2n, penúltim i últim autor o autor en correspondència]]=3,Tabla3[[#This Row],[Quartil (1, 2 o 3) com a 1r, 2n, penúltim i últim autor o autor en correspondència]]=4),IF(Tabla3[[#This Row],[Posició autoria article indexat]]=$F$2,1,0),0)</f>
        <v>0</v>
      </c>
      <c r="M93" s="170">
        <f>IF(OR(Tabla3[[#This Row],[Quartil (1, 2 o 3) com a 1r, 2n, penúltim i últim autor o autor en correspondència]]=3,Tabla3[[#This Row],[Quartil (1, 2 o 3) com a 1r, 2n, penúltim i últim autor o autor en correspondència]]=4),IF(Tabla3[[#This Row],[Posició autoria article indexat]]=$F$3,1,0),0)</f>
        <v>0</v>
      </c>
      <c r="N93"/>
      <c r="O93"/>
    </row>
    <row r="94" spans="1:15" x14ac:dyDescent="0.25">
      <c r="A94" s="182">
        <v>82</v>
      </c>
      <c r="B94" s="169"/>
      <c r="C94" s="169"/>
      <c r="D94" s="169"/>
      <c r="E94" s="169"/>
      <c r="F94" s="169"/>
      <c r="G94" s="169"/>
      <c r="H94" s="183">
        <f>IFERROR(Tabla3[[#This Row],[Nombre de citesrebudes segos ISI WoK]]/(VLOOKUP(Tabla3[[#This Row],[WoS Category]],'N AQU'!$B$13:$C$266,2,0)*100),0)</f>
        <v>0</v>
      </c>
      <c r="I94" s="170">
        <f>IF(OR(Tabla3[[#This Row],[Quartil (1, 2 o 3) com a 1r, 2n, penúltim i últim autor o autor en correspondència]]=1,Tabla3[[#This Row],[Quartil (1, 2 o 3) com a 1r, 2n, penúltim i últim autor o autor en correspondència]]=2),IF(Tabla3[[#This Row],[Posició autoria article indexat]]=$F$2,1,0),0)</f>
        <v>0</v>
      </c>
      <c r="J94" s="170">
        <f>IF(OR(Tabla3[[#This Row],[Quartil (1, 2 o 3) com a 1r, 2n, penúltim i últim autor o autor en correspondència]]=1,Tabla3[[#This Row],[Quartil (1, 2 o 3) com a 1r, 2n, penúltim i últim autor o autor en correspondència]]=2),IF(Tabla3[[#This Row],[Posició autoria article indexat]]=$F$3,1,0),0)</f>
        <v>0</v>
      </c>
      <c r="K94" s="170">
        <f>IF(OR(Tabla3[[#This Row],[Quartil (1, 2 o 3) com a 1r, 2n, penúltim i últim autor o autor en correspondència]]=1,Tabla3[[#This Row],[Quartil (1, 2 o 3) com a 1r, 2n, penúltim i últim autor o autor en correspondència]]=2),IF(Tabla3[[#This Row],[Posició autoria article indexat]]=$F$4,1,0),0)</f>
        <v>0</v>
      </c>
      <c r="L94" s="170">
        <f>IF(OR(Tabla3[[#This Row],[Quartil (1, 2 o 3) com a 1r, 2n, penúltim i últim autor o autor en correspondència]]=3,Tabla3[[#This Row],[Quartil (1, 2 o 3) com a 1r, 2n, penúltim i últim autor o autor en correspondència]]=4),IF(Tabla3[[#This Row],[Posició autoria article indexat]]=$F$2,1,0),0)</f>
        <v>0</v>
      </c>
      <c r="M94" s="170">
        <f>IF(OR(Tabla3[[#This Row],[Quartil (1, 2 o 3) com a 1r, 2n, penúltim i últim autor o autor en correspondència]]=3,Tabla3[[#This Row],[Quartil (1, 2 o 3) com a 1r, 2n, penúltim i últim autor o autor en correspondència]]=4),IF(Tabla3[[#This Row],[Posició autoria article indexat]]=$F$3,1,0),0)</f>
        <v>0</v>
      </c>
      <c r="N94"/>
      <c r="O94"/>
    </row>
    <row r="95" spans="1:15" x14ac:dyDescent="0.25">
      <c r="A95" s="182">
        <v>83</v>
      </c>
      <c r="B95" s="169"/>
      <c r="C95" s="169"/>
      <c r="D95" s="169"/>
      <c r="E95" s="169"/>
      <c r="F95" s="169"/>
      <c r="G95" s="169"/>
      <c r="H95" s="183">
        <f>IFERROR(Tabla3[[#This Row],[Nombre de citesrebudes segos ISI WoK]]/(VLOOKUP(Tabla3[[#This Row],[WoS Category]],'N AQU'!$B$13:$C$266,2,0)*100),0)</f>
        <v>0</v>
      </c>
      <c r="I95" s="170">
        <f>IF(OR(Tabla3[[#This Row],[Quartil (1, 2 o 3) com a 1r, 2n, penúltim i últim autor o autor en correspondència]]=1,Tabla3[[#This Row],[Quartil (1, 2 o 3) com a 1r, 2n, penúltim i últim autor o autor en correspondència]]=2),IF(Tabla3[[#This Row],[Posició autoria article indexat]]=$F$2,1,0),0)</f>
        <v>0</v>
      </c>
      <c r="J95" s="170">
        <f>IF(OR(Tabla3[[#This Row],[Quartil (1, 2 o 3) com a 1r, 2n, penúltim i últim autor o autor en correspondència]]=1,Tabla3[[#This Row],[Quartil (1, 2 o 3) com a 1r, 2n, penúltim i últim autor o autor en correspondència]]=2),IF(Tabla3[[#This Row],[Posició autoria article indexat]]=$F$3,1,0),0)</f>
        <v>0</v>
      </c>
      <c r="K95" s="170">
        <f>IF(OR(Tabla3[[#This Row],[Quartil (1, 2 o 3) com a 1r, 2n, penúltim i últim autor o autor en correspondència]]=1,Tabla3[[#This Row],[Quartil (1, 2 o 3) com a 1r, 2n, penúltim i últim autor o autor en correspondència]]=2),IF(Tabla3[[#This Row],[Posició autoria article indexat]]=$F$4,1,0),0)</f>
        <v>0</v>
      </c>
      <c r="L95" s="170">
        <f>IF(OR(Tabla3[[#This Row],[Quartil (1, 2 o 3) com a 1r, 2n, penúltim i últim autor o autor en correspondència]]=3,Tabla3[[#This Row],[Quartil (1, 2 o 3) com a 1r, 2n, penúltim i últim autor o autor en correspondència]]=4),IF(Tabla3[[#This Row],[Posició autoria article indexat]]=$F$2,1,0),0)</f>
        <v>0</v>
      </c>
      <c r="M95" s="170">
        <f>IF(OR(Tabla3[[#This Row],[Quartil (1, 2 o 3) com a 1r, 2n, penúltim i últim autor o autor en correspondència]]=3,Tabla3[[#This Row],[Quartil (1, 2 o 3) com a 1r, 2n, penúltim i últim autor o autor en correspondència]]=4),IF(Tabla3[[#This Row],[Posició autoria article indexat]]=$F$3,1,0),0)</f>
        <v>0</v>
      </c>
      <c r="N95"/>
      <c r="O95"/>
    </row>
    <row r="96" spans="1:15" x14ac:dyDescent="0.25">
      <c r="A96" s="182">
        <v>84</v>
      </c>
      <c r="B96" s="169"/>
      <c r="C96" s="169"/>
      <c r="D96" s="169"/>
      <c r="E96" s="169"/>
      <c r="F96" s="169"/>
      <c r="G96" s="169"/>
      <c r="H96" s="183">
        <f>IFERROR(Tabla3[[#This Row],[Nombre de citesrebudes segos ISI WoK]]/(VLOOKUP(Tabla3[[#This Row],[WoS Category]],'N AQU'!$B$13:$C$266,2,0)*100),0)</f>
        <v>0</v>
      </c>
      <c r="I96" s="170">
        <f>IF(OR(Tabla3[[#This Row],[Quartil (1, 2 o 3) com a 1r, 2n, penúltim i últim autor o autor en correspondència]]=1,Tabla3[[#This Row],[Quartil (1, 2 o 3) com a 1r, 2n, penúltim i últim autor o autor en correspondència]]=2),IF(Tabla3[[#This Row],[Posició autoria article indexat]]=$F$2,1,0),0)</f>
        <v>0</v>
      </c>
      <c r="J96" s="170">
        <f>IF(OR(Tabla3[[#This Row],[Quartil (1, 2 o 3) com a 1r, 2n, penúltim i últim autor o autor en correspondència]]=1,Tabla3[[#This Row],[Quartil (1, 2 o 3) com a 1r, 2n, penúltim i últim autor o autor en correspondència]]=2),IF(Tabla3[[#This Row],[Posició autoria article indexat]]=$F$3,1,0),0)</f>
        <v>0</v>
      </c>
      <c r="K96" s="170">
        <f>IF(OR(Tabla3[[#This Row],[Quartil (1, 2 o 3) com a 1r, 2n, penúltim i últim autor o autor en correspondència]]=1,Tabla3[[#This Row],[Quartil (1, 2 o 3) com a 1r, 2n, penúltim i últim autor o autor en correspondència]]=2),IF(Tabla3[[#This Row],[Posició autoria article indexat]]=$F$4,1,0),0)</f>
        <v>0</v>
      </c>
      <c r="L96" s="170">
        <f>IF(OR(Tabla3[[#This Row],[Quartil (1, 2 o 3) com a 1r, 2n, penúltim i últim autor o autor en correspondència]]=3,Tabla3[[#This Row],[Quartil (1, 2 o 3) com a 1r, 2n, penúltim i últim autor o autor en correspondència]]=4),IF(Tabla3[[#This Row],[Posició autoria article indexat]]=$F$2,1,0),0)</f>
        <v>0</v>
      </c>
      <c r="M96" s="170">
        <f>IF(OR(Tabla3[[#This Row],[Quartil (1, 2 o 3) com a 1r, 2n, penúltim i últim autor o autor en correspondència]]=3,Tabla3[[#This Row],[Quartil (1, 2 o 3) com a 1r, 2n, penúltim i últim autor o autor en correspondència]]=4),IF(Tabla3[[#This Row],[Posició autoria article indexat]]=$F$3,1,0),0)</f>
        <v>0</v>
      </c>
      <c r="N96"/>
      <c r="O96"/>
    </row>
    <row r="97" spans="1:15" x14ac:dyDescent="0.25">
      <c r="A97" s="182">
        <v>85</v>
      </c>
      <c r="B97" s="169"/>
      <c r="C97" s="169"/>
      <c r="D97" s="169"/>
      <c r="E97" s="169"/>
      <c r="F97" s="169"/>
      <c r="G97" s="169"/>
      <c r="H97" s="183">
        <f>IFERROR(Tabla3[[#This Row],[Nombre de citesrebudes segos ISI WoK]]/(VLOOKUP(Tabla3[[#This Row],[WoS Category]],'N AQU'!$B$13:$C$266,2,0)*100),0)</f>
        <v>0</v>
      </c>
      <c r="I97" s="170">
        <f>IF(OR(Tabla3[[#This Row],[Quartil (1, 2 o 3) com a 1r, 2n, penúltim i últim autor o autor en correspondència]]=1,Tabla3[[#This Row],[Quartil (1, 2 o 3) com a 1r, 2n, penúltim i últim autor o autor en correspondència]]=2),IF(Tabla3[[#This Row],[Posició autoria article indexat]]=$F$2,1,0),0)</f>
        <v>0</v>
      </c>
      <c r="J97" s="170">
        <f>IF(OR(Tabla3[[#This Row],[Quartil (1, 2 o 3) com a 1r, 2n, penúltim i últim autor o autor en correspondència]]=1,Tabla3[[#This Row],[Quartil (1, 2 o 3) com a 1r, 2n, penúltim i últim autor o autor en correspondència]]=2),IF(Tabla3[[#This Row],[Posició autoria article indexat]]=$F$3,1,0),0)</f>
        <v>0</v>
      </c>
      <c r="K97" s="170">
        <f>IF(OR(Tabla3[[#This Row],[Quartil (1, 2 o 3) com a 1r, 2n, penúltim i últim autor o autor en correspondència]]=1,Tabla3[[#This Row],[Quartil (1, 2 o 3) com a 1r, 2n, penúltim i últim autor o autor en correspondència]]=2),IF(Tabla3[[#This Row],[Posició autoria article indexat]]=$F$4,1,0),0)</f>
        <v>0</v>
      </c>
      <c r="L97" s="170">
        <f>IF(OR(Tabla3[[#This Row],[Quartil (1, 2 o 3) com a 1r, 2n, penúltim i últim autor o autor en correspondència]]=3,Tabla3[[#This Row],[Quartil (1, 2 o 3) com a 1r, 2n, penúltim i últim autor o autor en correspondència]]=4),IF(Tabla3[[#This Row],[Posició autoria article indexat]]=$F$2,1,0),0)</f>
        <v>0</v>
      </c>
      <c r="M97" s="170">
        <f>IF(OR(Tabla3[[#This Row],[Quartil (1, 2 o 3) com a 1r, 2n, penúltim i últim autor o autor en correspondència]]=3,Tabla3[[#This Row],[Quartil (1, 2 o 3) com a 1r, 2n, penúltim i últim autor o autor en correspondència]]=4),IF(Tabla3[[#This Row],[Posició autoria article indexat]]=$F$3,1,0),0)</f>
        <v>0</v>
      </c>
      <c r="N97"/>
      <c r="O97"/>
    </row>
    <row r="98" spans="1:15" x14ac:dyDescent="0.25">
      <c r="A98" s="182">
        <v>86</v>
      </c>
      <c r="B98" s="169"/>
      <c r="C98" s="169"/>
      <c r="D98" s="169"/>
      <c r="E98" s="169"/>
      <c r="F98" s="169"/>
      <c r="G98" s="169"/>
      <c r="H98" s="183">
        <f>IFERROR(Tabla3[[#This Row],[Nombre de citesrebudes segos ISI WoK]]/(VLOOKUP(Tabla3[[#This Row],[WoS Category]],'N AQU'!$B$13:$C$266,2,0)*100),0)</f>
        <v>0</v>
      </c>
      <c r="I98" s="170">
        <f>IF(OR(Tabla3[[#This Row],[Quartil (1, 2 o 3) com a 1r, 2n, penúltim i últim autor o autor en correspondència]]=1,Tabla3[[#This Row],[Quartil (1, 2 o 3) com a 1r, 2n, penúltim i últim autor o autor en correspondència]]=2),IF(Tabla3[[#This Row],[Posició autoria article indexat]]=$F$2,1,0),0)</f>
        <v>0</v>
      </c>
      <c r="J98" s="170">
        <f>IF(OR(Tabla3[[#This Row],[Quartil (1, 2 o 3) com a 1r, 2n, penúltim i últim autor o autor en correspondència]]=1,Tabla3[[#This Row],[Quartil (1, 2 o 3) com a 1r, 2n, penúltim i últim autor o autor en correspondència]]=2),IF(Tabla3[[#This Row],[Posició autoria article indexat]]=$F$3,1,0),0)</f>
        <v>0</v>
      </c>
      <c r="K98" s="170">
        <f>IF(OR(Tabla3[[#This Row],[Quartil (1, 2 o 3) com a 1r, 2n, penúltim i últim autor o autor en correspondència]]=1,Tabla3[[#This Row],[Quartil (1, 2 o 3) com a 1r, 2n, penúltim i últim autor o autor en correspondència]]=2),IF(Tabla3[[#This Row],[Posició autoria article indexat]]=$F$4,1,0),0)</f>
        <v>0</v>
      </c>
      <c r="L98" s="170">
        <f>IF(OR(Tabla3[[#This Row],[Quartil (1, 2 o 3) com a 1r, 2n, penúltim i últim autor o autor en correspondència]]=3,Tabla3[[#This Row],[Quartil (1, 2 o 3) com a 1r, 2n, penúltim i últim autor o autor en correspondència]]=4),IF(Tabla3[[#This Row],[Posició autoria article indexat]]=$F$2,1,0),0)</f>
        <v>0</v>
      </c>
      <c r="M98" s="170">
        <f>IF(OR(Tabla3[[#This Row],[Quartil (1, 2 o 3) com a 1r, 2n, penúltim i últim autor o autor en correspondència]]=3,Tabla3[[#This Row],[Quartil (1, 2 o 3) com a 1r, 2n, penúltim i últim autor o autor en correspondència]]=4),IF(Tabla3[[#This Row],[Posició autoria article indexat]]=$F$3,1,0),0)</f>
        <v>0</v>
      </c>
      <c r="N98"/>
      <c r="O98"/>
    </row>
    <row r="99" spans="1:15" x14ac:dyDescent="0.25">
      <c r="A99" s="182">
        <v>87</v>
      </c>
      <c r="B99" s="169"/>
      <c r="C99" s="169"/>
      <c r="D99" s="169"/>
      <c r="E99" s="169"/>
      <c r="F99" s="169"/>
      <c r="G99" s="169"/>
      <c r="H99" s="183">
        <f>IFERROR(Tabla3[[#This Row],[Nombre de citesrebudes segos ISI WoK]]/(VLOOKUP(Tabla3[[#This Row],[WoS Category]],'N AQU'!$B$13:$C$266,2,0)*100),0)</f>
        <v>0</v>
      </c>
      <c r="I99" s="170">
        <f>IF(OR(Tabla3[[#This Row],[Quartil (1, 2 o 3) com a 1r, 2n, penúltim i últim autor o autor en correspondència]]=1,Tabla3[[#This Row],[Quartil (1, 2 o 3) com a 1r, 2n, penúltim i últim autor o autor en correspondència]]=2),IF(Tabla3[[#This Row],[Posició autoria article indexat]]=$F$2,1,0),0)</f>
        <v>0</v>
      </c>
      <c r="J99" s="170">
        <f>IF(OR(Tabla3[[#This Row],[Quartil (1, 2 o 3) com a 1r, 2n, penúltim i últim autor o autor en correspondència]]=1,Tabla3[[#This Row],[Quartil (1, 2 o 3) com a 1r, 2n, penúltim i últim autor o autor en correspondència]]=2),IF(Tabla3[[#This Row],[Posició autoria article indexat]]=$F$3,1,0),0)</f>
        <v>0</v>
      </c>
      <c r="K99" s="170">
        <f>IF(OR(Tabla3[[#This Row],[Quartil (1, 2 o 3) com a 1r, 2n, penúltim i últim autor o autor en correspondència]]=1,Tabla3[[#This Row],[Quartil (1, 2 o 3) com a 1r, 2n, penúltim i últim autor o autor en correspondència]]=2),IF(Tabla3[[#This Row],[Posició autoria article indexat]]=$F$4,1,0),0)</f>
        <v>0</v>
      </c>
      <c r="L99" s="170">
        <f>IF(OR(Tabla3[[#This Row],[Quartil (1, 2 o 3) com a 1r, 2n, penúltim i últim autor o autor en correspondència]]=3,Tabla3[[#This Row],[Quartil (1, 2 o 3) com a 1r, 2n, penúltim i últim autor o autor en correspondència]]=4),IF(Tabla3[[#This Row],[Posició autoria article indexat]]=$F$2,1,0),0)</f>
        <v>0</v>
      </c>
      <c r="M99" s="170">
        <f>IF(OR(Tabla3[[#This Row],[Quartil (1, 2 o 3) com a 1r, 2n, penúltim i últim autor o autor en correspondència]]=3,Tabla3[[#This Row],[Quartil (1, 2 o 3) com a 1r, 2n, penúltim i últim autor o autor en correspondència]]=4),IF(Tabla3[[#This Row],[Posició autoria article indexat]]=$F$3,1,0),0)</f>
        <v>0</v>
      </c>
      <c r="N99"/>
      <c r="O99"/>
    </row>
    <row r="100" spans="1:15" x14ac:dyDescent="0.25">
      <c r="A100" s="182">
        <v>88</v>
      </c>
      <c r="B100" s="169"/>
      <c r="C100" s="169"/>
      <c r="D100" s="169"/>
      <c r="E100" s="169"/>
      <c r="F100" s="169"/>
      <c r="G100" s="169"/>
      <c r="H100" s="183">
        <f>IFERROR(Tabla3[[#This Row],[Nombre de citesrebudes segos ISI WoK]]/(VLOOKUP(Tabla3[[#This Row],[WoS Category]],'N AQU'!$B$13:$C$266,2,0)*100),0)</f>
        <v>0</v>
      </c>
      <c r="I100" s="170">
        <f>IF(OR(Tabla3[[#This Row],[Quartil (1, 2 o 3) com a 1r, 2n, penúltim i últim autor o autor en correspondència]]=1,Tabla3[[#This Row],[Quartil (1, 2 o 3) com a 1r, 2n, penúltim i últim autor o autor en correspondència]]=2),IF(Tabla3[[#This Row],[Posició autoria article indexat]]=$F$2,1,0),0)</f>
        <v>0</v>
      </c>
      <c r="J100" s="170">
        <f>IF(OR(Tabla3[[#This Row],[Quartil (1, 2 o 3) com a 1r, 2n, penúltim i últim autor o autor en correspondència]]=1,Tabla3[[#This Row],[Quartil (1, 2 o 3) com a 1r, 2n, penúltim i últim autor o autor en correspondència]]=2),IF(Tabla3[[#This Row],[Posició autoria article indexat]]=$F$3,1,0),0)</f>
        <v>0</v>
      </c>
      <c r="K100" s="170">
        <f>IF(OR(Tabla3[[#This Row],[Quartil (1, 2 o 3) com a 1r, 2n, penúltim i últim autor o autor en correspondència]]=1,Tabla3[[#This Row],[Quartil (1, 2 o 3) com a 1r, 2n, penúltim i últim autor o autor en correspondència]]=2),IF(Tabla3[[#This Row],[Posició autoria article indexat]]=$F$4,1,0),0)</f>
        <v>0</v>
      </c>
      <c r="L100" s="170">
        <f>IF(OR(Tabla3[[#This Row],[Quartil (1, 2 o 3) com a 1r, 2n, penúltim i últim autor o autor en correspondència]]=3,Tabla3[[#This Row],[Quartil (1, 2 o 3) com a 1r, 2n, penúltim i últim autor o autor en correspondència]]=4),IF(Tabla3[[#This Row],[Posició autoria article indexat]]=$F$2,1,0),0)</f>
        <v>0</v>
      </c>
      <c r="M100" s="170">
        <f>IF(OR(Tabla3[[#This Row],[Quartil (1, 2 o 3) com a 1r, 2n, penúltim i últim autor o autor en correspondència]]=3,Tabla3[[#This Row],[Quartil (1, 2 o 3) com a 1r, 2n, penúltim i últim autor o autor en correspondència]]=4),IF(Tabla3[[#This Row],[Posició autoria article indexat]]=$F$3,1,0),0)</f>
        <v>0</v>
      </c>
      <c r="N100"/>
      <c r="O100"/>
    </row>
    <row r="101" spans="1:15" x14ac:dyDescent="0.25">
      <c r="A101" s="182">
        <v>89</v>
      </c>
      <c r="B101" s="169"/>
      <c r="C101" s="169"/>
      <c r="D101" s="169"/>
      <c r="E101" s="169"/>
      <c r="F101" s="169"/>
      <c r="G101" s="169"/>
      <c r="H101" s="183">
        <f>IFERROR(Tabla3[[#This Row],[Nombre de citesrebudes segos ISI WoK]]/(VLOOKUP(Tabla3[[#This Row],[WoS Category]],'N AQU'!$B$13:$C$266,2,0)*100),0)</f>
        <v>0</v>
      </c>
      <c r="I101" s="170">
        <f>IF(OR(Tabla3[[#This Row],[Quartil (1, 2 o 3) com a 1r, 2n, penúltim i últim autor o autor en correspondència]]=1,Tabla3[[#This Row],[Quartil (1, 2 o 3) com a 1r, 2n, penúltim i últim autor o autor en correspondència]]=2),IF(Tabla3[[#This Row],[Posició autoria article indexat]]=$F$2,1,0),0)</f>
        <v>0</v>
      </c>
      <c r="J101" s="170">
        <f>IF(OR(Tabla3[[#This Row],[Quartil (1, 2 o 3) com a 1r, 2n, penúltim i últim autor o autor en correspondència]]=1,Tabla3[[#This Row],[Quartil (1, 2 o 3) com a 1r, 2n, penúltim i últim autor o autor en correspondència]]=2),IF(Tabla3[[#This Row],[Posició autoria article indexat]]=$F$3,1,0),0)</f>
        <v>0</v>
      </c>
      <c r="K101" s="170">
        <f>IF(OR(Tabla3[[#This Row],[Quartil (1, 2 o 3) com a 1r, 2n, penúltim i últim autor o autor en correspondència]]=1,Tabla3[[#This Row],[Quartil (1, 2 o 3) com a 1r, 2n, penúltim i últim autor o autor en correspondència]]=2),IF(Tabla3[[#This Row],[Posició autoria article indexat]]=$F$4,1,0),0)</f>
        <v>0</v>
      </c>
      <c r="L101" s="170">
        <f>IF(OR(Tabla3[[#This Row],[Quartil (1, 2 o 3) com a 1r, 2n, penúltim i últim autor o autor en correspondència]]=3,Tabla3[[#This Row],[Quartil (1, 2 o 3) com a 1r, 2n, penúltim i últim autor o autor en correspondència]]=4),IF(Tabla3[[#This Row],[Posició autoria article indexat]]=$F$2,1,0),0)</f>
        <v>0</v>
      </c>
      <c r="M101" s="170">
        <f>IF(OR(Tabla3[[#This Row],[Quartil (1, 2 o 3) com a 1r, 2n, penúltim i últim autor o autor en correspondència]]=3,Tabla3[[#This Row],[Quartil (1, 2 o 3) com a 1r, 2n, penúltim i últim autor o autor en correspondència]]=4),IF(Tabla3[[#This Row],[Posició autoria article indexat]]=$F$3,1,0),0)</f>
        <v>0</v>
      </c>
      <c r="N101"/>
      <c r="O101"/>
    </row>
    <row r="102" spans="1:15" x14ac:dyDescent="0.25">
      <c r="A102" s="182">
        <v>90</v>
      </c>
      <c r="B102" s="169"/>
      <c r="C102" s="169"/>
      <c r="D102" s="169"/>
      <c r="E102" s="169"/>
      <c r="F102" s="169"/>
      <c r="G102" s="169"/>
      <c r="H102" s="183">
        <f>IFERROR(Tabla3[[#This Row],[Nombre de citesrebudes segos ISI WoK]]/(VLOOKUP(Tabla3[[#This Row],[WoS Category]],'N AQU'!$B$13:$C$266,2,0)*100),0)</f>
        <v>0</v>
      </c>
      <c r="I102" s="170">
        <f>IF(OR(Tabla3[[#This Row],[Quartil (1, 2 o 3) com a 1r, 2n, penúltim i últim autor o autor en correspondència]]=1,Tabla3[[#This Row],[Quartil (1, 2 o 3) com a 1r, 2n, penúltim i últim autor o autor en correspondència]]=2),IF(Tabla3[[#This Row],[Posició autoria article indexat]]=$F$2,1,0),0)</f>
        <v>0</v>
      </c>
      <c r="J102" s="170">
        <f>IF(OR(Tabla3[[#This Row],[Quartil (1, 2 o 3) com a 1r, 2n, penúltim i últim autor o autor en correspondència]]=1,Tabla3[[#This Row],[Quartil (1, 2 o 3) com a 1r, 2n, penúltim i últim autor o autor en correspondència]]=2),IF(Tabla3[[#This Row],[Posició autoria article indexat]]=$F$3,1,0),0)</f>
        <v>0</v>
      </c>
      <c r="K102" s="170">
        <f>IF(OR(Tabla3[[#This Row],[Quartil (1, 2 o 3) com a 1r, 2n, penúltim i últim autor o autor en correspondència]]=1,Tabla3[[#This Row],[Quartil (1, 2 o 3) com a 1r, 2n, penúltim i últim autor o autor en correspondència]]=2),IF(Tabla3[[#This Row],[Posició autoria article indexat]]=$F$4,1,0),0)</f>
        <v>0</v>
      </c>
      <c r="L102" s="170">
        <f>IF(OR(Tabla3[[#This Row],[Quartil (1, 2 o 3) com a 1r, 2n, penúltim i últim autor o autor en correspondència]]=3,Tabla3[[#This Row],[Quartil (1, 2 o 3) com a 1r, 2n, penúltim i últim autor o autor en correspondència]]=4),IF(Tabla3[[#This Row],[Posició autoria article indexat]]=$F$2,1,0),0)</f>
        <v>0</v>
      </c>
      <c r="M102" s="170">
        <f>IF(OR(Tabla3[[#This Row],[Quartil (1, 2 o 3) com a 1r, 2n, penúltim i últim autor o autor en correspondència]]=3,Tabla3[[#This Row],[Quartil (1, 2 o 3) com a 1r, 2n, penúltim i últim autor o autor en correspondència]]=4),IF(Tabla3[[#This Row],[Posició autoria article indexat]]=$F$3,1,0),0)</f>
        <v>0</v>
      </c>
      <c r="N102"/>
      <c r="O102"/>
    </row>
    <row r="103" spans="1:15" x14ac:dyDescent="0.25">
      <c r="A103" s="182">
        <v>91</v>
      </c>
      <c r="B103" s="169"/>
      <c r="C103" s="169"/>
      <c r="D103" s="169"/>
      <c r="E103" s="169"/>
      <c r="F103" s="169"/>
      <c r="G103" s="169"/>
      <c r="H103" s="183">
        <f>IFERROR(Tabla3[[#This Row],[Nombre de citesrebudes segos ISI WoK]]/(VLOOKUP(Tabla3[[#This Row],[WoS Category]],'N AQU'!$B$13:$C$266,2,0)*100),0)</f>
        <v>0</v>
      </c>
      <c r="I103" s="170">
        <f>IF(OR(Tabla3[[#This Row],[Quartil (1, 2 o 3) com a 1r, 2n, penúltim i últim autor o autor en correspondència]]=1,Tabla3[[#This Row],[Quartil (1, 2 o 3) com a 1r, 2n, penúltim i últim autor o autor en correspondència]]=2),IF(Tabla3[[#This Row],[Posició autoria article indexat]]=$F$2,1,0),0)</f>
        <v>0</v>
      </c>
      <c r="J103" s="170">
        <f>IF(OR(Tabla3[[#This Row],[Quartil (1, 2 o 3) com a 1r, 2n, penúltim i últim autor o autor en correspondència]]=1,Tabla3[[#This Row],[Quartil (1, 2 o 3) com a 1r, 2n, penúltim i últim autor o autor en correspondència]]=2),IF(Tabla3[[#This Row],[Posició autoria article indexat]]=$F$3,1,0),0)</f>
        <v>0</v>
      </c>
      <c r="K103" s="170">
        <f>IF(OR(Tabla3[[#This Row],[Quartil (1, 2 o 3) com a 1r, 2n, penúltim i últim autor o autor en correspondència]]=1,Tabla3[[#This Row],[Quartil (1, 2 o 3) com a 1r, 2n, penúltim i últim autor o autor en correspondència]]=2),IF(Tabla3[[#This Row],[Posició autoria article indexat]]=$F$4,1,0),0)</f>
        <v>0</v>
      </c>
      <c r="L103" s="170">
        <f>IF(OR(Tabla3[[#This Row],[Quartil (1, 2 o 3) com a 1r, 2n, penúltim i últim autor o autor en correspondència]]=3,Tabla3[[#This Row],[Quartil (1, 2 o 3) com a 1r, 2n, penúltim i últim autor o autor en correspondència]]=4),IF(Tabla3[[#This Row],[Posició autoria article indexat]]=$F$2,1,0),0)</f>
        <v>0</v>
      </c>
      <c r="M103" s="170">
        <f>IF(OR(Tabla3[[#This Row],[Quartil (1, 2 o 3) com a 1r, 2n, penúltim i últim autor o autor en correspondència]]=3,Tabla3[[#This Row],[Quartil (1, 2 o 3) com a 1r, 2n, penúltim i últim autor o autor en correspondència]]=4),IF(Tabla3[[#This Row],[Posició autoria article indexat]]=$F$3,1,0),0)</f>
        <v>0</v>
      </c>
      <c r="N103"/>
      <c r="O103"/>
    </row>
    <row r="104" spans="1:15" x14ac:dyDescent="0.25">
      <c r="A104" s="182">
        <v>92</v>
      </c>
      <c r="B104" s="169"/>
      <c r="C104" s="169"/>
      <c r="D104" s="169"/>
      <c r="E104" s="169"/>
      <c r="F104" s="169"/>
      <c r="G104" s="169"/>
      <c r="H104" s="183">
        <f>IFERROR(Tabla3[[#This Row],[Nombre de citesrebudes segos ISI WoK]]/(VLOOKUP(Tabla3[[#This Row],[WoS Category]],'N AQU'!$B$13:$C$266,2,0)*100),0)</f>
        <v>0</v>
      </c>
      <c r="I104" s="170">
        <f>IF(OR(Tabla3[[#This Row],[Quartil (1, 2 o 3) com a 1r, 2n, penúltim i últim autor o autor en correspondència]]=1,Tabla3[[#This Row],[Quartil (1, 2 o 3) com a 1r, 2n, penúltim i últim autor o autor en correspondència]]=2),IF(Tabla3[[#This Row],[Posició autoria article indexat]]=$F$2,1,0),0)</f>
        <v>0</v>
      </c>
      <c r="J104" s="170">
        <f>IF(OR(Tabla3[[#This Row],[Quartil (1, 2 o 3) com a 1r, 2n, penúltim i últim autor o autor en correspondència]]=1,Tabla3[[#This Row],[Quartil (1, 2 o 3) com a 1r, 2n, penúltim i últim autor o autor en correspondència]]=2),IF(Tabla3[[#This Row],[Posició autoria article indexat]]=$F$3,1,0),0)</f>
        <v>0</v>
      </c>
      <c r="K104" s="170">
        <f>IF(OR(Tabla3[[#This Row],[Quartil (1, 2 o 3) com a 1r, 2n, penúltim i últim autor o autor en correspondència]]=1,Tabla3[[#This Row],[Quartil (1, 2 o 3) com a 1r, 2n, penúltim i últim autor o autor en correspondència]]=2),IF(Tabla3[[#This Row],[Posició autoria article indexat]]=$F$4,1,0),0)</f>
        <v>0</v>
      </c>
      <c r="L104" s="170">
        <f>IF(OR(Tabla3[[#This Row],[Quartil (1, 2 o 3) com a 1r, 2n, penúltim i últim autor o autor en correspondència]]=3,Tabla3[[#This Row],[Quartil (1, 2 o 3) com a 1r, 2n, penúltim i últim autor o autor en correspondència]]=4),IF(Tabla3[[#This Row],[Posició autoria article indexat]]=$F$2,1,0),0)</f>
        <v>0</v>
      </c>
      <c r="M104" s="170">
        <f>IF(OR(Tabla3[[#This Row],[Quartil (1, 2 o 3) com a 1r, 2n, penúltim i últim autor o autor en correspondència]]=3,Tabla3[[#This Row],[Quartil (1, 2 o 3) com a 1r, 2n, penúltim i últim autor o autor en correspondència]]=4),IF(Tabla3[[#This Row],[Posició autoria article indexat]]=$F$3,1,0),0)</f>
        <v>0</v>
      </c>
      <c r="N104"/>
      <c r="O104"/>
    </row>
    <row r="105" spans="1:15" x14ac:dyDescent="0.25">
      <c r="A105" s="182">
        <v>93</v>
      </c>
      <c r="B105" s="169"/>
      <c r="C105" s="169"/>
      <c r="D105" s="169"/>
      <c r="E105" s="169"/>
      <c r="F105" s="169"/>
      <c r="G105" s="169"/>
      <c r="H105" s="183">
        <f>IFERROR(Tabla3[[#This Row],[Nombre de citesrebudes segos ISI WoK]]/(VLOOKUP(Tabla3[[#This Row],[WoS Category]],'N AQU'!$B$13:$C$266,2,0)*100),0)</f>
        <v>0</v>
      </c>
      <c r="I105" s="170">
        <f>IF(OR(Tabla3[[#This Row],[Quartil (1, 2 o 3) com a 1r, 2n, penúltim i últim autor o autor en correspondència]]=1,Tabla3[[#This Row],[Quartil (1, 2 o 3) com a 1r, 2n, penúltim i últim autor o autor en correspondència]]=2),IF(Tabla3[[#This Row],[Posició autoria article indexat]]=$F$2,1,0),0)</f>
        <v>0</v>
      </c>
      <c r="J105" s="170">
        <f>IF(OR(Tabla3[[#This Row],[Quartil (1, 2 o 3) com a 1r, 2n, penúltim i últim autor o autor en correspondència]]=1,Tabla3[[#This Row],[Quartil (1, 2 o 3) com a 1r, 2n, penúltim i últim autor o autor en correspondència]]=2),IF(Tabla3[[#This Row],[Posició autoria article indexat]]=$F$3,1,0),0)</f>
        <v>0</v>
      </c>
      <c r="K105" s="170">
        <f>IF(OR(Tabla3[[#This Row],[Quartil (1, 2 o 3) com a 1r, 2n, penúltim i últim autor o autor en correspondència]]=1,Tabla3[[#This Row],[Quartil (1, 2 o 3) com a 1r, 2n, penúltim i últim autor o autor en correspondència]]=2),IF(Tabla3[[#This Row],[Posició autoria article indexat]]=$F$4,1,0),0)</f>
        <v>0</v>
      </c>
      <c r="L105" s="170">
        <f>IF(OR(Tabla3[[#This Row],[Quartil (1, 2 o 3) com a 1r, 2n, penúltim i últim autor o autor en correspondència]]=3,Tabla3[[#This Row],[Quartil (1, 2 o 3) com a 1r, 2n, penúltim i últim autor o autor en correspondència]]=4),IF(Tabla3[[#This Row],[Posició autoria article indexat]]=$F$2,1,0),0)</f>
        <v>0</v>
      </c>
      <c r="M105" s="170">
        <f>IF(OR(Tabla3[[#This Row],[Quartil (1, 2 o 3) com a 1r, 2n, penúltim i últim autor o autor en correspondència]]=3,Tabla3[[#This Row],[Quartil (1, 2 o 3) com a 1r, 2n, penúltim i últim autor o autor en correspondència]]=4),IF(Tabla3[[#This Row],[Posició autoria article indexat]]=$F$3,1,0),0)</f>
        <v>0</v>
      </c>
      <c r="N105"/>
      <c r="O105"/>
    </row>
    <row r="106" spans="1:15" x14ac:dyDescent="0.25">
      <c r="A106" s="182">
        <v>94</v>
      </c>
      <c r="B106" s="169"/>
      <c r="C106" s="169"/>
      <c r="D106" s="169"/>
      <c r="E106" s="169"/>
      <c r="F106" s="169"/>
      <c r="G106" s="169"/>
      <c r="H106" s="183">
        <f>IFERROR(Tabla3[[#This Row],[Nombre de citesrebudes segos ISI WoK]]/(VLOOKUP(Tabla3[[#This Row],[WoS Category]],'N AQU'!$B$13:$C$266,2,0)*100),0)</f>
        <v>0</v>
      </c>
      <c r="I106" s="170">
        <f>IF(OR(Tabla3[[#This Row],[Quartil (1, 2 o 3) com a 1r, 2n, penúltim i últim autor o autor en correspondència]]=1,Tabla3[[#This Row],[Quartil (1, 2 o 3) com a 1r, 2n, penúltim i últim autor o autor en correspondència]]=2),IF(Tabla3[[#This Row],[Posició autoria article indexat]]=$F$2,1,0),0)</f>
        <v>0</v>
      </c>
      <c r="J106" s="170">
        <f>IF(OR(Tabla3[[#This Row],[Quartil (1, 2 o 3) com a 1r, 2n, penúltim i últim autor o autor en correspondència]]=1,Tabla3[[#This Row],[Quartil (1, 2 o 3) com a 1r, 2n, penúltim i últim autor o autor en correspondència]]=2),IF(Tabla3[[#This Row],[Posició autoria article indexat]]=$F$3,1,0),0)</f>
        <v>0</v>
      </c>
      <c r="K106" s="170">
        <f>IF(OR(Tabla3[[#This Row],[Quartil (1, 2 o 3) com a 1r, 2n, penúltim i últim autor o autor en correspondència]]=1,Tabla3[[#This Row],[Quartil (1, 2 o 3) com a 1r, 2n, penúltim i últim autor o autor en correspondència]]=2),IF(Tabla3[[#This Row],[Posició autoria article indexat]]=$F$4,1,0),0)</f>
        <v>0</v>
      </c>
      <c r="L106" s="170">
        <f>IF(OR(Tabla3[[#This Row],[Quartil (1, 2 o 3) com a 1r, 2n, penúltim i últim autor o autor en correspondència]]=3,Tabla3[[#This Row],[Quartil (1, 2 o 3) com a 1r, 2n, penúltim i últim autor o autor en correspondència]]=4),IF(Tabla3[[#This Row],[Posició autoria article indexat]]=$F$2,1,0),0)</f>
        <v>0</v>
      </c>
      <c r="M106" s="170">
        <f>IF(OR(Tabla3[[#This Row],[Quartil (1, 2 o 3) com a 1r, 2n, penúltim i últim autor o autor en correspondència]]=3,Tabla3[[#This Row],[Quartil (1, 2 o 3) com a 1r, 2n, penúltim i últim autor o autor en correspondència]]=4),IF(Tabla3[[#This Row],[Posició autoria article indexat]]=$F$3,1,0),0)</f>
        <v>0</v>
      </c>
      <c r="N106"/>
      <c r="O106"/>
    </row>
    <row r="107" spans="1:15" x14ac:dyDescent="0.25">
      <c r="A107" s="182">
        <v>95</v>
      </c>
      <c r="B107" s="169"/>
      <c r="C107" s="169"/>
      <c r="D107" s="169"/>
      <c r="E107" s="169"/>
      <c r="F107" s="169"/>
      <c r="G107" s="169"/>
      <c r="H107" s="183">
        <f>IFERROR(Tabla3[[#This Row],[Nombre de citesrebudes segos ISI WoK]]/(VLOOKUP(Tabla3[[#This Row],[WoS Category]],'N AQU'!$B$13:$C$266,2,0)*100),0)</f>
        <v>0</v>
      </c>
      <c r="I107" s="170">
        <f>IF(OR(Tabla3[[#This Row],[Quartil (1, 2 o 3) com a 1r, 2n, penúltim i últim autor o autor en correspondència]]=1,Tabla3[[#This Row],[Quartil (1, 2 o 3) com a 1r, 2n, penúltim i últim autor o autor en correspondència]]=2),IF(Tabla3[[#This Row],[Posició autoria article indexat]]=$F$2,1,0),0)</f>
        <v>0</v>
      </c>
      <c r="J107" s="170">
        <f>IF(OR(Tabla3[[#This Row],[Quartil (1, 2 o 3) com a 1r, 2n, penúltim i últim autor o autor en correspondència]]=1,Tabla3[[#This Row],[Quartil (1, 2 o 3) com a 1r, 2n, penúltim i últim autor o autor en correspondència]]=2),IF(Tabla3[[#This Row],[Posició autoria article indexat]]=$F$3,1,0),0)</f>
        <v>0</v>
      </c>
      <c r="K107" s="170">
        <f>IF(OR(Tabla3[[#This Row],[Quartil (1, 2 o 3) com a 1r, 2n, penúltim i últim autor o autor en correspondència]]=1,Tabla3[[#This Row],[Quartil (1, 2 o 3) com a 1r, 2n, penúltim i últim autor o autor en correspondència]]=2),IF(Tabla3[[#This Row],[Posició autoria article indexat]]=$F$4,1,0),0)</f>
        <v>0</v>
      </c>
      <c r="L107" s="170">
        <f>IF(OR(Tabla3[[#This Row],[Quartil (1, 2 o 3) com a 1r, 2n, penúltim i últim autor o autor en correspondència]]=3,Tabla3[[#This Row],[Quartil (1, 2 o 3) com a 1r, 2n, penúltim i últim autor o autor en correspondència]]=4),IF(Tabla3[[#This Row],[Posició autoria article indexat]]=$F$2,1,0),0)</f>
        <v>0</v>
      </c>
      <c r="M107" s="170">
        <f>IF(OR(Tabla3[[#This Row],[Quartil (1, 2 o 3) com a 1r, 2n, penúltim i últim autor o autor en correspondència]]=3,Tabla3[[#This Row],[Quartil (1, 2 o 3) com a 1r, 2n, penúltim i últim autor o autor en correspondència]]=4),IF(Tabla3[[#This Row],[Posició autoria article indexat]]=$F$3,1,0),0)</f>
        <v>0</v>
      </c>
      <c r="N107"/>
      <c r="O107"/>
    </row>
    <row r="108" spans="1:15" x14ac:dyDescent="0.25">
      <c r="A108" s="182">
        <v>96</v>
      </c>
      <c r="B108" s="169"/>
      <c r="C108" s="169"/>
      <c r="D108" s="169"/>
      <c r="E108" s="169"/>
      <c r="F108" s="169"/>
      <c r="G108" s="169"/>
      <c r="H108" s="183">
        <f>IFERROR(Tabla3[[#This Row],[Nombre de citesrebudes segos ISI WoK]]/(VLOOKUP(Tabla3[[#This Row],[WoS Category]],'N AQU'!$B$13:$C$266,2,0)*100),0)</f>
        <v>0</v>
      </c>
      <c r="I108" s="170">
        <f>IF(OR(Tabla3[[#This Row],[Quartil (1, 2 o 3) com a 1r, 2n, penúltim i últim autor o autor en correspondència]]=1,Tabla3[[#This Row],[Quartil (1, 2 o 3) com a 1r, 2n, penúltim i últim autor o autor en correspondència]]=2),IF(Tabla3[[#This Row],[Posició autoria article indexat]]=$F$2,1,0),0)</f>
        <v>0</v>
      </c>
      <c r="J108" s="170">
        <f>IF(OR(Tabla3[[#This Row],[Quartil (1, 2 o 3) com a 1r, 2n, penúltim i últim autor o autor en correspondència]]=1,Tabla3[[#This Row],[Quartil (1, 2 o 3) com a 1r, 2n, penúltim i últim autor o autor en correspondència]]=2),IF(Tabla3[[#This Row],[Posició autoria article indexat]]=$F$3,1,0),0)</f>
        <v>0</v>
      </c>
      <c r="K108" s="170">
        <f>IF(OR(Tabla3[[#This Row],[Quartil (1, 2 o 3) com a 1r, 2n, penúltim i últim autor o autor en correspondència]]=1,Tabla3[[#This Row],[Quartil (1, 2 o 3) com a 1r, 2n, penúltim i últim autor o autor en correspondència]]=2),IF(Tabla3[[#This Row],[Posició autoria article indexat]]=$F$4,1,0),0)</f>
        <v>0</v>
      </c>
      <c r="L108" s="170">
        <f>IF(OR(Tabla3[[#This Row],[Quartil (1, 2 o 3) com a 1r, 2n, penúltim i últim autor o autor en correspondència]]=3,Tabla3[[#This Row],[Quartil (1, 2 o 3) com a 1r, 2n, penúltim i últim autor o autor en correspondència]]=4),IF(Tabla3[[#This Row],[Posició autoria article indexat]]=$F$2,1,0),0)</f>
        <v>0</v>
      </c>
      <c r="M108" s="170">
        <f>IF(OR(Tabla3[[#This Row],[Quartil (1, 2 o 3) com a 1r, 2n, penúltim i últim autor o autor en correspondència]]=3,Tabla3[[#This Row],[Quartil (1, 2 o 3) com a 1r, 2n, penúltim i últim autor o autor en correspondència]]=4),IF(Tabla3[[#This Row],[Posició autoria article indexat]]=$F$3,1,0),0)</f>
        <v>0</v>
      </c>
      <c r="N108"/>
      <c r="O108"/>
    </row>
    <row r="109" spans="1:15" x14ac:dyDescent="0.25">
      <c r="A109" s="182">
        <v>97</v>
      </c>
      <c r="B109" s="169"/>
      <c r="C109" s="169"/>
      <c r="D109" s="169"/>
      <c r="E109" s="169"/>
      <c r="F109" s="169"/>
      <c r="G109" s="169"/>
      <c r="H109" s="183">
        <f>IFERROR(Tabla3[[#This Row],[Nombre de citesrebudes segos ISI WoK]]/(VLOOKUP(Tabla3[[#This Row],[WoS Category]],'N AQU'!$B$13:$C$266,2,0)*100),0)</f>
        <v>0</v>
      </c>
      <c r="I109" s="170">
        <f>IF(OR(Tabla3[[#This Row],[Quartil (1, 2 o 3) com a 1r, 2n, penúltim i últim autor o autor en correspondència]]=1,Tabla3[[#This Row],[Quartil (1, 2 o 3) com a 1r, 2n, penúltim i últim autor o autor en correspondència]]=2),IF(Tabla3[[#This Row],[Posició autoria article indexat]]=$F$2,1,0),0)</f>
        <v>0</v>
      </c>
      <c r="J109" s="170">
        <f>IF(OR(Tabla3[[#This Row],[Quartil (1, 2 o 3) com a 1r, 2n, penúltim i últim autor o autor en correspondència]]=1,Tabla3[[#This Row],[Quartil (1, 2 o 3) com a 1r, 2n, penúltim i últim autor o autor en correspondència]]=2),IF(Tabla3[[#This Row],[Posició autoria article indexat]]=$F$3,1,0),0)</f>
        <v>0</v>
      </c>
      <c r="K109" s="170">
        <f>IF(OR(Tabla3[[#This Row],[Quartil (1, 2 o 3) com a 1r, 2n, penúltim i últim autor o autor en correspondència]]=1,Tabla3[[#This Row],[Quartil (1, 2 o 3) com a 1r, 2n, penúltim i últim autor o autor en correspondència]]=2),IF(Tabla3[[#This Row],[Posició autoria article indexat]]=$F$4,1,0),0)</f>
        <v>0</v>
      </c>
      <c r="L109" s="170">
        <f>IF(OR(Tabla3[[#This Row],[Quartil (1, 2 o 3) com a 1r, 2n, penúltim i últim autor o autor en correspondència]]=3,Tabla3[[#This Row],[Quartil (1, 2 o 3) com a 1r, 2n, penúltim i últim autor o autor en correspondència]]=4),IF(Tabla3[[#This Row],[Posició autoria article indexat]]=$F$2,1,0),0)</f>
        <v>0</v>
      </c>
      <c r="M109" s="170">
        <f>IF(OR(Tabla3[[#This Row],[Quartil (1, 2 o 3) com a 1r, 2n, penúltim i últim autor o autor en correspondència]]=3,Tabla3[[#This Row],[Quartil (1, 2 o 3) com a 1r, 2n, penúltim i últim autor o autor en correspondència]]=4),IF(Tabla3[[#This Row],[Posició autoria article indexat]]=$F$3,1,0),0)</f>
        <v>0</v>
      </c>
      <c r="N109"/>
      <c r="O109"/>
    </row>
    <row r="110" spans="1:15" x14ac:dyDescent="0.25">
      <c r="A110" s="182">
        <v>98</v>
      </c>
      <c r="B110" s="169"/>
      <c r="C110" s="169"/>
      <c r="D110" s="169"/>
      <c r="E110" s="169"/>
      <c r="F110" s="169"/>
      <c r="G110" s="169"/>
      <c r="H110" s="183">
        <f>IFERROR(Tabla3[[#This Row],[Nombre de citesrebudes segos ISI WoK]]/(VLOOKUP(Tabla3[[#This Row],[WoS Category]],'N AQU'!$B$13:$C$266,2,0)*100),0)</f>
        <v>0</v>
      </c>
      <c r="I110" s="170">
        <f>IF(OR(Tabla3[[#This Row],[Quartil (1, 2 o 3) com a 1r, 2n, penúltim i últim autor o autor en correspondència]]=1,Tabla3[[#This Row],[Quartil (1, 2 o 3) com a 1r, 2n, penúltim i últim autor o autor en correspondència]]=2),IF(Tabla3[[#This Row],[Posició autoria article indexat]]=$F$2,1,0),0)</f>
        <v>0</v>
      </c>
      <c r="J110" s="170">
        <f>IF(OR(Tabla3[[#This Row],[Quartil (1, 2 o 3) com a 1r, 2n, penúltim i últim autor o autor en correspondència]]=1,Tabla3[[#This Row],[Quartil (1, 2 o 3) com a 1r, 2n, penúltim i últim autor o autor en correspondència]]=2),IF(Tabla3[[#This Row],[Posició autoria article indexat]]=$F$3,1,0),0)</f>
        <v>0</v>
      </c>
      <c r="K110" s="170">
        <f>IF(OR(Tabla3[[#This Row],[Quartil (1, 2 o 3) com a 1r, 2n, penúltim i últim autor o autor en correspondència]]=1,Tabla3[[#This Row],[Quartil (1, 2 o 3) com a 1r, 2n, penúltim i últim autor o autor en correspondència]]=2),IF(Tabla3[[#This Row],[Posició autoria article indexat]]=$F$4,1,0),0)</f>
        <v>0</v>
      </c>
      <c r="L110" s="170">
        <f>IF(OR(Tabla3[[#This Row],[Quartil (1, 2 o 3) com a 1r, 2n, penúltim i últim autor o autor en correspondència]]=3,Tabla3[[#This Row],[Quartil (1, 2 o 3) com a 1r, 2n, penúltim i últim autor o autor en correspondència]]=4),IF(Tabla3[[#This Row],[Posició autoria article indexat]]=$F$2,1,0),0)</f>
        <v>0</v>
      </c>
      <c r="M110" s="170">
        <f>IF(OR(Tabla3[[#This Row],[Quartil (1, 2 o 3) com a 1r, 2n, penúltim i últim autor o autor en correspondència]]=3,Tabla3[[#This Row],[Quartil (1, 2 o 3) com a 1r, 2n, penúltim i últim autor o autor en correspondència]]=4),IF(Tabla3[[#This Row],[Posició autoria article indexat]]=$F$3,1,0),0)</f>
        <v>0</v>
      </c>
      <c r="N110"/>
      <c r="O110"/>
    </row>
    <row r="111" spans="1:15" x14ac:dyDescent="0.25">
      <c r="A111" s="182">
        <v>99</v>
      </c>
      <c r="B111" s="169"/>
      <c r="C111" s="169"/>
      <c r="D111" s="169"/>
      <c r="E111" s="169"/>
      <c r="F111" s="169"/>
      <c r="G111" s="169"/>
      <c r="H111" s="183">
        <f>IFERROR(Tabla3[[#This Row],[Nombre de citesrebudes segos ISI WoK]]/(VLOOKUP(Tabla3[[#This Row],[WoS Category]],'N AQU'!$B$13:$C$266,2,0)*100),0)</f>
        <v>0</v>
      </c>
      <c r="I111" s="170">
        <f>IF(OR(Tabla3[[#This Row],[Quartil (1, 2 o 3) com a 1r, 2n, penúltim i últim autor o autor en correspondència]]=1,Tabla3[[#This Row],[Quartil (1, 2 o 3) com a 1r, 2n, penúltim i últim autor o autor en correspondència]]=2),IF(Tabla3[[#This Row],[Posició autoria article indexat]]=$F$2,1,0),0)</f>
        <v>0</v>
      </c>
      <c r="J111" s="170">
        <f>IF(OR(Tabla3[[#This Row],[Quartil (1, 2 o 3) com a 1r, 2n, penúltim i últim autor o autor en correspondència]]=1,Tabla3[[#This Row],[Quartil (1, 2 o 3) com a 1r, 2n, penúltim i últim autor o autor en correspondència]]=2),IF(Tabla3[[#This Row],[Posició autoria article indexat]]=$F$3,1,0),0)</f>
        <v>0</v>
      </c>
      <c r="K111" s="170">
        <f>IF(OR(Tabla3[[#This Row],[Quartil (1, 2 o 3) com a 1r, 2n, penúltim i últim autor o autor en correspondència]]=1,Tabla3[[#This Row],[Quartil (1, 2 o 3) com a 1r, 2n, penúltim i últim autor o autor en correspondència]]=2),IF(Tabla3[[#This Row],[Posició autoria article indexat]]=$F$4,1,0),0)</f>
        <v>0</v>
      </c>
      <c r="L111" s="170">
        <f>IF(OR(Tabla3[[#This Row],[Quartil (1, 2 o 3) com a 1r, 2n, penúltim i últim autor o autor en correspondència]]=3,Tabla3[[#This Row],[Quartil (1, 2 o 3) com a 1r, 2n, penúltim i últim autor o autor en correspondència]]=4),IF(Tabla3[[#This Row],[Posició autoria article indexat]]=$F$2,1,0),0)</f>
        <v>0</v>
      </c>
      <c r="M111" s="170">
        <f>IF(OR(Tabla3[[#This Row],[Quartil (1, 2 o 3) com a 1r, 2n, penúltim i últim autor o autor en correspondència]]=3,Tabla3[[#This Row],[Quartil (1, 2 o 3) com a 1r, 2n, penúltim i últim autor o autor en correspondència]]=4),IF(Tabla3[[#This Row],[Posició autoria article indexat]]=$F$3,1,0),0)</f>
        <v>0</v>
      </c>
      <c r="N111"/>
      <c r="O111"/>
    </row>
    <row r="112" spans="1:15" x14ac:dyDescent="0.25">
      <c r="A112" s="182">
        <v>100</v>
      </c>
      <c r="B112" s="169"/>
      <c r="C112" s="169"/>
      <c r="D112" s="169"/>
      <c r="E112" s="169"/>
      <c r="F112" s="169"/>
      <c r="G112" s="169"/>
      <c r="H112" s="183">
        <f>IFERROR(Tabla3[[#This Row],[Nombre de citesrebudes segos ISI WoK]]/(VLOOKUP(Tabla3[[#This Row],[WoS Category]],'N AQU'!$B$13:$C$266,2,0)*100),0)</f>
        <v>0</v>
      </c>
      <c r="I112" s="170">
        <f>IF(OR(Tabla3[[#This Row],[Quartil (1, 2 o 3) com a 1r, 2n, penúltim i últim autor o autor en correspondència]]=1,Tabla3[[#This Row],[Quartil (1, 2 o 3) com a 1r, 2n, penúltim i últim autor o autor en correspondència]]=2),IF(Tabla3[[#This Row],[Posició autoria article indexat]]=$F$2,1,0),0)</f>
        <v>0</v>
      </c>
      <c r="J112" s="170">
        <f>IF(OR(Tabla3[[#This Row],[Quartil (1, 2 o 3) com a 1r, 2n, penúltim i últim autor o autor en correspondència]]=1,Tabla3[[#This Row],[Quartil (1, 2 o 3) com a 1r, 2n, penúltim i últim autor o autor en correspondència]]=2),IF(Tabla3[[#This Row],[Posició autoria article indexat]]=$F$3,1,0),0)</f>
        <v>0</v>
      </c>
      <c r="K112" s="170">
        <f>IF(OR(Tabla3[[#This Row],[Quartil (1, 2 o 3) com a 1r, 2n, penúltim i últim autor o autor en correspondència]]=1,Tabla3[[#This Row],[Quartil (1, 2 o 3) com a 1r, 2n, penúltim i últim autor o autor en correspondència]]=2),IF(Tabla3[[#This Row],[Posició autoria article indexat]]=$F$4,1,0),0)</f>
        <v>0</v>
      </c>
      <c r="L112" s="170">
        <f>IF(OR(Tabla3[[#This Row],[Quartil (1, 2 o 3) com a 1r, 2n, penúltim i últim autor o autor en correspondència]]=3,Tabla3[[#This Row],[Quartil (1, 2 o 3) com a 1r, 2n, penúltim i últim autor o autor en correspondència]]=4),IF(Tabla3[[#This Row],[Posició autoria article indexat]]=$F$2,1,0),0)</f>
        <v>0</v>
      </c>
      <c r="M112" s="170">
        <f>IF(OR(Tabla3[[#This Row],[Quartil (1, 2 o 3) com a 1r, 2n, penúltim i últim autor o autor en correspondència]]=3,Tabla3[[#This Row],[Quartil (1, 2 o 3) com a 1r, 2n, penúltim i últim autor o autor en correspondència]]=4),IF(Tabla3[[#This Row],[Posició autoria article indexat]]=$F$3,1,0),0)</f>
        <v>0</v>
      </c>
      <c r="N112"/>
      <c r="O112"/>
    </row>
    <row r="113" spans="1:15" x14ac:dyDescent="0.25">
      <c r="A113" s="182">
        <v>101</v>
      </c>
      <c r="B113" s="169"/>
      <c r="C113" s="169"/>
      <c r="D113" s="169"/>
      <c r="E113" s="169"/>
      <c r="F113" s="169"/>
      <c r="G113" s="169"/>
      <c r="H113" s="183">
        <f>IFERROR(Tabla3[[#This Row],[Nombre de citesrebudes segos ISI WoK]]/(VLOOKUP(Tabla3[[#This Row],[WoS Category]],'N AQU'!$B$13:$C$266,2,0)*100),0)</f>
        <v>0</v>
      </c>
      <c r="I113" s="170">
        <f>IF(OR(Tabla3[[#This Row],[Quartil (1, 2 o 3) com a 1r, 2n, penúltim i últim autor o autor en correspondència]]=1,Tabla3[[#This Row],[Quartil (1, 2 o 3) com a 1r, 2n, penúltim i últim autor o autor en correspondència]]=2),IF(Tabla3[[#This Row],[Posició autoria article indexat]]=$F$2,1,0),0)</f>
        <v>0</v>
      </c>
      <c r="J113" s="170">
        <f>IF(OR(Tabla3[[#This Row],[Quartil (1, 2 o 3) com a 1r, 2n, penúltim i últim autor o autor en correspondència]]=1,Tabla3[[#This Row],[Quartil (1, 2 o 3) com a 1r, 2n, penúltim i últim autor o autor en correspondència]]=2),IF(Tabla3[[#This Row],[Posició autoria article indexat]]=$F$3,1,0),0)</f>
        <v>0</v>
      </c>
      <c r="K113" s="170">
        <f>IF(OR(Tabla3[[#This Row],[Quartil (1, 2 o 3) com a 1r, 2n, penúltim i últim autor o autor en correspondència]]=1,Tabla3[[#This Row],[Quartil (1, 2 o 3) com a 1r, 2n, penúltim i últim autor o autor en correspondència]]=2),IF(Tabla3[[#This Row],[Posició autoria article indexat]]=$F$4,1,0),0)</f>
        <v>0</v>
      </c>
      <c r="L113" s="170">
        <f>IF(OR(Tabla3[[#This Row],[Quartil (1, 2 o 3) com a 1r, 2n, penúltim i últim autor o autor en correspondència]]=3,Tabla3[[#This Row],[Quartil (1, 2 o 3) com a 1r, 2n, penúltim i últim autor o autor en correspondència]]=4),IF(Tabla3[[#This Row],[Posició autoria article indexat]]=$F$2,1,0),0)</f>
        <v>0</v>
      </c>
      <c r="M113" s="170">
        <f>IF(OR(Tabla3[[#This Row],[Quartil (1, 2 o 3) com a 1r, 2n, penúltim i últim autor o autor en correspondència]]=3,Tabla3[[#This Row],[Quartil (1, 2 o 3) com a 1r, 2n, penúltim i últim autor o autor en correspondència]]=4),IF(Tabla3[[#This Row],[Posició autoria article indexat]]=$F$3,1,0),0)</f>
        <v>0</v>
      </c>
      <c r="N113"/>
      <c r="O113"/>
    </row>
    <row r="114" spans="1:15" x14ac:dyDescent="0.25">
      <c r="A114" s="182">
        <v>102</v>
      </c>
      <c r="B114" s="169"/>
      <c r="C114" s="169"/>
      <c r="D114" s="169"/>
      <c r="E114" s="169"/>
      <c r="F114" s="169"/>
      <c r="G114" s="169"/>
      <c r="H114" s="183">
        <f>IFERROR(Tabla3[[#This Row],[Nombre de citesrebudes segos ISI WoK]]/(VLOOKUP(Tabla3[[#This Row],[WoS Category]],'N AQU'!$B$13:$C$266,2,0)*100),0)</f>
        <v>0</v>
      </c>
      <c r="I114" s="170">
        <f>IF(OR(Tabla3[[#This Row],[Quartil (1, 2 o 3) com a 1r, 2n, penúltim i últim autor o autor en correspondència]]=1,Tabla3[[#This Row],[Quartil (1, 2 o 3) com a 1r, 2n, penúltim i últim autor o autor en correspondència]]=2),IF(Tabla3[[#This Row],[Posició autoria article indexat]]=$F$2,1,0),0)</f>
        <v>0</v>
      </c>
      <c r="J114" s="170">
        <f>IF(OR(Tabla3[[#This Row],[Quartil (1, 2 o 3) com a 1r, 2n, penúltim i últim autor o autor en correspondència]]=1,Tabla3[[#This Row],[Quartil (1, 2 o 3) com a 1r, 2n, penúltim i últim autor o autor en correspondència]]=2),IF(Tabla3[[#This Row],[Posició autoria article indexat]]=$F$3,1,0),0)</f>
        <v>0</v>
      </c>
      <c r="K114" s="170">
        <f>IF(OR(Tabla3[[#This Row],[Quartil (1, 2 o 3) com a 1r, 2n, penúltim i últim autor o autor en correspondència]]=1,Tabla3[[#This Row],[Quartil (1, 2 o 3) com a 1r, 2n, penúltim i últim autor o autor en correspondència]]=2),IF(Tabla3[[#This Row],[Posició autoria article indexat]]=$F$4,1,0),0)</f>
        <v>0</v>
      </c>
      <c r="L114" s="170">
        <f>IF(OR(Tabla3[[#This Row],[Quartil (1, 2 o 3) com a 1r, 2n, penúltim i últim autor o autor en correspondència]]=3,Tabla3[[#This Row],[Quartil (1, 2 o 3) com a 1r, 2n, penúltim i últim autor o autor en correspondència]]=4),IF(Tabla3[[#This Row],[Posició autoria article indexat]]=$F$2,1,0),0)</f>
        <v>0</v>
      </c>
      <c r="M114" s="170">
        <f>IF(OR(Tabla3[[#This Row],[Quartil (1, 2 o 3) com a 1r, 2n, penúltim i últim autor o autor en correspondència]]=3,Tabla3[[#This Row],[Quartil (1, 2 o 3) com a 1r, 2n, penúltim i últim autor o autor en correspondència]]=4),IF(Tabla3[[#This Row],[Posició autoria article indexat]]=$F$3,1,0),0)</f>
        <v>0</v>
      </c>
      <c r="N114"/>
      <c r="O114"/>
    </row>
    <row r="115" spans="1:15" x14ac:dyDescent="0.25">
      <c r="A115" s="182">
        <v>103</v>
      </c>
      <c r="B115" s="169"/>
      <c r="C115" s="169"/>
      <c r="D115" s="169"/>
      <c r="E115" s="169"/>
      <c r="F115" s="169"/>
      <c r="G115" s="169"/>
      <c r="H115" s="183">
        <f>IFERROR(Tabla3[[#This Row],[Nombre de citesrebudes segos ISI WoK]]/(VLOOKUP(Tabla3[[#This Row],[WoS Category]],'N AQU'!$B$13:$C$266,2,0)*100),0)</f>
        <v>0</v>
      </c>
      <c r="I115" s="170">
        <f>IF(OR(Tabla3[[#This Row],[Quartil (1, 2 o 3) com a 1r, 2n, penúltim i últim autor o autor en correspondència]]=1,Tabla3[[#This Row],[Quartil (1, 2 o 3) com a 1r, 2n, penúltim i últim autor o autor en correspondència]]=2),IF(Tabla3[[#This Row],[Posició autoria article indexat]]=$F$2,1,0),0)</f>
        <v>0</v>
      </c>
      <c r="J115" s="170">
        <f>IF(OR(Tabla3[[#This Row],[Quartil (1, 2 o 3) com a 1r, 2n, penúltim i últim autor o autor en correspondència]]=1,Tabla3[[#This Row],[Quartil (1, 2 o 3) com a 1r, 2n, penúltim i últim autor o autor en correspondència]]=2),IF(Tabla3[[#This Row],[Posició autoria article indexat]]=$F$3,1,0),0)</f>
        <v>0</v>
      </c>
      <c r="K115" s="170">
        <f>IF(OR(Tabla3[[#This Row],[Quartil (1, 2 o 3) com a 1r, 2n, penúltim i últim autor o autor en correspondència]]=1,Tabla3[[#This Row],[Quartil (1, 2 o 3) com a 1r, 2n, penúltim i últim autor o autor en correspondència]]=2),IF(Tabla3[[#This Row],[Posició autoria article indexat]]=$F$4,1,0),0)</f>
        <v>0</v>
      </c>
      <c r="L115" s="170">
        <f>IF(OR(Tabla3[[#This Row],[Quartil (1, 2 o 3) com a 1r, 2n, penúltim i últim autor o autor en correspondència]]=3,Tabla3[[#This Row],[Quartil (1, 2 o 3) com a 1r, 2n, penúltim i últim autor o autor en correspondència]]=4),IF(Tabla3[[#This Row],[Posició autoria article indexat]]=$F$2,1,0),0)</f>
        <v>0</v>
      </c>
      <c r="M115" s="170">
        <f>IF(OR(Tabla3[[#This Row],[Quartil (1, 2 o 3) com a 1r, 2n, penúltim i últim autor o autor en correspondència]]=3,Tabla3[[#This Row],[Quartil (1, 2 o 3) com a 1r, 2n, penúltim i últim autor o autor en correspondència]]=4),IF(Tabla3[[#This Row],[Posició autoria article indexat]]=$F$3,1,0),0)</f>
        <v>0</v>
      </c>
      <c r="N115"/>
      <c r="O115"/>
    </row>
    <row r="116" spans="1:15" x14ac:dyDescent="0.25">
      <c r="A116" s="182">
        <v>104</v>
      </c>
      <c r="B116" s="169"/>
      <c r="C116" s="169"/>
      <c r="D116" s="169"/>
      <c r="E116" s="169"/>
      <c r="F116" s="169"/>
      <c r="G116" s="169"/>
      <c r="H116" s="183">
        <f>IFERROR(Tabla3[[#This Row],[Nombre de citesrebudes segos ISI WoK]]/(VLOOKUP(Tabla3[[#This Row],[WoS Category]],'N AQU'!$B$13:$C$266,2,0)*100),0)</f>
        <v>0</v>
      </c>
      <c r="I116" s="170">
        <f>IF(OR(Tabla3[[#This Row],[Quartil (1, 2 o 3) com a 1r, 2n, penúltim i últim autor o autor en correspondència]]=1,Tabla3[[#This Row],[Quartil (1, 2 o 3) com a 1r, 2n, penúltim i últim autor o autor en correspondència]]=2),IF(Tabla3[[#This Row],[Posició autoria article indexat]]=$F$2,1,0),0)</f>
        <v>0</v>
      </c>
      <c r="J116" s="170">
        <f>IF(OR(Tabla3[[#This Row],[Quartil (1, 2 o 3) com a 1r, 2n, penúltim i últim autor o autor en correspondència]]=1,Tabla3[[#This Row],[Quartil (1, 2 o 3) com a 1r, 2n, penúltim i últim autor o autor en correspondència]]=2),IF(Tabla3[[#This Row],[Posició autoria article indexat]]=$F$3,1,0),0)</f>
        <v>0</v>
      </c>
      <c r="K116" s="170">
        <f>IF(OR(Tabla3[[#This Row],[Quartil (1, 2 o 3) com a 1r, 2n, penúltim i últim autor o autor en correspondència]]=1,Tabla3[[#This Row],[Quartil (1, 2 o 3) com a 1r, 2n, penúltim i últim autor o autor en correspondència]]=2),IF(Tabla3[[#This Row],[Posició autoria article indexat]]=$F$4,1,0),0)</f>
        <v>0</v>
      </c>
      <c r="L116" s="170">
        <f>IF(OR(Tabla3[[#This Row],[Quartil (1, 2 o 3) com a 1r, 2n, penúltim i últim autor o autor en correspondència]]=3,Tabla3[[#This Row],[Quartil (1, 2 o 3) com a 1r, 2n, penúltim i últim autor o autor en correspondència]]=4),IF(Tabla3[[#This Row],[Posició autoria article indexat]]=$F$2,1,0),0)</f>
        <v>0</v>
      </c>
      <c r="M116" s="170">
        <f>IF(OR(Tabla3[[#This Row],[Quartil (1, 2 o 3) com a 1r, 2n, penúltim i últim autor o autor en correspondència]]=3,Tabla3[[#This Row],[Quartil (1, 2 o 3) com a 1r, 2n, penúltim i últim autor o autor en correspondència]]=4),IF(Tabla3[[#This Row],[Posició autoria article indexat]]=$F$3,1,0),0)</f>
        <v>0</v>
      </c>
      <c r="N116"/>
      <c r="O116"/>
    </row>
    <row r="117" spans="1:15" x14ac:dyDescent="0.25">
      <c r="A117" s="182">
        <v>105</v>
      </c>
      <c r="B117" s="169"/>
      <c r="C117" s="169"/>
      <c r="D117" s="169"/>
      <c r="E117" s="169"/>
      <c r="F117" s="169"/>
      <c r="G117" s="169"/>
      <c r="H117" s="183">
        <f>IFERROR(Tabla3[[#This Row],[Nombre de citesrebudes segos ISI WoK]]/(VLOOKUP(Tabla3[[#This Row],[WoS Category]],'N AQU'!$B$13:$C$266,2,0)*100),0)</f>
        <v>0</v>
      </c>
      <c r="I117" s="170">
        <f>IF(OR(Tabla3[[#This Row],[Quartil (1, 2 o 3) com a 1r, 2n, penúltim i últim autor o autor en correspondència]]=1,Tabla3[[#This Row],[Quartil (1, 2 o 3) com a 1r, 2n, penúltim i últim autor o autor en correspondència]]=2),IF(Tabla3[[#This Row],[Posició autoria article indexat]]=$F$2,1,0),0)</f>
        <v>0</v>
      </c>
      <c r="J117" s="170">
        <f>IF(OR(Tabla3[[#This Row],[Quartil (1, 2 o 3) com a 1r, 2n, penúltim i últim autor o autor en correspondència]]=1,Tabla3[[#This Row],[Quartil (1, 2 o 3) com a 1r, 2n, penúltim i últim autor o autor en correspondència]]=2),IF(Tabla3[[#This Row],[Posició autoria article indexat]]=$F$3,1,0),0)</f>
        <v>0</v>
      </c>
      <c r="K117" s="170">
        <f>IF(OR(Tabla3[[#This Row],[Quartil (1, 2 o 3) com a 1r, 2n, penúltim i últim autor o autor en correspondència]]=1,Tabla3[[#This Row],[Quartil (1, 2 o 3) com a 1r, 2n, penúltim i últim autor o autor en correspondència]]=2),IF(Tabla3[[#This Row],[Posició autoria article indexat]]=$F$4,1,0),0)</f>
        <v>0</v>
      </c>
      <c r="L117" s="170">
        <f>IF(OR(Tabla3[[#This Row],[Quartil (1, 2 o 3) com a 1r, 2n, penúltim i últim autor o autor en correspondència]]=3,Tabla3[[#This Row],[Quartil (1, 2 o 3) com a 1r, 2n, penúltim i últim autor o autor en correspondència]]=4),IF(Tabla3[[#This Row],[Posició autoria article indexat]]=$F$2,1,0),0)</f>
        <v>0</v>
      </c>
      <c r="M117" s="170">
        <f>IF(OR(Tabla3[[#This Row],[Quartil (1, 2 o 3) com a 1r, 2n, penúltim i últim autor o autor en correspondència]]=3,Tabla3[[#This Row],[Quartil (1, 2 o 3) com a 1r, 2n, penúltim i últim autor o autor en correspondència]]=4),IF(Tabla3[[#This Row],[Posició autoria article indexat]]=$F$3,1,0),0)</f>
        <v>0</v>
      </c>
      <c r="N117"/>
      <c r="O117"/>
    </row>
    <row r="118" spans="1:15" x14ac:dyDescent="0.25">
      <c r="A118" s="182">
        <v>106</v>
      </c>
      <c r="B118" s="169"/>
      <c r="C118" s="169"/>
      <c r="D118" s="169"/>
      <c r="E118" s="169"/>
      <c r="F118" s="169"/>
      <c r="G118" s="169"/>
      <c r="H118" s="183">
        <f>IFERROR(Tabla3[[#This Row],[Nombre de citesrebudes segos ISI WoK]]/(VLOOKUP(Tabla3[[#This Row],[WoS Category]],'N AQU'!$B$13:$C$266,2,0)*100),0)</f>
        <v>0</v>
      </c>
      <c r="I118" s="170">
        <f>IF(OR(Tabla3[[#This Row],[Quartil (1, 2 o 3) com a 1r, 2n, penúltim i últim autor o autor en correspondència]]=1,Tabla3[[#This Row],[Quartil (1, 2 o 3) com a 1r, 2n, penúltim i últim autor o autor en correspondència]]=2),IF(Tabla3[[#This Row],[Posició autoria article indexat]]=$F$2,1,0),0)</f>
        <v>0</v>
      </c>
      <c r="J118" s="170">
        <f>IF(OR(Tabla3[[#This Row],[Quartil (1, 2 o 3) com a 1r, 2n, penúltim i últim autor o autor en correspondència]]=1,Tabla3[[#This Row],[Quartil (1, 2 o 3) com a 1r, 2n, penúltim i últim autor o autor en correspondència]]=2),IF(Tabla3[[#This Row],[Posició autoria article indexat]]=$F$3,1,0),0)</f>
        <v>0</v>
      </c>
      <c r="K118" s="170">
        <f>IF(OR(Tabla3[[#This Row],[Quartil (1, 2 o 3) com a 1r, 2n, penúltim i últim autor o autor en correspondència]]=1,Tabla3[[#This Row],[Quartil (1, 2 o 3) com a 1r, 2n, penúltim i últim autor o autor en correspondència]]=2),IF(Tabla3[[#This Row],[Posició autoria article indexat]]=$F$4,1,0),0)</f>
        <v>0</v>
      </c>
      <c r="L118" s="170">
        <f>IF(OR(Tabla3[[#This Row],[Quartil (1, 2 o 3) com a 1r, 2n, penúltim i últim autor o autor en correspondència]]=3,Tabla3[[#This Row],[Quartil (1, 2 o 3) com a 1r, 2n, penúltim i últim autor o autor en correspondència]]=4),IF(Tabla3[[#This Row],[Posició autoria article indexat]]=$F$2,1,0),0)</f>
        <v>0</v>
      </c>
      <c r="M118" s="170">
        <f>IF(OR(Tabla3[[#This Row],[Quartil (1, 2 o 3) com a 1r, 2n, penúltim i últim autor o autor en correspondència]]=3,Tabla3[[#This Row],[Quartil (1, 2 o 3) com a 1r, 2n, penúltim i últim autor o autor en correspondència]]=4),IF(Tabla3[[#This Row],[Posició autoria article indexat]]=$F$3,1,0),0)</f>
        <v>0</v>
      </c>
      <c r="N118"/>
      <c r="O118"/>
    </row>
    <row r="119" spans="1:15" x14ac:dyDescent="0.25">
      <c r="A119" s="182">
        <v>107</v>
      </c>
      <c r="B119" s="169"/>
      <c r="C119" s="169"/>
      <c r="D119" s="169"/>
      <c r="E119" s="169"/>
      <c r="F119" s="169"/>
      <c r="G119" s="169"/>
      <c r="H119" s="183">
        <f>IFERROR(Tabla3[[#This Row],[Nombre de citesrebudes segos ISI WoK]]/(VLOOKUP(Tabla3[[#This Row],[WoS Category]],'N AQU'!$B$13:$C$266,2,0)*100),0)</f>
        <v>0</v>
      </c>
      <c r="I119" s="170">
        <f>IF(OR(Tabla3[[#This Row],[Quartil (1, 2 o 3) com a 1r, 2n, penúltim i últim autor o autor en correspondència]]=1,Tabla3[[#This Row],[Quartil (1, 2 o 3) com a 1r, 2n, penúltim i últim autor o autor en correspondència]]=2),IF(Tabla3[[#This Row],[Posició autoria article indexat]]=$F$2,1,0),0)</f>
        <v>0</v>
      </c>
      <c r="J119" s="170">
        <f>IF(OR(Tabla3[[#This Row],[Quartil (1, 2 o 3) com a 1r, 2n, penúltim i últim autor o autor en correspondència]]=1,Tabla3[[#This Row],[Quartil (1, 2 o 3) com a 1r, 2n, penúltim i últim autor o autor en correspondència]]=2),IF(Tabla3[[#This Row],[Posició autoria article indexat]]=$F$3,1,0),0)</f>
        <v>0</v>
      </c>
      <c r="K119" s="170">
        <f>IF(OR(Tabla3[[#This Row],[Quartil (1, 2 o 3) com a 1r, 2n, penúltim i últim autor o autor en correspondència]]=1,Tabla3[[#This Row],[Quartil (1, 2 o 3) com a 1r, 2n, penúltim i últim autor o autor en correspondència]]=2),IF(Tabla3[[#This Row],[Posició autoria article indexat]]=$F$4,1,0),0)</f>
        <v>0</v>
      </c>
      <c r="L119" s="170">
        <f>IF(OR(Tabla3[[#This Row],[Quartil (1, 2 o 3) com a 1r, 2n, penúltim i últim autor o autor en correspondència]]=3,Tabla3[[#This Row],[Quartil (1, 2 o 3) com a 1r, 2n, penúltim i últim autor o autor en correspondència]]=4),IF(Tabla3[[#This Row],[Posició autoria article indexat]]=$F$2,1,0),0)</f>
        <v>0</v>
      </c>
      <c r="M119" s="170">
        <f>IF(OR(Tabla3[[#This Row],[Quartil (1, 2 o 3) com a 1r, 2n, penúltim i últim autor o autor en correspondència]]=3,Tabla3[[#This Row],[Quartil (1, 2 o 3) com a 1r, 2n, penúltim i últim autor o autor en correspondència]]=4),IF(Tabla3[[#This Row],[Posició autoria article indexat]]=$F$3,1,0),0)</f>
        <v>0</v>
      </c>
      <c r="N119"/>
      <c r="O119"/>
    </row>
    <row r="120" spans="1:15" x14ac:dyDescent="0.25">
      <c r="A120" s="182">
        <v>108</v>
      </c>
      <c r="B120" s="169"/>
      <c r="C120" s="169"/>
      <c r="D120" s="169"/>
      <c r="E120" s="169"/>
      <c r="F120" s="169"/>
      <c r="G120" s="169"/>
      <c r="H120" s="183">
        <f>IFERROR(Tabla3[[#This Row],[Nombre de citesrebudes segos ISI WoK]]/(VLOOKUP(Tabla3[[#This Row],[WoS Category]],'N AQU'!$B$13:$C$266,2,0)*100),0)</f>
        <v>0</v>
      </c>
      <c r="I120" s="170">
        <f>IF(OR(Tabla3[[#This Row],[Quartil (1, 2 o 3) com a 1r, 2n, penúltim i últim autor o autor en correspondència]]=1,Tabla3[[#This Row],[Quartil (1, 2 o 3) com a 1r, 2n, penúltim i últim autor o autor en correspondència]]=2),IF(Tabla3[[#This Row],[Posició autoria article indexat]]=$F$2,1,0),0)</f>
        <v>0</v>
      </c>
      <c r="J120" s="170">
        <f>IF(OR(Tabla3[[#This Row],[Quartil (1, 2 o 3) com a 1r, 2n, penúltim i últim autor o autor en correspondència]]=1,Tabla3[[#This Row],[Quartil (1, 2 o 3) com a 1r, 2n, penúltim i últim autor o autor en correspondència]]=2),IF(Tabla3[[#This Row],[Posició autoria article indexat]]=$F$3,1,0),0)</f>
        <v>0</v>
      </c>
      <c r="K120" s="170">
        <f>IF(OR(Tabla3[[#This Row],[Quartil (1, 2 o 3) com a 1r, 2n, penúltim i últim autor o autor en correspondència]]=1,Tabla3[[#This Row],[Quartil (1, 2 o 3) com a 1r, 2n, penúltim i últim autor o autor en correspondència]]=2),IF(Tabla3[[#This Row],[Posició autoria article indexat]]=$F$4,1,0),0)</f>
        <v>0</v>
      </c>
      <c r="L120" s="170">
        <f>IF(OR(Tabla3[[#This Row],[Quartil (1, 2 o 3) com a 1r, 2n, penúltim i últim autor o autor en correspondència]]=3,Tabla3[[#This Row],[Quartil (1, 2 o 3) com a 1r, 2n, penúltim i últim autor o autor en correspondència]]=4),IF(Tabla3[[#This Row],[Posició autoria article indexat]]=$F$2,1,0),0)</f>
        <v>0</v>
      </c>
      <c r="M120" s="170">
        <f>IF(OR(Tabla3[[#This Row],[Quartil (1, 2 o 3) com a 1r, 2n, penúltim i últim autor o autor en correspondència]]=3,Tabla3[[#This Row],[Quartil (1, 2 o 3) com a 1r, 2n, penúltim i últim autor o autor en correspondència]]=4),IF(Tabla3[[#This Row],[Posició autoria article indexat]]=$F$3,1,0),0)</f>
        <v>0</v>
      </c>
      <c r="N120"/>
      <c r="O120"/>
    </row>
    <row r="121" spans="1:15" x14ac:dyDescent="0.25">
      <c r="A121" s="182">
        <v>109</v>
      </c>
      <c r="B121" s="169"/>
      <c r="C121" s="169"/>
      <c r="D121" s="169"/>
      <c r="E121" s="169"/>
      <c r="F121" s="169"/>
      <c r="G121" s="169"/>
      <c r="H121" s="183">
        <f>IFERROR(Tabla3[[#This Row],[Nombre de citesrebudes segos ISI WoK]]/(VLOOKUP(Tabla3[[#This Row],[WoS Category]],'N AQU'!$B$13:$C$266,2,0)*100),0)</f>
        <v>0</v>
      </c>
      <c r="I121" s="170">
        <f>IF(OR(Tabla3[[#This Row],[Quartil (1, 2 o 3) com a 1r, 2n, penúltim i últim autor o autor en correspondència]]=1,Tabla3[[#This Row],[Quartil (1, 2 o 3) com a 1r, 2n, penúltim i últim autor o autor en correspondència]]=2),IF(Tabla3[[#This Row],[Posició autoria article indexat]]=$F$2,1,0),0)</f>
        <v>0</v>
      </c>
      <c r="J121" s="170">
        <f>IF(OR(Tabla3[[#This Row],[Quartil (1, 2 o 3) com a 1r, 2n, penúltim i últim autor o autor en correspondència]]=1,Tabla3[[#This Row],[Quartil (1, 2 o 3) com a 1r, 2n, penúltim i últim autor o autor en correspondència]]=2),IF(Tabla3[[#This Row],[Posició autoria article indexat]]=$F$3,1,0),0)</f>
        <v>0</v>
      </c>
      <c r="K121" s="170">
        <f>IF(OR(Tabla3[[#This Row],[Quartil (1, 2 o 3) com a 1r, 2n, penúltim i últim autor o autor en correspondència]]=1,Tabla3[[#This Row],[Quartil (1, 2 o 3) com a 1r, 2n, penúltim i últim autor o autor en correspondència]]=2),IF(Tabla3[[#This Row],[Posició autoria article indexat]]=$F$4,1,0),0)</f>
        <v>0</v>
      </c>
      <c r="L121" s="170">
        <f>IF(OR(Tabla3[[#This Row],[Quartil (1, 2 o 3) com a 1r, 2n, penúltim i últim autor o autor en correspondència]]=3,Tabla3[[#This Row],[Quartil (1, 2 o 3) com a 1r, 2n, penúltim i últim autor o autor en correspondència]]=4),IF(Tabla3[[#This Row],[Posició autoria article indexat]]=$F$2,1,0),0)</f>
        <v>0</v>
      </c>
      <c r="M121" s="170">
        <f>IF(OR(Tabla3[[#This Row],[Quartil (1, 2 o 3) com a 1r, 2n, penúltim i últim autor o autor en correspondència]]=3,Tabla3[[#This Row],[Quartil (1, 2 o 3) com a 1r, 2n, penúltim i últim autor o autor en correspondència]]=4),IF(Tabla3[[#This Row],[Posició autoria article indexat]]=$F$3,1,0),0)</f>
        <v>0</v>
      </c>
      <c r="N121"/>
      <c r="O121"/>
    </row>
    <row r="122" spans="1:15" x14ac:dyDescent="0.25">
      <c r="A122" s="182">
        <v>110</v>
      </c>
      <c r="B122" s="169"/>
      <c r="C122" s="169"/>
      <c r="D122" s="169"/>
      <c r="E122" s="169"/>
      <c r="F122" s="169"/>
      <c r="G122" s="169"/>
      <c r="H122" s="183">
        <f>IFERROR(Tabla3[[#This Row],[Nombre de citesrebudes segos ISI WoK]]/(VLOOKUP(Tabla3[[#This Row],[WoS Category]],'N AQU'!$B$13:$C$266,2,0)*100),0)</f>
        <v>0</v>
      </c>
      <c r="I122" s="170">
        <f>IF(OR(Tabla3[[#This Row],[Quartil (1, 2 o 3) com a 1r, 2n, penúltim i últim autor o autor en correspondència]]=1,Tabla3[[#This Row],[Quartil (1, 2 o 3) com a 1r, 2n, penúltim i últim autor o autor en correspondència]]=2),IF(Tabla3[[#This Row],[Posició autoria article indexat]]=$F$2,1,0),0)</f>
        <v>0</v>
      </c>
      <c r="J122" s="170">
        <f>IF(OR(Tabla3[[#This Row],[Quartil (1, 2 o 3) com a 1r, 2n, penúltim i últim autor o autor en correspondència]]=1,Tabla3[[#This Row],[Quartil (1, 2 o 3) com a 1r, 2n, penúltim i últim autor o autor en correspondència]]=2),IF(Tabla3[[#This Row],[Posició autoria article indexat]]=$F$3,1,0),0)</f>
        <v>0</v>
      </c>
      <c r="K122" s="170">
        <f>IF(OR(Tabla3[[#This Row],[Quartil (1, 2 o 3) com a 1r, 2n, penúltim i últim autor o autor en correspondència]]=1,Tabla3[[#This Row],[Quartil (1, 2 o 3) com a 1r, 2n, penúltim i últim autor o autor en correspondència]]=2),IF(Tabla3[[#This Row],[Posició autoria article indexat]]=$F$4,1,0),0)</f>
        <v>0</v>
      </c>
      <c r="L122" s="170">
        <f>IF(OR(Tabla3[[#This Row],[Quartil (1, 2 o 3) com a 1r, 2n, penúltim i últim autor o autor en correspondència]]=3,Tabla3[[#This Row],[Quartil (1, 2 o 3) com a 1r, 2n, penúltim i últim autor o autor en correspondència]]=4),IF(Tabla3[[#This Row],[Posició autoria article indexat]]=$F$2,1,0),0)</f>
        <v>0</v>
      </c>
      <c r="M122" s="170">
        <f>IF(OR(Tabla3[[#This Row],[Quartil (1, 2 o 3) com a 1r, 2n, penúltim i últim autor o autor en correspondència]]=3,Tabla3[[#This Row],[Quartil (1, 2 o 3) com a 1r, 2n, penúltim i últim autor o autor en correspondència]]=4),IF(Tabla3[[#This Row],[Posició autoria article indexat]]=$F$3,1,0),0)</f>
        <v>0</v>
      </c>
      <c r="N122"/>
      <c r="O122"/>
    </row>
    <row r="123" spans="1:15" x14ac:dyDescent="0.25">
      <c r="A123" s="182">
        <v>111</v>
      </c>
      <c r="B123" s="169"/>
      <c r="C123" s="169"/>
      <c r="D123" s="169"/>
      <c r="E123" s="169"/>
      <c r="F123" s="169"/>
      <c r="G123" s="169"/>
      <c r="H123" s="183">
        <f>IFERROR(Tabla3[[#This Row],[Nombre de citesrebudes segos ISI WoK]]/(VLOOKUP(Tabla3[[#This Row],[WoS Category]],'N AQU'!$B$13:$C$266,2,0)*100),0)</f>
        <v>0</v>
      </c>
      <c r="I123" s="170">
        <f>IF(OR(Tabla3[[#This Row],[Quartil (1, 2 o 3) com a 1r, 2n, penúltim i últim autor o autor en correspondència]]=1,Tabla3[[#This Row],[Quartil (1, 2 o 3) com a 1r, 2n, penúltim i últim autor o autor en correspondència]]=2),IF(Tabla3[[#This Row],[Posició autoria article indexat]]=$F$2,1,0),0)</f>
        <v>0</v>
      </c>
      <c r="J123" s="170">
        <f>IF(OR(Tabla3[[#This Row],[Quartil (1, 2 o 3) com a 1r, 2n, penúltim i últim autor o autor en correspondència]]=1,Tabla3[[#This Row],[Quartil (1, 2 o 3) com a 1r, 2n, penúltim i últim autor o autor en correspondència]]=2),IF(Tabla3[[#This Row],[Posició autoria article indexat]]=$F$3,1,0),0)</f>
        <v>0</v>
      </c>
      <c r="K123" s="170">
        <f>IF(OR(Tabla3[[#This Row],[Quartil (1, 2 o 3) com a 1r, 2n, penúltim i últim autor o autor en correspondència]]=1,Tabla3[[#This Row],[Quartil (1, 2 o 3) com a 1r, 2n, penúltim i últim autor o autor en correspondència]]=2),IF(Tabla3[[#This Row],[Posició autoria article indexat]]=$F$4,1,0),0)</f>
        <v>0</v>
      </c>
      <c r="L123" s="170">
        <f>IF(OR(Tabla3[[#This Row],[Quartil (1, 2 o 3) com a 1r, 2n, penúltim i últim autor o autor en correspondència]]=3,Tabla3[[#This Row],[Quartil (1, 2 o 3) com a 1r, 2n, penúltim i últim autor o autor en correspondència]]=4),IF(Tabla3[[#This Row],[Posició autoria article indexat]]=$F$2,1,0),0)</f>
        <v>0</v>
      </c>
      <c r="M123" s="170">
        <f>IF(OR(Tabla3[[#This Row],[Quartil (1, 2 o 3) com a 1r, 2n, penúltim i últim autor o autor en correspondència]]=3,Tabla3[[#This Row],[Quartil (1, 2 o 3) com a 1r, 2n, penúltim i últim autor o autor en correspondència]]=4),IF(Tabla3[[#This Row],[Posició autoria article indexat]]=$F$3,1,0),0)</f>
        <v>0</v>
      </c>
      <c r="N123"/>
      <c r="O123"/>
    </row>
    <row r="124" spans="1:15" x14ac:dyDescent="0.25">
      <c r="A124" s="182">
        <v>112</v>
      </c>
      <c r="B124" s="169"/>
      <c r="C124" s="169"/>
      <c r="D124" s="169"/>
      <c r="E124" s="169"/>
      <c r="F124" s="169"/>
      <c r="G124" s="169"/>
      <c r="H124" s="183">
        <f>IFERROR(Tabla3[[#This Row],[Nombre de citesrebudes segos ISI WoK]]/(VLOOKUP(Tabla3[[#This Row],[WoS Category]],'N AQU'!$B$13:$C$266,2,0)*100),0)</f>
        <v>0</v>
      </c>
      <c r="I124" s="170">
        <f>IF(OR(Tabla3[[#This Row],[Quartil (1, 2 o 3) com a 1r, 2n, penúltim i últim autor o autor en correspondència]]=1,Tabla3[[#This Row],[Quartil (1, 2 o 3) com a 1r, 2n, penúltim i últim autor o autor en correspondència]]=2),IF(Tabla3[[#This Row],[Posició autoria article indexat]]=$F$2,1,0),0)</f>
        <v>0</v>
      </c>
      <c r="J124" s="170">
        <f>IF(OR(Tabla3[[#This Row],[Quartil (1, 2 o 3) com a 1r, 2n, penúltim i últim autor o autor en correspondència]]=1,Tabla3[[#This Row],[Quartil (1, 2 o 3) com a 1r, 2n, penúltim i últim autor o autor en correspondència]]=2),IF(Tabla3[[#This Row],[Posició autoria article indexat]]=$F$3,1,0),0)</f>
        <v>0</v>
      </c>
      <c r="K124" s="170">
        <f>IF(OR(Tabla3[[#This Row],[Quartil (1, 2 o 3) com a 1r, 2n, penúltim i últim autor o autor en correspondència]]=1,Tabla3[[#This Row],[Quartil (1, 2 o 3) com a 1r, 2n, penúltim i últim autor o autor en correspondència]]=2),IF(Tabla3[[#This Row],[Posició autoria article indexat]]=$F$4,1,0),0)</f>
        <v>0</v>
      </c>
      <c r="L124" s="170">
        <f>IF(OR(Tabla3[[#This Row],[Quartil (1, 2 o 3) com a 1r, 2n, penúltim i últim autor o autor en correspondència]]=3,Tabla3[[#This Row],[Quartil (1, 2 o 3) com a 1r, 2n, penúltim i últim autor o autor en correspondència]]=4),IF(Tabla3[[#This Row],[Posició autoria article indexat]]=$F$2,1,0),0)</f>
        <v>0</v>
      </c>
      <c r="M124" s="170">
        <f>IF(OR(Tabla3[[#This Row],[Quartil (1, 2 o 3) com a 1r, 2n, penúltim i últim autor o autor en correspondència]]=3,Tabla3[[#This Row],[Quartil (1, 2 o 3) com a 1r, 2n, penúltim i últim autor o autor en correspondència]]=4),IF(Tabla3[[#This Row],[Posició autoria article indexat]]=$F$3,1,0),0)</f>
        <v>0</v>
      </c>
      <c r="N124"/>
      <c r="O124"/>
    </row>
    <row r="125" spans="1:15" x14ac:dyDescent="0.25">
      <c r="A125" s="182">
        <v>113</v>
      </c>
      <c r="B125" s="169"/>
      <c r="C125" s="169"/>
      <c r="D125" s="169"/>
      <c r="E125" s="169"/>
      <c r="F125" s="169"/>
      <c r="G125" s="169"/>
      <c r="H125" s="183">
        <f>IFERROR(Tabla3[[#This Row],[Nombre de citesrebudes segos ISI WoK]]/(VLOOKUP(Tabla3[[#This Row],[WoS Category]],'N AQU'!$B$13:$C$266,2,0)*100),0)</f>
        <v>0</v>
      </c>
      <c r="I125" s="170">
        <f>IF(OR(Tabla3[[#This Row],[Quartil (1, 2 o 3) com a 1r, 2n, penúltim i últim autor o autor en correspondència]]=1,Tabla3[[#This Row],[Quartil (1, 2 o 3) com a 1r, 2n, penúltim i últim autor o autor en correspondència]]=2),IF(Tabla3[[#This Row],[Posició autoria article indexat]]=$F$2,1,0),0)</f>
        <v>0</v>
      </c>
      <c r="J125" s="170">
        <f>IF(OR(Tabla3[[#This Row],[Quartil (1, 2 o 3) com a 1r, 2n, penúltim i últim autor o autor en correspondència]]=1,Tabla3[[#This Row],[Quartil (1, 2 o 3) com a 1r, 2n, penúltim i últim autor o autor en correspondència]]=2),IF(Tabla3[[#This Row],[Posició autoria article indexat]]=$F$3,1,0),0)</f>
        <v>0</v>
      </c>
      <c r="K125" s="170">
        <f>IF(OR(Tabla3[[#This Row],[Quartil (1, 2 o 3) com a 1r, 2n, penúltim i últim autor o autor en correspondència]]=1,Tabla3[[#This Row],[Quartil (1, 2 o 3) com a 1r, 2n, penúltim i últim autor o autor en correspondència]]=2),IF(Tabla3[[#This Row],[Posició autoria article indexat]]=$F$4,1,0),0)</f>
        <v>0</v>
      </c>
      <c r="L125" s="170">
        <f>IF(OR(Tabla3[[#This Row],[Quartil (1, 2 o 3) com a 1r, 2n, penúltim i últim autor o autor en correspondència]]=3,Tabla3[[#This Row],[Quartil (1, 2 o 3) com a 1r, 2n, penúltim i últim autor o autor en correspondència]]=4),IF(Tabla3[[#This Row],[Posició autoria article indexat]]=$F$2,1,0),0)</f>
        <v>0</v>
      </c>
      <c r="M125" s="170">
        <f>IF(OR(Tabla3[[#This Row],[Quartil (1, 2 o 3) com a 1r, 2n, penúltim i últim autor o autor en correspondència]]=3,Tabla3[[#This Row],[Quartil (1, 2 o 3) com a 1r, 2n, penúltim i últim autor o autor en correspondència]]=4),IF(Tabla3[[#This Row],[Posició autoria article indexat]]=$F$3,1,0),0)</f>
        <v>0</v>
      </c>
      <c r="N125"/>
      <c r="O125"/>
    </row>
    <row r="126" spans="1:15" x14ac:dyDescent="0.25">
      <c r="A126" s="182">
        <v>114</v>
      </c>
      <c r="B126" s="169"/>
      <c r="C126" s="169"/>
      <c r="D126" s="169"/>
      <c r="E126" s="169"/>
      <c r="F126" s="169"/>
      <c r="G126" s="169"/>
      <c r="H126" s="183">
        <f>IFERROR(Tabla3[[#This Row],[Nombre de citesrebudes segos ISI WoK]]/(VLOOKUP(Tabla3[[#This Row],[WoS Category]],'N AQU'!$B$13:$C$266,2,0)*100),0)</f>
        <v>0</v>
      </c>
      <c r="I126" s="170">
        <f>IF(OR(Tabla3[[#This Row],[Quartil (1, 2 o 3) com a 1r, 2n, penúltim i últim autor o autor en correspondència]]=1,Tabla3[[#This Row],[Quartil (1, 2 o 3) com a 1r, 2n, penúltim i últim autor o autor en correspondència]]=2),IF(Tabla3[[#This Row],[Posició autoria article indexat]]=$F$2,1,0),0)</f>
        <v>0</v>
      </c>
      <c r="J126" s="170">
        <f>IF(OR(Tabla3[[#This Row],[Quartil (1, 2 o 3) com a 1r, 2n, penúltim i últim autor o autor en correspondència]]=1,Tabla3[[#This Row],[Quartil (1, 2 o 3) com a 1r, 2n, penúltim i últim autor o autor en correspondència]]=2),IF(Tabla3[[#This Row],[Posició autoria article indexat]]=$F$3,1,0),0)</f>
        <v>0</v>
      </c>
      <c r="K126" s="170">
        <f>IF(OR(Tabla3[[#This Row],[Quartil (1, 2 o 3) com a 1r, 2n, penúltim i últim autor o autor en correspondència]]=1,Tabla3[[#This Row],[Quartil (1, 2 o 3) com a 1r, 2n, penúltim i últim autor o autor en correspondència]]=2),IF(Tabla3[[#This Row],[Posició autoria article indexat]]=$F$4,1,0),0)</f>
        <v>0</v>
      </c>
      <c r="L126" s="170">
        <f>IF(OR(Tabla3[[#This Row],[Quartil (1, 2 o 3) com a 1r, 2n, penúltim i últim autor o autor en correspondència]]=3,Tabla3[[#This Row],[Quartil (1, 2 o 3) com a 1r, 2n, penúltim i últim autor o autor en correspondència]]=4),IF(Tabla3[[#This Row],[Posició autoria article indexat]]=$F$2,1,0),0)</f>
        <v>0</v>
      </c>
      <c r="M126" s="170">
        <f>IF(OR(Tabla3[[#This Row],[Quartil (1, 2 o 3) com a 1r, 2n, penúltim i últim autor o autor en correspondència]]=3,Tabla3[[#This Row],[Quartil (1, 2 o 3) com a 1r, 2n, penúltim i últim autor o autor en correspondència]]=4),IF(Tabla3[[#This Row],[Posició autoria article indexat]]=$F$3,1,0),0)</f>
        <v>0</v>
      </c>
      <c r="N126"/>
      <c r="O126"/>
    </row>
    <row r="127" spans="1:15" x14ac:dyDescent="0.25">
      <c r="A127" s="182">
        <v>115</v>
      </c>
      <c r="B127" s="169"/>
      <c r="C127" s="169"/>
      <c r="D127" s="169"/>
      <c r="E127" s="169"/>
      <c r="F127" s="169"/>
      <c r="G127" s="169"/>
      <c r="H127" s="183">
        <f>IFERROR(Tabla3[[#This Row],[Nombre de citesrebudes segos ISI WoK]]/(VLOOKUP(Tabla3[[#This Row],[WoS Category]],'N AQU'!$B$13:$C$266,2,0)*100),0)</f>
        <v>0</v>
      </c>
      <c r="I127" s="170">
        <f>IF(OR(Tabla3[[#This Row],[Quartil (1, 2 o 3) com a 1r, 2n, penúltim i últim autor o autor en correspondència]]=1,Tabla3[[#This Row],[Quartil (1, 2 o 3) com a 1r, 2n, penúltim i últim autor o autor en correspondència]]=2),IF(Tabla3[[#This Row],[Posició autoria article indexat]]=$F$2,1,0),0)</f>
        <v>0</v>
      </c>
      <c r="J127" s="170">
        <f>IF(OR(Tabla3[[#This Row],[Quartil (1, 2 o 3) com a 1r, 2n, penúltim i últim autor o autor en correspondència]]=1,Tabla3[[#This Row],[Quartil (1, 2 o 3) com a 1r, 2n, penúltim i últim autor o autor en correspondència]]=2),IF(Tabla3[[#This Row],[Posició autoria article indexat]]=$F$3,1,0),0)</f>
        <v>0</v>
      </c>
      <c r="K127" s="170">
        <f>IF(OR(Tabla3[[#This Row],[Quartil (1, 2 o 3) com a 1r, 2n, penúltim i últim autor o autor en correspondència]]=1,Tabla3[[#This Row],[Quartil (1, 2 o 3) com a 1r, 2n, penúltim i últim autor o autor en correspondència]]=2),IF(Tabla3[[#This Row],[Posició autoria article indexat]]=$F$4,1,0),0)</f>
        <v>0</v>
      </c>
      <c r="L127" s="170">
        <f>IF(OR(Tabla3[[#This Row],[Quartil (1, 2 o 3) com a 1r, 2n, penúltim i últim autor o autor en correspondència]]=3,Tabla3[[#This Row],[Quartil (1, 2 o 3) com a 1r, 2n, penúltim i últim autor o autor en correspondència]]=4),IF(Tabla3[[#This Row],[Posició autoria article indexat]]=$F$2,1,0),0)</f>
        <v>0</v>
      </c>
      <c r="M127" s="170">
        <f>IF(OR(Tabla3[[#This Row],[Quartil (1, 2 o 3) com a 1r, 2n, penúltim i últim autor o autor en correspondència]]=3,Tabla3[[#This Row],[Quartil (1, 2 o 3) com a 1r, 2n, penúltim i últim autor o autor en correspondència]]=4),IF(Tabla3[[#This Row],[Posició autoria article indexat]]=$F$3,1,0),0)</f>
        <v>0</v>
      </c>
      <c r="N127"/>
      <c r="O127"/>
    </row>
    <row r="128" spans="1:15" x14ac:dyDescent="0.25">
      <c r="A128" s="182">
        <v>116</v>
      </c>
      <c r="B128" s="169"/>
      <c r="C128" s="169"/>
      <c r="D128" s="169"/>
      <c r="E128" s="169"/>
      <c r="F128" s="169"/>
      <c r="G128" s="169"/>
      <c r="H128" s="183">
        <f>IFERROR(Tabla3[[#This Row],[Nombre de citesrebudes segos ISI WoK]]/(VLOOKUP(Tabla3[[#This Row],[WoS Category]],'N AQU'!$B$13:$C$266,2,0)*100),0)</f>
        <v>0</v>
      </c>
      <c r="I128" s="170">
        <f>IF(OR(Tabla3[[#This Row],[Quartil (1, 2 o 3) com a 1r, 2n, penúltim i últim autor o autor en correspondència]]=1,Tabla3[[#This Row],[Quartil (1, 2 o 3) com a 1r, 2n, penúltim i últim autor o autor en correspondència]]=2),IF(Tabla3[[#This Row],[Posició autoria article indexat]]=$F$2,1,0),0)</f>
        <v>0</v>
      </c>
      <c r="J128" s="170">
        <f>IF(OR(Tabla3[[#This Row],[Quartil (1, 2 o 3) com a 1r, 2n, penúltim i últim autor o autor en correspondència]]=1,Tabla3[[#This Row],[Quartil (1, 2 o 3) com a 1r, 2n, penúltim i últim autor o autor en correspondència]]=2),IF(Tabla3[[#This Row],[Posició autoria article indexat]]=$F$3,1,0),0)</f>
        <v>0</v>
      </c>
      <c r="K128" s="170">
        <f>IF(OR(Tabla3[[#This Row],[Quartil (1, 2 o 3) com a 1r, 2n, penúltim i últim autor o autor en correspondència]]=1,Tabla3[[#This Row],[Quartil (1, 2 o 3) com a 1r, 2n, penúltim i últim autor o autor en correspondència]]=2),IF(Tabla3[[#This Row],[Posició autoria article indexat]]=$F$4,1,0),0)</f>
        <v>0</v>
      </c>
      <c r="L128" s="170">
        <f>IF(OR(Tabla3[[#This Row],[Quartil (1, 2 o 3) com a 1r, 2n, penúltim i últim autor o autor en correspondència]]=3,Tabla3[[#This Row],[Quartil (1, 2 o 3) com a 1r, 2n, penúltim i últim autor o autor en correspondència]]=4),IF(Tabla3[[#This Row],[Posició autoria article indexat]]=$F$2,1,0),0)</f>
        <v>0</v>
      </c>
      <c r="M128" s="170">
        <f>IF(OR(Tabla3[[#This Row],[Quartil (1, 2 o 3) com a 1r, 2n, penúltim i últim autor o autor en correspondència]]=3,Tabla3[[#This Row],[Quartil (1, 2 o 3) com a 1r, 2n, penúltim i últim autor o autor en correspondència]]=4),IF(Tabla3[[#This Row],[Posició autoria article indexat]]=$F$3,1,0),0)</f>
        <v>0</v>
      </c>
      <c r="N128"/>
      <c r="O128"/>
    </row>
    <row r="129" spans="1:15" x14ac:dyDescent="0.25">
      <c r="A129" s="182">
        <v>117</v>
      </c>
      <c r="B129" s="169"/>
      <c r="C129" s="169"/>
      <c r="D129" s="169"/>
      <c r="E129" s="169"/>
      <c r="F129" s="169"/>
      <c r="G129" s="169"/>
      <c r="H129" s="183">
        <f>IFERROR(Tabla3[[#This Row],[Nombre de citesrebudes segos ISI WoK]]/(VLOOKUP(Tabla3[[#This Row],[WoS Category]],'N AQU'!$B$13:$C$266,2,0)*100),0)</f>
        <v>0</v>
      </c>
      <c r="I129" s="170">
        <f>IF(OR(Tabla3[[#This Row],[Quartil (1, 2 o 3) com a 1r, 2n, penúltim i últim autor o autor en correspondència]]=1,Tabla3[[#This Row],[Quartil (1, 2 o 3) com a 1r, 2n, penúltim i últim autor o autor en correspondència]]=2),IF(Tabla3[[#This Row],[Posició autoria article indexat]]=$F$2,1,0),0)</f>
        <v>0</v>
      </c>
      <c r="J129" s="170">
        <f>IF(OR(Tabla3[[#This Row],[Quartil (1, 2 o 3) com a 1r, 2n, penúltim i últim autor o autor en correspondència]]=1,Tabla3[[#This Row],[Quartil (1, 2 o 3) com a 1r, 2n, penúltim i últim autor o autor en correspondència]]=2),IF(Tabla3[[#This Row],[Posició autoria article indexat]]=$F$3,1,0),0)</f>
        <v>0</v>
      </c>
      <c r="K129" s="170">
        <f>IF(OR(Tabla3[[#This Row],[Quartil (1, 2 o 3) com a 1r, 2n, penúltim i últim autor o autor en correspondència]]=1,Tabla3[[#This Row],[Quartil (1, 2 o 3) com a 1r, 2n, penúltim i últim autor o autor en correspondència]]=2),IF(Tabla3[[#This Row],[Posició autoria article indexat]]=$F$4,1,0),0)</f>
        <v>0</v>
      </c>
      <c r="L129" s="170">
        <f>IF(OR(Tabla3[[#This Row],[Quartil (1, 2 o 3) com a 1r, 2n, penúltim i últim autor o autor en correspondència]]=3,Tabla3[[#This Row],[Quartil (1, 2 o 3) com a 1r, 2n, penúltim i últim autor o autor en correspondència]]=4),IF(Tabla3[[#This Row],[Posició autoria article indexat]]=$F$2,1,0),0)</f>
        <v>0</v>
      </c>
      <c r="M129" s="170">
        <f>IF(OR(Tabla3[[#This Row],[Quartil (1, 2 o 3) com a 1r, 2n, penúltim i últim autor o autor en correspondència]]=3,Tabla3[[#This Row],[Quartil (1, 2 o 3) com a 1r, 2n, penúltim i últim autor o autor en correspondència]]=4),IF(Tabla3[[#This Row],[Posició autoria article indexat]]=$F$3,1,0),0)</f>
        <v>0</v>
      </c>
      <c r="N129"/>
      <c r="O129"/>
    </row>
    <row r="130" spans="1:15" x14ac:dyDescent="0.25">
      <c r="A130" s="182">
        <v>118</v>
      </c>
      <c r="B130" s="169"/>
      <c r="C130" s="169"/>
      <c r="D130" s="169"/>
      <c r="E130" s="169"/>
      <c r="F130" s="169"/>
      <c r="G130" s="169"/>
      <c r="H130" s="183">
        <f>IFERROR(Tabla3[[#This Row],[Nombre de citesrebudes segos ISI WoK]]/(VLOOKUP(Tabla3[[#This Row],[WoS Category]],'N AQU'!$B$13:$C$266,2,0)*100),0)</f>
        <v>0</v>
      </c>
      <c r="I130" s="170">
        <f>IF(OR(Tabla3[[#This Row],[Quartil (1, 2 o 3) com a 1r, 2n, penúltim i últim autor o autor en correspondència]]=1,Tabla3[[#This Row],[Quartil (1, 2 o 3) com a 1r, 2n, penúltim i últim autor o autor en correspondència]]=2),IF(Tabla3[[#This Row],[Posició autoria article indexat]]=$F$2,1,0),0)</f>
        <v>0</v>
      </c>
      <c r="J130" s="170">
        <f>IF(OR(Tabla3[[#This Row],[Quartil (1, 2 o 3) com a 1r, 2n, penúltim i últim autor o autor en correspondència]]=1,Tabla3[[#This Row],[Quartil (1, 2 o 3) com a 1r, 2n, penúltim i últim autor o autor en correspondència]]=2),IF(Tabla3[[#This Row],[Posició autoria article indexat]]=$F$3,1,0),0)</f>
        <v>0</v>
      </c>
      <c r="K130" s="170">
        <f>IF(OR(Tabla3[[#This Row],[Quartil (1, 2 o 3) com a 1r, 2n, penúltim i últim autor o autor en correspondència]]=1,Tabla3[[#This Row],[Quartil (1, 2 o 3) com a 1r, 2n, penúltim i últim autor o autor en correspondència]]=2),IF(Tabla3[[#This Row],[Posició autoria article indexat]]=$F$4,1,0),0)</f>
        <v>0</v>
      </c>
      <c r="L130" s="170">
        <f>IF(OR(Tabla3[[#This Row],[Quartil (1, 2 o 3) com a 1r, 2n, penúltim i últim autor o autor en correspondència]]=3,Tabla3[[#This Row],[Quartil (1, 2 o 3) com a 1r, 2n, penúltim i últim autor o autor en correspondència]]=4),IF(Tabla3[[#This Row],[Posició autoria article indexat]]=$F$2,1,0),0)</f>
        <v>0</v>
      </c>
      <c r="M130" s="170">
        <f>IF(OR(Tabla3[[#This Row],[Quartil (1, 2 o 3) com a 1r, 2n, penúltim i últim autor o autor en correspondència]]=3,Tabla3[[#This Row],[Quartil (1, 2 o 3) com a 1r, 2n, penúltim i últim autor o autor en correspondència]]=4),IF(Tabla3[[#This Row],[Posició autoria article indexat]]=$F$3,1,0),0)</f>
        <v>0</v>
      </c>
      <c r="N130"/>
      <c r="O130"/>
    </row>
    <row r="131" spans="1:15" x14ac:dyDescent="0.25">
      <c r="A131" s="182">
        <v>119</v>
      </c>
      <c r="B131" s="169"/>
      <c r="C131" s="169"/>
      <c r="D131" s="169"/>
      <c r="E131" s="169"/>
      <c r="F131" s="169"/>
      <c r="G131" s="169"/>
      <c r="H131" s="183">
        <f>IFERROR(Tabla3[[#This Row],[Nombre de citesrebudes segos ISI WoK]]/(VLOOKUP(Tabla3[[#This Row],[WoS Category]],'N AQU'!$B$13:$C$266,2,0)*100),0)</f>
        <v>0</v>
      </c>
      <c r="I131" s="170">
        <f>IF(OR(Tabla3[[#This Row],[Quartil (1, 2 o 3) com a 1r, 2n, penúltim i últim autor o autor en correspondència]]=1,Tabla3[[#This Row],[Quartil (1, 2 o 3) com a 1r, 2n, penúltim i últim autor o autor en correspondència]]=2),IF(Tabla3[[#This Row],[Posició autoria article indexat]]=$F$2,1,0),0)</f>
        <v>0</v>
      </c>
      <c r="J131" s="170">
        <f>IF(OR(Tabla3[[#This Row],[Quartil (1, 2 o 3) com a 1r, 2n, penúltim i últim autor o autor en correspondència]]=1,Tabla3[[#This Row],[Quartil (1, 2 o 3) com a 1r, 2n, penúltim i últim autor o autor en correspondència]]=2),IF(Tabla3[[#This Row],[Posició autoria article indexat]]=$F$3,1,0),0)</f>
        <v>0</v>
      </c>
      <c r="K131" s="170">
        <f>IF(OR(Tabla3[[#This Row],[Quartil (1, 2 o 3) com a 1r, 2n, penúltim i últim autor o autor en correspondència]]=1,Tabla3[[#This Row],[Quartil (1, 2 o 3) com a 1r, 2n, penúltim i últim autor o autor en correspondència]]=2),IF(Tabla3[[#This Row],[Posició autoria article indexat]]=$F$4,1,0),0)</f>
        <v>0</v>
      </c>
      <c r="L131" s="170">
        <f>IF(OR(Tabla3[[#This Row],[Quartil (1, 2 o 3) com a 1r, 2n, penúltim i últim autor o autor en correspondència]]=3,Tabla3[[#This Row],[Quartil (1, 2 o 3) com a 1r, 2n, penúltim i últim autor o autor en correspondència]]=4),IF(Tabla3[[#This Row],[Posició autoria article indexat]]=$F$2,1,0),0)</f>
        <v>0</v>
      </c>
      <c r="M131" s="170">
        <f>IF(OR(Tabla3[[#This Row],[Quartil (1, 2 o 3) com a 1r, 2n, penúltim i últim autor o autor en correspondència]]=3,Tabla3[[#This Row],[Quartil (1, 2 o 3) com a 1r, 2n, penúltim i últim autor o autor en correspondència]]=4),IF(Tabla3[[#This Row],[Posició autoria article indexat]]=$F$3,1,0),0)</f>
        <v>0</v>
      </c>
      <c r="N131"/>
      <c r="O131"/>
    </row>
    <row r="132" spans="1:15" x14ac:dyDescent="0.25">
      <c r="A132" s="182">
        <v>120</v>
      </c>
      <c r="B132" s="169"/>
      <c r="C132" s="169"/>
      <c r="D132" s="169"/>
      <c r="E132" s="169"/>
      <c r="F132" s="169"/>
      <c r="G132" s="169"/>
      <c r="H132" s="183">
        <f>IFERROR(Tabla3[[#This Row],[Nombre de citesrebudes segos ISI WoK]]/(VLOOKUP(Tabla3[[#This Row],[WoS Category]],'N AQU'!$B$13:$C$266,2,0)*100),0)</f>
        <v>0</v>
      </c>
      <c r="I132" s="170">
        <f>IF(OR(Tabla3[[#This Row],[Quartil (1, 2 o 3) com a 1r, 2n, penúltim i últim autor o autor en correspondència]]=1,Tabla3[[#This Row],[Quartil (1, 2 o 3) com a 1r, 2n, penúltim i últim autor o autor en correspondència]]=2),IF(Tabla3[[#This Row],[Posició autoria article indexat]]=$F$2,1,0),0)</f>
        <v>0</v>
      </c>
      <c r="J132" s="170">
        <f>IF(OR(Tabla3[[#This Row],[Quartil (1, 2 o 3) com a 1r, 2n, penúltim i últim autor o autor en correspondència]]=1,Tabla3[[#This Row],[Quartil (1, 2 o 3) com a 1r, 2n, penúltim i últim autor o autor en correspondència]]=2),IF(Tabla3[[#This Row],[Posició autoria article indexat]]=$F$3,1,0),0)</f>
        <v>0</v>
      </c>
      <c r="K132" s="170">
        <f>IF(OR(Tabla3[[#This Row],[Quartil (1, 2 o 3) com a 1r, 2n, penúltim i últim autor o autor en correspondència]]=1,Tabla3[[#This Row],[Quartil (1, 2 o 3) com a 1r, 2n, penúltim i últim autor o autor en correspondència]]=2),IF(Tabla3[[#This Row],[Posició autoria article indexat]]=$F$4,1,0),0)</f>
        <v>0</v>
      </c>
      <c r="L132" s="170">
        <f>IF(OR(Tabla3[[#This Row],[Quartil (1, 2 o 3) com a 1r, 2n, penúltim i últim autor o autor en correspondència]]=3,Tabla3[[#This Row],[Quartil (1, 2 o 3) com a 1r, 2n, penúltim i últim autor o autor en correspondència]]=4),IF(Tabla3[[#This Row],[Posició autoria article indexat]]=$F$2,1,0),0)</f>
        <v>0</v>
      </c>
      <c r="M132" s="170">
        <f>IF(OR(Tabla3[[#This Row],[Quartil (1, 2 o 3) com a 1r, 2n, penúltim i últim autor o autor en correspondència]]=3,Tabla3[[#This Row],[Quartil (1, 2 o 3) com a 1r, 2n, penúltim i últim autor o autor en correspondència]]=4),IF(Tabla3[[#This Row],[Posició autoria article indexat]]=$F$3,1,0),0)</f>
        <v>0</v>
      </c>
      <c r="N132"/>
      <c r="O132"/>
    </row>
    <row r="133" spans="1:15" x14ac:dyDescent="0.25">
      <c r="A133" s="182">
        <v>121</v>
      </c>
      <c r="B133" s="169"/>
      <c r="C133" s="169"/>
      <c r="D133" s="169"/>
      <c r="E133" s="169"/>
      <c r="F133" s="169"/>
      <c r="G133" s="169"/>
      <c r="H133" s="183">
        <f>IFERROR(Tabla3[[#This Row],[Nombre de citesrebudes segos ISI WoK]]/(VLOOKUP(Tabla3[[#This Row],[WoS Category]],'N AQU'!$B$13:$C$266,2,0)*100),0)</f>
        <v>0</v>
      </c>
      <c r="I133" s="170">
        <f>IF(OR(Tabla3[[#This Row],[Quartil (1, 2 o 3) com a 1r, 2n, penúltim i últim autor o autor en correspondència]]=1,Tabla3[[#This Row],[Quartil (1, 2 o 3) com a 1r, 2n, penúltim i últim autor o autor en correspondència]]=2),IF(Tabla3[[#This Row],[Posició autoria article indexat]]=$F$2,1,0),0)</f>
        <v>0</v>
      </c>
      <c r="J133" s="170">
        <f>IF(OR(Tabla3[[#This Row],[Quartil (1, 2 o 3) com a 1r, 2n, penúltim i últim autor o autor en correspondència]]=1,Tabla3[[#This Row],[Quartil (1, 2 o 3) com a 1r, 2n, penúltim i últim autor o autor en correspondència]]=2),IF(Tabla3[[#This Row],[Posició autoria article indexat]]=$F$3,1,0),0)</f>
        <v>0</v>
      </c>
      <c r="K133" s="170">
        <f>IF(OR(Tabla3[[#This Row],[Quartil (1, 2 o 3) com a 1r, 2n, penúltim i últim autor o autor en correspondència]]=1,Tabla3[[#This Row],[Quartil (1, 2 o 3) com a 1r, 2n, penúltim i últim autor o autor en correspondència]]=2),IF(Tabla3[[#This Row],[Posició autoria article indexat]]=$F$4,1,0),0)</f>
        <v>0</v>
      </c>
      <c r="L133" s="170">
        <f>IF(OR(Tabla3[[#This Row],[Quartil (1, 2 o 3) com a 1r, 2n, penúltim i últim autor o autor en correspondència]]=3,Tabla3[[#This Row],[Quartil (1, 2 o 3) com a 1r, 2n, penúltim i últim autor o autor en correspondència]]=4),IF(Tabla3[[#This Row],[Posició autoria article indexat]]=$F$2,1,0),0)</f>
        <v>0</v>
      </c>
      <c r="M133" s="170">
        <f>IF(OR(Tabla3[[#This Row],[Quartil (1, 2 o 3) com a 1r, 2n, penúltim i últim autor o autor en correspondència]]=3,Tabla3[[#This Row],[Quartil (1, 2 o 3) com a 1r, 2n, penúltim i últim autor o autor en correspondència]]=4),IF(Tabla3[[#This Row],[Posició autoria article indexat]]=$F$3,1,0),0)</f>
        <v>0</v>
      </c>
      <c r="N133"/>
      <c r="O133"/>
    </row>
    <row r="134" spans="1:15" x14ac:dyDescent="0.25">
      <c r="A134" s="182">
        <v>122</v>
      </c>
      <c r="B134" s="169"/>
      <c r="C134" s="169"/>
      <c r="D134" s="169"/>
      <c r="E134" s="169"/>
      <c r="F134" s="169"/>
      <c r="G134" s="169"/>
      <c r="H134" s="183">
        <f>IFERROR(Tabla3[[#This Row],[Nombre de citesrebudes segos ISI WoK]]/(VLOOKUP(Tabla3[[#This Row],[WoS Category]],'N AQU'!$B$13:$C$266,2,0)*100),0)</f>
        <v>0</v>
      </c>
      <c r="I134" s="170">
        <f>IF(OR(Tabla3[[#This Row],[Quartil (1, 2 o 3) com a 1r, 2n, penúltim i últim autor o autor en correspondència]]=1,Tabla3[[#This Row],[Quartil (1, 2 o 3) com a 1r, 2n, penúltim i últim autor o autor en correspondència]]=2),IF(Tabla3[[#This Row],[Posició autoria article indexat]]=$F$2,1,0),0)</f>
        <v>0</v>
      </c>
      <c r="J134" s="170">
        <f>IF(OR(Tabla3[[#This Row],[Quartil (1, 2 o 3) com a 1r, 2n, penúltim i últim autor o autor en correspondència]]=1,Tabla3[[#This Row],[Quartil (1, 2 o 3) com a 1r, 2n, penúltim i últim autor o autor en correspondència]]=2),IF(Tabla3[[#This Row],[Posició autoria article indexat]]=$F$3,1,0),0)</f>
        <v>0</v>
      </c>
      <c r="K134" s="170">
        <f>IF(OR(Tabla3[[#This Row],[Quartil (1, 2 o 3) com a 1r, 2n, penúltim i últim autor o autor en correspondència]]=1,Tabla3[[#This Row],[Quartil (1, 2 o 3) com a 1r, 2n, penúltim i últim autor o autor en correspondència]]=2),IF(Tabla3[[#This Row],[Posició autoria article indexat]]=$F$4,1,0),0)</f>
        <v>0</v>
      </c>
      <c r="L134" s="170">
        <f>IF(OR(Tabla3[[#This Row],[Quartil (1, 2 o 3) com a 1r, 2n, penúltim i últim autor o autor en correspondència]]=3,Tabla3[[#This Row],[Quartil (1, 2 o 3) com a 1r, 2n, penúltim i últim autor o autor en correspondència]]=4),IF(Tabla3[[#This Row],[Posició autoria article indexat]]=$F$2,1,0),0)</f>
        <v>0</v>
      </c>
      <c r="M134" s="170">
        <f>IF(OR(Tabla3[[#This Row],[Quartil (1, 2 o 3) com a 1r, 2n, penúltim i últim autor o autor en correspondència]]=3,Tabla3[[#This Row],[Quartil (1, 2 o 3) com a 1r, 2n, penúltim i últim autor o autor en correspondència]]=4),IF(Tabla3[[#This Row],[Posició autoria article indexat]]=$F$3,1,0),0)</f>
        <v>0</v>
      </c>
      <c r="N134"/>
      <c r="O134"/>
    </row>
    <row r="135" spans="1:15" x14ac:dyDescent="0.25">
      <c r="A135" s="182">
        <v>123</v>
      </c>
      <c r="B135" s="169"/>
      <c r="C135" s="169"/>
      <c r="D135" s="169"/>
      <c r="E135" s="169"/>
      <c r="F135" s="169"/>
      <c r="G135" s="169"/>
      <c r="H135" s="183">
        <f>IFERROR(Tabla3[[#This Row],[Nombre de citesrebudes segos ISI WoK]]/(VLOOKUP(Tabla3[[#This Row],[WoS Category]],'N AQU'!$B$13:$C$266,2,0)*100),0)</f>
        <v>0</v>
      </c>
      <c r="I135" s="170">
        <f>IF(OR(Tabla3[[#This Row],[Quartil (1, 2 o 3) com a 1r, 2n, penúltim i últim autor o autor en correspondència]]=1,Tabla3[[#This Row],[Quartil (1, 2 o 3) com a 1r, 2n, penúltim i últim autor o autor en correspondència]]=2),IF(Tabla3[[#This Row],[Posició autoria article indexat]]=$F$2,1,0),0)</f>
        <v>0</v>
      </c>
      <c r="J135" s="170">
        <f>IF(OR(Tabla3[[#This Row],[Quartil (1, 2 o 3) com a 1r, 2n, penúltim i últim autor o autor en correspondència]]=1,Tabla3[[#This Row],[Quartil (1, 2 o 3) com a 1r, 2n, penúltim i últim autor o autor en correspondència]]=2),IF(Tabla3[[#This Row],[Posició autoria article indexat]]=$F$3,1,0),0)</f>
        <v>0</v>
      </c>
      <c r="K135" s="170">
        <f>IF(OR(Tabla3[[#This Row],[Quartil (1, 2 o 3) com a 1r, 2n, penúltim i últim autor o autor en correspondència]]=1,Tabla3[[#This Row],[Quartil (1, 2 o 3) com a 1r, 2n, penúltim i últim autor o autor en correspondència]]=2),IF(Tabla3[[#This Row],[Posició autoria article indexat]]=$F$4,1,0),0)</f>
        <v>0</v>
      </c>
      <c r="L135" s="170">
        <f>IF(OR(Tabla3[[#This Row],[Quartil (1, 2 o 3) com a 1r, 2n, penúltim i últim autor o autor en correspondència]]=3,Tabla3[[#This Row],[Quartil (1, 2 o 3) com a 1r, 2n, penúltim i últim autor o autor en correspondència]]=4),IF(Tabla3[[#This Row],[Posició autoria article indexat]]=$F$2,1,0),0)</f>
        <v>0</v>
      </c>
      <c r="M135" s="170">
        <f>IF(OR(Tabla3[[#This Row],[Quartil (1, 2 o 3) com a 1r, 2n, penúltim i últim autor o autor en correspondència]]=3,Tabla3[[#This Row],[Quartil (1, 2 o 3) com a 1r, 2n, penúltim i últim autor o autor en correspondència]]=4),IF(Tabla3[[#This Row],[Posició autoria article indexat]]=$F$3,1,0),0)</f>
        <v>0</v>
      </c>
      <c r="N135"/>
      <c r="O135"/>
    </row>
    <row r="136" spans="1:15" x14ac:dyDescent="0.25">
      <c r="A136" s="182">
        <v>124</v>
      </c>
      <c r="B136" s="169"/>
      <c r="C136" s="169"/>
      <c r="D136" s="169"/>
      <c r="E136" s="169"/>
      <c r="F136" s="169"/>
      <c r="G136" s="169"/>
      <c r="H136" s="183">
        <f>IFERROR(Tabla3[[#This Row],[Nombre de citesrebudes segos ISI WoK]]/(VLOOKUP(Tabla3[[#This Row],[WoS Category]],'N AQU'!$B$13:$C$266,2,0)*100),0)</f>
        <v>0</v>
      </c>
      <c r="I136" s="170">
        <f>IF(OR(Tabla3[[#This Row],[Quartil (1, 2 o 3) com a 1r, 2n, penúltim i últim autor o autor en correspondència]]=1,Tabla3[[#This Row],[Quartil (1, 2 o 3) com a 1r, 2n, penúltim i últim autor o autor en correspondència]]=2),IF(Tabla3[[#This Row],[Posició autoria article indexat]]=$F$2,1,0),0)</f>
        <v>0</v>
      </c>
      <c r="J136" s="170">
        <f>IF(OR(Tabla3[[#This Row],[Quartil (1, 2 o 3) com a 1r, 2n, penúltim i últim autor o autor en correspondència]]=1,Tabla3[[#This Row],[Quartil (1, 2 o 3) com a 1r, 2n, penúltim i últim autor o autor en correspondència]]=2),IF(Tabla3[[#This Row],[Posició autoria article indexat]]=$F$3,1,0),0)</f>
        <v>0</v>
      </c>
      <c r="K136" s="170">
        <f>IF(OR(Tabla3[[#This Row],[Quartil (1, 2 o 3) com a 1r, 2n, penúltim i últim autor o autor en correspondència]]=1,Tabla3[[#This Row],[Quartil (1, 2 o 3) com a 1r, 2n, penúltim i últim autor o autor en correspondència]]=2),IF(Tabla3[[#This Row],[Posició autoria article indexat]]=$F$4,1,0),0)</f>
        <v>0</v>
      </c>
      <c r="L136" s="170">
        <f>IF(OR(Tabla3[[#This Row],[Quartil (1, 2 o 3) com a 1r, 2n, penúltim i últim autor o autor en correspondència]]=3,Tabla3[[#This Row],[Quartil (1, 2 o 3) com a 1r, 2n, penúltim i últim autor o autor en correspondència]]=4),IF(Tabla3[[#This Row],[Posició autoria article indexat]]=$F$2,1,0),0)</f>
        <v>0</v>
      </c>
      <c r="M136" s="170">
        <f>IF(OR(Tabla3[[#This Row],[Quartil (1, 2 o 3) com a 1r, 2n, penúltim i últim autor o autor en correspondència]]=3,Tabla3[[#This Row],[Quartil (1, 2 o 3) com a 1r, 2n, penúltim i últim autor o autor en correspondència]]=4),IF(Tabla3[[#This Row],[Posició autoria article indexat]]=$F$3,1,0),0)</f>
        <v>0</v>
      </c>
      <c r="N136"/>
      <c r="O136"/>
    </row>
    <row r="137" spans="1:15" x14ac:dyDescent="0.25">
      <c r="A137" s="182">
        <v>125</v>
      </c>
      <c r="B137" s="169"/>
      <c r="C137" s="169"/>
      <c r="D137" s="169"/>
      <c r="E137" s="169"/>
      <c r="F137" s="169"/>
      <c r="G137" s="169"/>
      <c r="H137" s="183">
        <f>IFERROR(Tabla3[[#This Row],[Nombre de citesrebudes segos ISI WoK]]/(VLOOKUP(Tabla3[[#This Row],[WoS Category]],'N AQU'!$B$13:$C$266,2,0)*100),0)</f>
        <v>0</v>
      </c>
      <c r="I137" s="170">
        <f>IF(OR(Tabla3[[#This Row],[Quartil (1, 2 o 3) com a 1r, 2n, penúltim i últim autor o autor en correspondència]]=1,Tabla3[[#This Row],[Quartil (1, 2 o 3) com a 1r, 2n, penúltim i últim autor o autor en correspondència]]=2),IF(Tabla3[[#This Row],[Posició autoria article indexat]]=$F$2,1,0),0)</f>
        <v>0</v>
      </c>
      <c r="J137" s="170">
        <f>IF(OR(Tabla3[[#This Row],[Quartil (1, 2 o 3) com a 1r, 2n, penúltim i últim autor o autor en correspondència]]=1,Tabla3[[#This Row],[Quartil (1, 2 o 3) com a 1r, 2n, penúltim i últim autor o autor en correspondència]]=2),IF(Tabla3[[#This Row],[Posició autoria article indexat]]=$F$3,1,0),0)</f>
        <v>0</v>
      </c>
      <c r="K137" s="170">
        <f>IF(OR(Tabla3[[#This Row],[Quartil (1, 2 o 3) com a 1r, 2n, penúltim i últim autor o autor en correspondència]]=1,Tabla3[[#This Row],[Quartil (1, 2 o 3) com a 1r, 2n, penúltim i últim autor o autor en correspondència]]=2),IF(Tabla3[[#This Row],[Posició autoria article indexat]]=$F$4,1,0),0)</f>
        <v>0</v>
      </c>
      <c r="L137" s="170">
        <f>IF(OR(Tabla3[[#This Row],[Quartil (1, 2 o 3) com a 1r, 2n, penúltim i últim autor o autor en correspondència]]=3,Tabla3[[#This Row],[Quartil (1, 2 o 3) com a 1r, 2n, penúltim i últim autor o autor en correspondència]]=4),IF(Tabla3[[#This Row],[Posició autoria article indexat]]=$F$2,1,0),0)</f>
        <v>0</v>
      </c>
      <c r="M137" s="170">
        <f>IF(OR(Tabla3[[#This Row],[Quartil (1, 2 o 3) com a 1r, 2n, penúltim i últim autor o autor en correspondència]]=3,Tabla3[[#This Row],[Quartil (1, 2 o 3) com a 1r, 2n, penúltim i últim autor o autor en correspondència]]=4),IF(Tabla3[[#This Row],[Posició autoria article indexat]]=$F$3,1,0),0)</f>
        <v>0</v>
      </c>
      <c r="N137"/>
      <c r="O137"/>
    </row>
    <row r="138" spans="1:15" x14ac:dyDescent="0.25">
      <c r="A138" s="182">
        <v>126</v>
      </c>
      <c r="B138" s="169"/>
      <c r="C138" s="169"/>
      <c r="D138" s="169"/>
      <c r="E138" s="169"/>
      <c r="F138" s="169"/>
      <c r="G138" s="169"/>
      <c r="H138" s="183">
        <f>IFERROR(Tabla3[[#This Row],[Nombre de citesrebudes segos ISI WoK]]/(VLOOKUP(Tabla3[[#This Row],[WoS Category]],'N AQU'!$B$13:$C$266,2,0)*100),0)</f>
        <v>0</v>
      </c>
      <c r="I138" s="170">
        <f>IF(OR(Tabla3[[#This Row],[Quartil (1, 2 o 3) com a 1r, 2n, penúltim i últim autor o autor en correspondència]]=1,Tabla3[[#This Row],[Quartil (1, 2 o 3) com a 1r, 2n, penúltim i últim autor o autor en correspondència]]=2),IF(Tabla3[[#This Row],[Posició autoria article indexat]]=$F$2,1,0),0)</f>
        <v>0</v>
      </c>
      <c r="J138" s="170">
        <f>IF(OR(Tabla3[[#This Row],[Quartil (1, 2 o 3) com a 1r, 2n, penúltim i últim autor o autor en correspondència]]=1,Tabla3[[#This Row],[Quartil (1, 2 o 3) com a 1r, 2n, penúltim i últim autor o autor en correspondència]]=2),IF(Tabla3[[#This Row],[Posició autoria article indexat]]=$F$3,1,0),0)</f>
        <v>0</v>
      </c>
      <c r="K138" s="170">
        <f>IF(OR(Tabla3[[#This Row],[Quartil (1, 2 o 3) com a 1r, 2n, penúltim i últim autor o autor en correspondència]]=1,Tabla3[[#This Row],[Quartil (1, 2 o 3) com a 1r, 2n, penúltim i últim autor o autor en correspondència]]=2),IF(Tabla3[[#This Row],[Posició autoria article indexat]]=$F$4,1,0),0)</f>
        <v>0</v>
      </c>
      <c r="L138" s="170">
        <f>IF(OR(Tabla3[[#This Row],[Quartil (1, 2 o 3) com a 1r, 2n, penúltim i últim autor o autor en correspondència]]=3,Tabla3[[#This Row],[Quartil (1, 2 o 3) com a 1r, 2n, penúltim i últim autor o autor en correspondència]]=4),IF(Tabla3[[#This Row],[Posició autoria article indexat]]=$F$2,1,0),0)</f>
        <v>0</v>
      </c>
      <c r="M138" s="170">
        <f>IF(OR(Tabla3[[#This Row],[Quartil (1, 2 o 3) com a 1r, 2n, penúltim i últim autor o autor en correspondència]]=3,Tabla3[[#This Row],[Quartil (1, 2 o 3) com a 1r, 2n, penúltim i últim autor o autor en correspondència]]=4),IF(Tabla3[[#This Row],[Posició autoria article indexat]]=$F$3,1,0),0)</f>
        <v>0</v>
      </c>
      <c r="N138"/>
      <c r="O138"/>
    </row>
    <row r="139" spans="1:15" x14ac:dyDescent="0.25">
      <c r="A139" s="182">
        <v>127</v>
      </c>
      <c r="B139" s="169"/>
      <c r="C139" s="169"/>
      <c r="D139" s="169"/>
      <c r="E139" s="169"/>
      <c r="F139" s="169"/>
      <c r="G139" s="169"/>
      <c r="H139" s="183">
        <f>IFERROR(Tabla3[[#This Row],[Nombre de citesrebudes segos ISI WoK]]/(VLOOKUP(Tabla3[[#This Row],[WoS Category]],'N AQU'!$B$13:$C$266,2,0)*100),0)</f>
        <v>0</v>
      </c>
      <c r="I139" s="170">
        <f>IF(OR(Tabla3[[#This Row],[Quartil (1, 2 o 3) com a 1r, 2n, penúltim i últim autor o autor en correspondència]]=1,Tabla3[[#This Row],[Quartil (1, 2 o 3) com a 1r, 2n, penúltim i últim autor o autor en correspondència]]=2),IF(Tabla3[[#This Row],[Posició autoria article indexat]]=$F$2,1,0),0)</f>
        <v>0</v>
      </c>
      <c r="J139" s="170">
        <f>IF(OR(Tabla3[[#This Row],[Quartil (1, 2 o 3) com a 1r, 2n, penúltim i últim autor o autor en correspondència]]=1,Tabla3[[#This Row],[Quartil (1, 2 o 3) com a 1r, 2n, penúltim i últim autor o autor en correspondència]]=2),IF(Tabla3[[#This Row],[Posició autoria article indexat]]=$F$3,1,0),0)</f>
        <v>0</v>
      </c>
      <c r="K139" s="170">
        <f>IF(OR(Tabla3[[#This Row],[Quartil (1, 2 o 3) com a 1r, 2n, penúltim i últim autor o autor en correspondència]]=1,Tabla3[[#This Row],[Quartil (1, 2 o 3) com a 1r, 2n, penúltim i últim autor o autor en correspondència]]=2),IF(Tabla3[[#This Row],[Posició autoria article indexat]]=$F$4,1,0),0)</f>
        <v>0</v>
      </c>
      <c r="L139" s="170">
        <f>IF(OR(Tabla3[[#This Row],[Quartil (1, 2 o 3) com a 1r, 2n, penúltim i últim autor o autor en correspondència]]=3,Tabla3[[#This Row],[Quartil (1, 2 o 3) com a 1r, 2n, penúltim i últim autor o autor en correspondència]]=4),IF(Tabla3[[#This Row],[Posició autoria article indexat]]=$F$2,1,0),0)</f>
        <v>0</v>
      </c>
      <c r="M139" s="170">
        <f>IF(OR(Tabla3[[#This Row],[Quartil (1, 2 o 3) com a 1r, 2n, penúltim i últim autor o autor en correspondència]]=3,Tabla3[[#This Row],[Quartil (1, 2 o 3) com a 1r, 2n, penúltim i últim autor o autor en correspondència]]=4),IF(Tabla3[[#This Row],[Posició autoria article indexat]]=$F$3,1,0),0)</f>
        <v>0</v>
      </c>
      <c r="N139"/>
      <c r="O139"/>
    </row>
    <row r="140" spans="1:15" x14ac:dyDescent="0.25">
      <c r="A140" s="182">
        <v>128</v>
      </c>
      <c r="B140" s="169"/>
      <c r="C140" s="169"/>
      <c r="D140" s="169"/>
      <c r="E140" s="169"/>
      <c r="F140" s="169"/>
      <c r="G140" s="169"/>
      <c r="H140" s="183">
        <f>IFERROR(Tabla3[[#This Row],[Nombre de citesrebudes segos ISI WoK]]/(VLOOKUP(Tabla3[[#This Row],[WoS Category]],'N AQU'!$B$13:$C$266,2,0)*100),0)</f>
        <v>0</v>
      </c>
      <c r="I140" s="170">
        <f>IF(OR(Tabla3[[#This Row],[Quartil (1, 2 o 3) com a 1r, 2n, penúltim i últim autor o autor en correspondència]]=1,Tabla3[[#This Row],[Quartil (1, 2 o 3) com a 1r, 2n, penúltim i últim autor o autor en correspondència]]=2),IF(Tabla3[[#This Row],[Posició autoria article indexat]]=$F$2,1,0),0)</f>
        <v>0</v>
      </c>
      <c r="J140" s="170">
        <f>IF(OR(Tabla3[[#This Row],[Quartil (1, 2 o 3) com a 1r, 2n, penúltim i últim autor o autor en correspondència]]=1,Tabla3[[#This Row],[Quartil (1, 2 o 3) com a 1r, 2n, penúltim i últim autor o autor en correspondència]]=2),IF(Tabla3[[#This Row],[Posició autoria article indexat]]=$F$3,1,0),0)</f>
        <v>0</v>
      </c>
      <c r="K140" s="170">
        <f>IF(OR(Tabla3[[#This Row],[Quartil (1, 2 o 3) com a 1r, 2n, penúltim i últim autor o autor en correspondència]]=1,Tabla3[[#This Row],[Quartil (1, 2 o 3) com a 1r, 2n, penúltim i últim autor o autor en correspondència]]=2),IF(Tabla3[[#This Row],[Posició autoria article indexat]]=$F$4,1,0),0)</f>
        <v>0</v>
      </c>
      <c r="L140" s="170">
        <f>IF(OR(Tabla3[[#This Row],[Quartil (1, 2 o 3) com a 1r, 2n, penúltim i últim autor o autor en correspondència]]=3,Tabla3[[#This Row],[Quartil (1, 2 o 3) com a 1r, 2n, penúltim i últim autor o autor en correspondència]]=4),IF(Tabla3[[#This Row],[Posició autoria article indexat]]=$F$2,1,0),0)</f>
        <v>0</v>
      </c>
      <c r="M140" s="170">
        <f>IF(OR(Tabla3[[#This Row],[Quartil (1, 2 o 3) com a 1r, 2n, penúltim i últim autor o autor en correspondència]]=3,Tabla3[[#This Row],[Quartil (1, 2 o 3) com a 1r, 2n, penúltim i últim autor o autor en correspondència]]=4),IF(Tabla3[[#This Row],[Posició autoria article indexat]]=$F$3,1,0),0)</f>
        <v>0</v>
      </c>
      <c r="N140"/>
      <c r="O140"/>
    </row>
    <row r="141" spans="1:15" x14ac:dyDescent="0.25">
      <c r="A141" s="182">
        <v>129</v>
      </c>
      <c r="B141" s="169"/>
      <c r="C141" s="169"/>
      <c r="D141" s="169"/>
      <c r="E141" s="169"/>
      <c r="F141" s="169"/>
      <c r="G141" s="169"/>
      <c r="H141" s="183">
        <f>IFERROR(Tabla3[[#This Row],[Nombre de citesrebudes segos ISI WoK]]/(VLOOKUP(Tabla3[[#This Row],[WoS Category]],'N AQU'!$B$13:$C$266,2,0)*100),0)</f>
        <v>0</v>
      </c>
      <c r="I141" s="170">
        <f>IF(OR(Tabla3[[#This Row],[Quartil (1, 2 o 3) com a 1r, 2n, penúltim i últim autor o autor en correspondència]]=1,Tabla3[[#This Row],[Quartil (1, 2 o 3) com a 1r, 2n, penúltim i últim autor o autor en correspondència]]=2),IF(Tabla3[[#This Row],[Posició autoria article indexat]]=$F$2,1,0),0)</f>
        <v>0</v>
      </c>
      <c r="J141" s="170">
        <f>IF(OR(Tabla3[[#This Row],[Quartil (1, 2 o 3) com a 1r, 2n, penúltim i últim autor o autor en correspondència]]=1,Tabla3[[#This Row],[Quartil (1, 2 o 3) com a 1r, 2n, penúltim i últim autor o autor en correspondència]]=2),IF(Tabla3[[#This Row],[Posició autoria article indexat]]=$F$3,1,0),0)</f>
        <v>0</v>
      </c>
      <c r="K141" s="170">
        <f>IF(OR(Tabla3[[#This Row],[Quartil (1, 2 o 3) com a 1r, 2n, penúltim i últim autor o autor en correspondència]]=1,Tabla3[[#This Row],[Quartil (1, 2 o 3) com a 1r, 2n, penúltim i últim autor o autor en correspondència]]=2),IF(Tabla3[[#This Row],[Posició autoria article indexat]]=$F$4,1,0),0)</f>
        <v>0</v>
      </c>
      <c r="L141" s="170">
        <f>IF(OR(Tabla3[[#This Row],[Quartil (1, 2 o 3) com a 1r, 2n, penúltim i últim autor o autor en correspondència]]=3,Tabla3[[#This Row],[Quartil (1, 2 o 3) com a 1r, 2n, penúltim i últim autor o autor en correspondència]]=4),IF(Tabla3[[#This Row],[Posició autoria article indexat]]=$F$2,1,0),0)</f>
        <v>0</v>
      </c>
      <c r="M141" s="170">
        <f>IF(OR(Tabla3[[#This Row],[Quartil (1, 2 o 3) com a 1r, 2n, penúltim i últim autor o autor en correspondència]]=3,Tabla3[[#This Row],[Quartil (1, 2 o 3) com a 1r, 2n, penúltim i últim autor o autor en correspondència]]=4),IF(Tabla3[[#This Row],[Posició autoria article indexat]]=$F$3,1,0),0)</f>
        <v>0</v>
      </c>
      <c r="N141"/>
      <c r="O141"/>
    </row>
    <row r="142" spans="1:15" x14ac:dyDescent="0.25">
      <c r="A142" s="182">
        <v>130</v>
      </c>
      <c r="B142" s="169"/>
      <c r="C142" s="169"/>
      <c r="D142" s="169"/>
      <c r="E142" s="169"/>
      <c r="F142" s="169"/>
      <c r="G142" s="169"/>
      <c r="H142" s="183">
        <f>IFERROR(Tabla3[[#This Row],[Nombre de citesrebudes segos ISI WoK]]/(VLOOKUP(Tabla3[[#This Row],[WoS Category]],'N AQU'!$B$13:$C$266,2,0)*100),0)</f>
        <v>0</v>
      </c>
      <c r="I142" s="170">
        <f>IF(OR(Tabla3[[#This Row],[Quartil (1, 2 o 3) com a 1r, 2n, penúltim i últim autor o autor en correspondència]]=1,Tabla3[[#This Row],[Quartil (1, 2 o 3) com a 1r, 2n, penúltim i últim autor o autor en correspondència]]=2),IF(Tabla3[[#This Row],[Posició autoria article indexat]]=$F$2,1,0),0)</f>
        <v>0</v>
      </c>
      <c r="J142" s="170">
        <f>IF(OR(Tabla3[[#This Row],[Quartil (1, 2 o 3) com a 1r, 2n, penúltim i últim autor o autor en correspondència]]=1,Tabla3[[#This Row],[Quartil (1, 2 o 3) com a 1r, 2n, penúltim i últim autor o autor en correspondència]]=2),IF(Tabla3[[#This Row],[Posició autoria article indexat]]=$F$3,1,0),0)</f>
        <v>0</v>
      </c>
      <c r="K142" s="170">
        <f>IF(OR(Tabla3[[#This Row],[Quartil (1, 2 o 3) com a 1r, 2n, penúltim i últim autor o autor en correspondència]]=1,Tabla3[[#This Row],[Quartil (1, 2 o 3) com a 1r, 2n, penúltim i últim autor o autor en correspondència]]=2),IF(Tabla3[[#This Row],[Posició autoria article indexat]]=$F$4,1,0),0)</f>
        <v>0</v>
      </c>
      <c r="L142" s="170">
        <f>IF(OR(Tabla3[[#This Row],[Quartil (1, 2 o 3) com a 1r, 2n, penúltim i últim autor o autor en correspondència]]=3,Tabla3[[#This Row],[Quartil (1, 2 o 3) com a 1r, 2n, penúltim i últim autor o autor en correspondència]]=4),IF(Tabla3[[#This Row],[Posició autoria article indexat]]=$F$2,1,0),0)</f>
        <v>0</v>
      </c>
      <c r="M142" s="170">
        <f>IF(OR(Tabla3[[#This Row],[Quartil (1, 2 o 3) com a 1r, 2n, penúltim i últim autor o autor en correspondència]]=3,Tabla3[[#This Row],[Quartil (1, 2 o 3) com a 1r, 2n, penúltim i últim autor o autor en correspondència]]=4),IF(Tabla3[[#This Row],[Posició autoria article indexat]]=$F$3,1,0),0)</f>
        <v>0</v>
      </c>
      <c r="N142"/>
      <c r="O142"/>
    </row>
    <row r="143" spans="1:15" x14ac:dyDescent="0.25">
      <c r="A143" s="182">
        <v>131</v>
      </c>
      <c r="B143" s="169"/>
      <c r="C143" s="169"/>
      <c r="D143" s="169"/>
      <c r="E143" s="169"/>
      <c r="F143" s="169"/>
      <c r="G143" s="169"/>
      <c r="H143" s="183">
        <f>IFERROR(Tabla3[[#This Row],[Nombre de citesrebudes segos ISI WoK]]/(VLOOKUP(Tabla3[[#This Row],[WoS Category]],'N AQU'!$B$13:$C$266,2,0)*100),0)</f>
        <v>0</v>
      </c>
      <c r="I143" s="170">
        <f>IF(OR(Tabla3[[#This Row],[Quartil (1, 2 o 3) com a 1r, 2n, penúltim i últim autor o autor en correspondència]]=1,Tabla3[[#This Row],[Quartil (1, 2 o 3) com a 1r, 2n, penúltim i últim autor o autor en correspondència]]=2),IF(Tabla3[[#This Row],[Posició autoria article indexat]]=$F$2,1,0),0)</f>
        <v>0</v>
      </c>
      <c r="J143" s="170">
        <f>IF(OR(Tabla3[[#This Row],[Quartil (1, 2 o 3) com a 1r, 2n, penúltim i últim autor o autor en correspondència]]=1,Tabla3[[#This Row],[Quartil (1, 2 o 3) com a 1r, 2n, penúltim i últim autor o autor en correspondència]]=2),IF(Tabla3[[#This Row],[Posició autoria article indexat]]=$F$3,1,0),0)</f>
        <v>0</v>
      </c>
      <c r="K143" s="170">
        <f>IF(OR(Tabla3[[#This Row],[Quartil (1, 2 o 3) com a 1r, 2n, penúltim i últim autor o autor en correspondència]]=1,Tabla3[[#This Row],[Quartil (1, 2 o 3) com a 1r, 2n, penúltim i últim autor o autor en correspondència]]=2),IF(Tabla3[[#This Row],[Posició autoria article indexat]]=$F$4,1,0),0)</f>
        <v>0</v>
      </c>
      <c r="L143" s="170">
        <f>IF(OR(Tabla3[[#This Row],[Quartil (1, 2 o 3) com a 1r, 2n, penúltim i últim autor o autor en correspondència]]=3,Tabla3[[#This Row],[Quartil (1, 2 o 3) com a 1r, 2n, penúltim i últim autor o autor en correspondència]]=4),IF(Tabla3[[#This Row],[Posició autoria article indexat]]=$F$2,1,0),0)</f>
        <v>0</v>
      </c>
      <c r="M143" s="170">
        <f>IF(OR(Tabla3[[#This Row],[Quartil (1, 2 o 3) com a 1r, 2n, penúltim i últim autor o autor en correspondència]]=3,Tabla3[[#This Row],[Quartil (1, 2 o 3) com a 1r, 2n, penúltim i últim autor o autor en correspondència]]=4),IF(Tabla3[[#This Row],[Posició autoria article indexat]]=$F$3,1,0),0)</f>
        <v>0</v>
      </c>
      <c r="N143"/>
      <c r="O143"/>
    </row>
    <row r="144" spans="1:15" x14ac:dyDescent="0.25">
      <c r="A144" s="182">
        <v>132</v>
      </c>
      <c r="B144" s="169"/>
      <c r="C144" s="169"/>
      <c r="D144" s="169"/>
      <c r="E144" s="169"/>
      <c r="F144" s="169"/>
      <c r="G144" s="169"/>
      <c r="H144" s="183">
        <f>IFERROR(Tabla3[[#This Row],[Nombre de citesrebudes segos ISI WoK]]/(VLOOKUP(Tabla3[[#This Row],[WoS Category]],'N AQU'!$B$13:$C$266,2,0)*100),0)</f>
        <v>0</v>
      </c>
      <c r="I144" s="170">
        <f>IF(OR(Tabla3[[#This Row],[Quartil (1, 2 o 3) com a 1r, 2n, penúltim i últim autor o autor en correspondència]]=1,Tabla3[[#This Row],[Quartil (1, 2 o 3) com a 1r, 2n, penúltim i últim autor o autor en correspondència]]=2),IF(Tabla3[[#This Row],[Posició autoria article indexat]]=$F$2,1,0),0)</f>
        <v>0</v>
      </c>
      <c r="J144" s="170">
        <f>IF(OR(Tabla3[[#This Row],[Quartil (1, 2 o 3) com a 1r, 2n, penúltim i últim autor o autor en correspondència]]=1,Tabla3[[#This Row],[Quartil (1, 2 o 3) com a 1r, 2n, penúltim i últim autor o autor en correspondència]]=2),IF(Tabla3[[#This Row],[Posició autoria article indexat]]=$F$3,1,0),0)</f>
        <v>0</v>
      </c>
      <c r="K144" s="170">
        <f>IF(OR(Tabla3[[#This Row],[Quartil (1, 2 o 3) com a 1r, 2n, penúltim i últim autor o autor en correspondència]]=1,Tabla3[[#This Row],[Quartil (1, 2 o 3) com a 1r, 2n, penúltim i últim autor o autor en correspondència]]=2),IF(Tabla3[[#This Row],[Posició autoria article indexat]]=$F$4,1,0),0)</f>
        <v>0</v>
      </c>
      <c r="L144" s="170">
        <f>IF(OR(Tabla3[[#This Row],[Quartil (1, 2 o 3) com a 1r, 2n, penúltim i últim autor o autor en correspondència]]=3,Tabla3[[#This Row],[Quartil (1, 2 o 3) com a 1r, 2n, penúltim i últim autor o autor en correspondència]]=4),IF(Tabla3[[#This Row],[Posició autoria article indexat]]=$F$2,1,0),0)</f>
        <v>0</v>
      </c>
      <c r="M144" s="170">
        <f>IF(OR(Tabla3[[#This Row],[Quartil (1, 2 o 3) com a 1r, 2n, penúltim i últim autor o autor en correspondència]]=3,Tabla3[[#This Row],[Quartil (1, 2 o 3) com a 1r, 2n, penúltim i últim autor o autor en correspondència]]=4),IF(Tabla3[[#This Row],[Posició autoria article indexat]]=$F$3,1,0),0)</f>
        <v>0</v>
      </c>
      <c r="N144"/>
      <c r="O144"/>
    </row>
    <row r="145" spans="1:15" x14ac:dyDescent="0.25">
      <c r="A145" s="182">
        <v>133</v>
      </c>
      <c r="B145" s="169"/>
      <c r="C145" s="169"/>
      <c r="D145" s="169"/>
      <c r="E145" s="169"/>
      <c r="F145" s="169"/>
      <c r="G145" s="169"/>
      <c r="H145" s="183">
        <f>IFERROR(Tabla3[[#This Row],[Nombre de citesrebudes segos ISI WoK]]/(VLOOKUP(Tabla3[[#This Row],[WoS Category]],'N AQU'!$B$13:$C$266,2,0)*100),0)</f>
        <v>0</v>
      </c>
      <c r="I145" s="170">
        <f>IF(OR(Tabla3[[#This Row],[Quartil (1, 2 o 3) com a 1r, 2n, penúltim i últim autor o autor en correspondència]]=1,Tabla3[[#This Row],[Quartil (1, 2 o 3) com a 1r, 2n, penúltim i últim autor o autor en correspondència]]=2),IF(Tabla3[[#This Row],[Posició autoria article indexat]]=$F$2,1,0),0)</f>
        <v>0</v>
      </c>
      <c r="J145" s="170">
        <f>IF(OR(Tabla3[[#This Row],[Quartil (1, 2 o 3) com a 1r, 2n, penúltim i últim autor o autor en correspondència]]=1,Tabla3[[#This Row],[Quartil (1, 2 o 3) com a 1r, 2n, penúltim i últim autor o autor en correspondència]]=2),IF(Tabla3[[#This Row],[Posició autoria article indexat]]=$F$3,1,0),0)</f>
        <v>0</v>
      </c>
      <c r="K145" s="170">
        <f>IF(OR(Tabla3[[#This Row],[Quartil (1, 2 o 3) com a 1r, 2n, penúltim i últim autor o autor en correspondència]]=1,Tabla3[[#This Row],[Quartil (1, 2 o 3) com a 1r, 2n, penúltim i últim autor o autor en correspondència]]=2),IF(Tabla3[[#This Row],[Posició autoria article indexat]]=$F$4,1,0),0)</f>
        <v>0</v>
      </c>
      <c r="L145" s="170">
        <f>IF(OR(Tabla3[[#This Row],[Quartil (1, 2 o 3) com a 1r, 2n, penúltim i últim autor o autor en correspondència]]=3,Tabla3[[#This Row],[Quartil (1, 2 o 3) com a 1r, 2n, penúltim i últim autor o autor en correspondència]]=4),IF(Tabla3[[#This Row],[Posició autoria article indexat]]=$F$2,1,0),0)</f>
        <v>0</v>
      </c>
      <c r="M145" s="170">
        <f>IF(OR(Tabla3[[#This Row],[Quartil (1, 2 o 3) com a 1r, 2n, penúltim i últim autor o autor en correspondència]]=3,Tabla3[[#This Row],[Quartil (1, 2 o 3) com a 1r, 2n, penúltim i últim autor o autor en correspondència]]=4),IF(Tabla3[[#This Row],[Posició autoria article indexat]]=$F$3,1,0),0)</f>
        <v>0</v>
      </c>
      <c r="N145"/>
      <c r="O145"/>
    </row>
    <row r="146" spans="1:15" x14ac:dyDescent="0.25">
      <c r="A146" s="182">
        <v>134</v>
      </c>
      <c r="B146" s="169"/>
      <c r="C146" s="169"/>
      <c r="D146" s="169"/>
      <c r="E146" s="169"/>
      <c r="F146" s="169"/>
      <c r="G146" s="169"/>
      <c r="H146" s="183">
        <f>IFERROR(Tabla3[[#This Row],[Nombre de citesrebudes segos ISI WoK]]/(VLOOKUP(Tabla3[[#This Row],[WoS Category]],'N AQU'!$B$13:$C$266,2,0)*100),0)</f>
        <v>0</v>
      </c>
      <c r="I146" s="170">
        <f>IF(OR(Tabla3[[#This Row],[Quartil (1, 2 o 3) com a 1r, 2n, penúltim i últim autor o autor en correspondència]]=1,Tabla3[[#This Row],[Quartil (1, 2 o 3) com a 1r, 2n, penúltim i últim autor o autor en correspondència]]=2),IF(Tabla3[[#This Row],[Posició autoria article indexat]]=$F$2,1,0),0)</f>
        <v>0</v>
      </c>
      <c r="J146" s="170">
        <f>IF(OR(Tabla3[[#This Row],[Quartil (1, 2 o 3) com a 1r, 2n, penúltim i últim autor o autor en correspondència]]=1,Tabla3[[#This Row],[Quartil (1, 2 o 3) com a 1r, 2n, penúltim i últim autor o autor en correspondència]]=2),IF(Tabla3[[#This Row],[Posició autoria article indexat]]=$F$3,1,0),0)</f>
        <v>0</v>
      </c>
      <c r="K146" s="170">
        <f>IF(OR(Tabla3[[#This Row],[Quartil (1, 2 o 3) com a 1r, 2n, penúltim i últim autor o autor en correspondència]]=1,Tabla3[[#This Row],[Quartil (1, 2 o 3) com a 1r, 2n, penúltim i últim autor o autor en correspondència]]=2),IF(Tabla3[[#This Row],[Posició autoria article indexat]]=$F$4,1,0),0)</f>
        <v>0</v>
      </c>
      <c r="L146" s="170">
        <f>IF(OR(Tabla3[[#This Row],[Quartil (1, 2 o 3) com a 1r, 2n, penúltim i últim autor o autor en correspondència]]=3,Tabla3[[#This Row],[Quartil (1, 2 o 3) com a 1r, 2n, penúltim i últim autor o autor en correspondència]]=4),IF(Tabla3[[#This Row],[Posició autoria article indexat]]=$F$2,1,0),0)</f>
        <v>0</v>
      </c>
      <c r="M146" s="170">
        <f>IF(OR(Tabla3[[#This Row],[Quartil (1, 2 o 3) com a 1r, 2n, penúltim i últim autor o autor en correspondència]]=3,Tabla3[[#This Row],[Quartil (1, 2 o 3) com a 1r, 2n, penúltim i últim autor o autor en correspondència]]=4),IF(Tabla3[[#This Row],[Posició autoria article indexat]]=$F$3,1,0),0)</f>
        <v>0</v>
      </c>
      <c r="N146"/>
      <c r="O146"/>
    </row>
    <row r="147" spans="1:15" x14ac:dyDescent="0.25">
      <c r="A147" s="182">
        <v>135</v>
      </c>
      <c r="B147" s="169"/>
      <c r="C147" s="169"/>
      <c r="D147" s="169"/>
      <c r="E147" s="169"/>
      <c r="F147" s="169"/>
      <c r="G147" s="169"/>
      <c r="H147" s="183">
        <f>IFERROR(Tabla3[[#This Row],[Nombre de citesrebudes segos ISI WoK]]/(VLOOKUP(Tabla3[[#This Row],[WoS Category]],'N AQU'!$B$13:$C$266,2,0)*100),0)</f>
        <v>0</v>
      </c>
      <c r="I147" s="170">
        <f>IF(OR(Tabla3[[#This Row],[Quartil (1, 2 o 3) com a 1r, 2n, penúltim i últim autor o autor en correspondència]]=1,Tabla3[[#This Row],[Quartil (1, 2 o 3) com a 1r, 2n, penúltim i últim autor o autor en correspondència]]=2),IF(Tabla3[[#This Row],[Posició autoria article indexat]]=$F$2,1,0),0)</f>
        <v>0</v>
      </c>
      <c r="J147" s="170">
        <f>IF(OR(Tabla3[[#This Row],[Quartil (1, 2 o 3) com a 1r, 2n, penúltim i últim autor o autor en correspondència]]=1,Tabla3[[#This Row],[Quartil (1, 2 o 3) com a 1r, 2n, penúltim i últim autor o autor en correspondència]]=2),IF(Tabla3[[#This Row],[Posició autoria article indexat]]=$F$3,1,0),0)</f>
        <v>0</v>
      </c>
      <c r="K147" s="170">
        <f>IF(OR(Tabla3[[#This Row],[Quartil (1, 2 o 3) com a 1r, 2n, penúltim i últim autor o autor en correspondència]]=1,Tabla3[[#This Row],[Quartil (1, 2 o 3) com a 1r, 2n, penúltim i últim autor o autor en correspondència]]=2),IF(Tabla3[[#This Row],[Posició autoria article indexat]]=$F$4,1,0),0)</f>
        <v>0</v>
      </c>
      <c r="L147" s="170">
        <f>IF(OR(Tabla3[[#This Row],[Quartil (1, 2 o 3) com a 1r, 2n, penúltim i últim autor o autor en correspondència]]=3,Tabla3[[#This Row],[Quartil (1, 2 o 3) com a 1r, 2n, penúltim i últim autor o autor en correspondència]]=4),IF(Tabla3[[#This Row],[Posició autoria article indexat]]=$F$2,1,0),0)</f>
        <v>0</v>
      </c>
      <c r="M147" s="170">
        <f>IF(OR(Tabla3[[#This Row],[Quartil (1, 2 o 3) com a 1r, 2n, penúltim i últim autor o autor en correspondència]]=3,Tabla3[[#This Row],[Quartil (1, 2 o 3) com a 1r, 2n, penúltim i últim autor o autor en correspondència]]=4),IF(Tabla3[[#This Row],[Posició autoria article indexat]]=$F$3,1,0),0)</f>
        <v>0</v>
      </c>
      <c r="N147"/>
      <c r="O147"/>
    </row>
    <row r="148" spans="1:15" x14ac:dyDescent="0.25">
      <c r="A148" s="182">
        <v>136</v>
      </c>
      <c r="B148" s="169"/>
      <c r="C148" s="169"/>
      <c r="D148" s="169"/>
      <c r="E148" s="169"/>
      <c r="F148" s="169"/>
      <c r="G148" s="169"/>
      <c r="H148" s="183">
        <f>IFERROR(Tabla3[[#This Row],[Nombre de citesrebudes segos ISI WoK]]/(VLOOKUP(Tabla3[[#This Row],[WoS Category]],'N AQU'!$B$13:$C$266,2,0)*100),0)</f>
        <v>0</v>
      </c>
      <c r="I148" s="170">
        <f>IF(OR(Tabla3[[#This Row],[Quartil (1, 2 o 3) com a 1r, 2n, penúltim i últim autor o autor en correspondència]]=1,Tabla3[[#This Row],[Quartil (1, 2 o 3) com a 1r, 2n, penúltim i últim autor o autor en correspondència]]=2),IF(Tabla3[[#This Row],[Posició autoria article indexat]]=$F$2,1,0),0)</f>
        <v>0</v>
      </c>
      <c r="J148" s="170">
        <f>IF(OR(Tabla3[[#This Row],[Quartil (1, 2 o 3) com a 1r, 2n, penúltim i últim autor o autor en correspondència]]=1,Tabla3[[#This Row],[Quartil (1, 2 o 3) com a 1r, 2n, penúltim i últim autor o autor en correspondència]]=2),IF(Tabla3[[#This Row],[Posició autoria article indexat]]=$F$3,1,0),0)</f>
        <v>0</v>
      </c>
      <c r="K148" s="170">
        <f>IF(OR(Tabla3[[#This Row],[Quartil (1, 2 o 3) com a 1r, 2n, penúltim i últim autor o autor en correspondència]]=1,Tabla3[[#This Row],[Quartil (1, 2 o 3) com a 1r, 2n, penúltim i últim autor o autor en correspondència]]=2),IF(Tabla3[[#This Row],[Posició autoria article indexat]]=$F$4,1,0),0)</f>
        <v>0</v>
      </c>
      <c r="L148" s="170">
        <f>IF(OR(Tabla3[[#This Row],[Quartil (1, 2 o 3) com a 1r, 2n, penúltim i últim autor o autor en correspondència]]=3,Tabla3[[#This Row],[Quartil (1, 2 o 3) com a 1r, 2n, penúltim i últim autor o autor en correspondència]]=4),IF(Tabla3[[#This Row],[Posició autoria article indexat]]=$F$2,1,0),0)</f>
        <v>0</v>
      </c>
      <c r="M148" s="170">
        <f>IF(OR(Tabla3[[#This Row],[Quartil (1, 2 o 3) com a 1r, 2n, penúltim i últim autor o autor en correspondència]]=3,Tabla3[[#This Row],[Quartil (1, 2 o 3) com a 1r, 2n, penúltim i últim autor o autor en correspondència]]=4),IF(Tabla3[[#This Row],[Posició autoria article indexat]]=$F$3,1,0),0)</f>
        <v>0</v>
      </c>
      <c r="N148"/>
      <c r="O148"/>
    </row>
    <row r="149" spans="1:15" x14ac:dyDescent="0.25">
      <c r="A149" s="182">
        <v>137</v>
      </c>
      <c r="B149" s="169"/>
      <c r="C149" s="169"/>
      <c r="D149" s="169"/>
      <c r="E149" s="169"/>
      <c r="F149" s="169"/>
      <c r="G149" s="169"/>
      <c r="H149" s="183">
        <f>IFERROR(Tabla3[[#This Row],[Nombre de citesrebudes segos ISI WoK]]/(VLOOKUP(Tabla3[[#This Row],[WoS Category]],'N AQU'!$B$13:$C$266,2,0)*100),0)</f>
        <v>0</v>
      </c>
      <c r="I149" s="170">
        <f>IF(OR(Tabla3[[#This Row],[Quartil (1, 2 o 3) com a 1r, 2n, penúltim i últim autor o autor en correspondència]]=1,Tabla3[[#This Row],[Quartil (1, 2 o 3) com a 1r, 2n, penúltim i últim autor o autor en correspondència]]=2),IF(Tabla3[[#This Row],[Posició autoria article indexat]]=$F$2,1,0),0)</f>
        <v>0</v>
      </c>
      <c r="J149" s="170">
        <f>IF(OR(Tabla3[[#This Row],[Quartil (1, 2 o 3) com a 1r, 2n, penúltim i últim autor o autor en correspondència]]=1,Tabla3[[#This Row],[Quartil (1, 2 o 3) com a 1r, 2n, penúltim i últim autor o autor en correspondència]]=2),IF(Tabla3[[#This Row],[Posició autoria article indexat]]=$F$3,1,0),0)</f>
        <v>0</v>
      </c>
      <c r="K149" s="170">
        <f>IF(OR(Tabla3[[#This Row],[Quartil (1, 2 o 3) com a 1r, 2n, penúltim i últim autor o autor en correspondència]]=1,Tabla3[[#This Row],[Quartil (1, 2 o 3) com a 1r, 2n, penúltim i últim autor o autor en correspondència]]=2),IF(Tabla3[[#This Row],[Posició autoria article indexat]]=$F$4,1,0),0)</f>
        <v>0</v>
      </c>
      <c r="L149" s="170">
        <f>IF(OR(Tabla3[[#This Row],[Quartil (1, 2 o 3) com a 1r, 2n, penúltim i últim autor o autor en correspondència]]=3,Tabla3[[#This Row],[Quartil (1, 2 o 3) com a 1r, 2n, penúltim i últim autor o autor en correspondència]]=4),IF(Tabla3[[#This Row],[Posició autoria article indexat]]=$F$2,1,0),0)</f>
        <v>0</v>
      </c>
      <c r="M149" s="170">
        <f>IF(OR(Tabla3[[#This Row],[Quartil (1, 2 o 3) com a 1r, 2n, penúltim i últim autor o autor en correspondència]]=3,Tabla3[[#This Row],[Quartil (1, 2 o 3) com a 1r, 2n, penúltim i últim autor o autor en correspondència]]=4),IF(Tabla3[[#This Row],[Posició autoria article indexat]]=$F$3,1,0),0)</f>
        <v>0</v>
      </c>
      <c r="N149"/>
      <c r="O149"/>
    </row>
    <row r="150" spans="1:15" x14ac:dyDescent="0.25">
      <c r="A150" s="182">
        <v>138</v>
      </c>
      <c r="B150" s="169"/>
      <c r="C150" s="169"/>
      <c r="D150" s="169"/>
      <c r="E150" s="169"/>
      <c r="F150" s="169"/>
      <c r="G150" s="169"/>
      <c r="H150" s="183">
        <f>IFERROR(Tabla3[[#This Row],[Nombre de citesrebudes segos ISI WoK]]/(VLOOKUP(Tabla3[[#This Row],[WoS Category]],'N AQU'!$B$13:$C$266,2,0)*100),0)</f>
        <v>0</v>
      </c>
      <c r="I150" s="170">
        <f>IF(OR(Tabla3[[#This Row],[Quartil (1, 2 o 3) com a 1r, 2n, penúltim i últim autor o autor en correspondència]]=1,Tabla3[[#This Row],[Quartil (1, 2 o 3) com a 1r, 2n, penúltim i últim autor o autor en correspondència]]=2),IF(Tabla3[[#This Row],[Posició autoria article indexat]]=$F$2,1,0),0)</f>
        <v>0</v>
      </c>
      <c r="J150" s="170">
        <f>IF(OR(Tabla3[[#This Row],[Quartil (1, 2 o 3) com a 1r, 2n, penúltim i últim autor o autor en correspondència]]=1,Tabla3[[#This Row],[Quartil (1, 2 o 3) com a 1r, 2n, penúltim i últim autor o autor en correspondència]]=2),IF(Tabla3[[#This Row],[Posició autoria article indexat]]=$F$3,1,0),0)</f>
        <v>0</v>
      </c>
      <c r="K150" s="170">
        <f>IF(OR(Tabla3[[#This Row],[Quartil (1, 2 o 3) com a 1r, 2n, penúltim i últim autor o autor en correspondència]]=1,Tabla3[[#This Row],[Quartil (1, 2 o 3) com a 1r, 2n, penúltim i últim autor o autor en correspondència]]=2),IF(Tabla3[[#This Row],[Posició autoria article indexat]]=$F$4,1,0),0)</f>
        <v>0</v>
      </c>
      <c r="L150" s="170">
        <f>IF(OR(Tabla3[[#This Row],[Quartil (1, 2 o 3) com a 1r, 2n, penúltim i últim autor o autor en correspondència]]=3,Tabla3[[#This Row],[Quartil (1, 2 o 3) com a 1r, 2n, penúltim i últim autor o autor en correspondència]]=4),IF(Tabla3[[#This Row],[Posició autoria article indexat]]=$F$2,1,0),0)</f>
        <v>0</v>
      </c>
      <c r="M150" s="170">
        <f>IF(OR(Tabla3[[#This Row],[Quartil (1, 2 o 3) com a 1r, 2n, penúltim i últim autor o autor en correspondència]]=3,Tabla3[[#This Row],[Quartil (1, 2 o 3) com a 1r, 2n, penúltim i últim autor o autor en correspondència]]=4),IF(Tabla3[[#This Row],[Posició autoria article indexat]]=$F$3,1,0),0)</f>
        <v>0</v>
      </c>
      <c r="N150"/>
      <c r="O150"/>
    </row>
    <row r="151" spans="1:15" x14ac:dyDescent="0.25">
      <c r="A151" s="182">
        <v>139</v>
      </c>
      <c r="B151" s="169"/>
      <c r="C151" s="169"/>
      <c r="D151" s="169"/>
      <c r="E151" s="169"/>
      <c r="F151" s="169"/>
      <c r="G151" s="169"/>
      <c r="H151" s="183">
        <f>IFERROR(Tabla3[[#This Row],[Nombre de citesrebudes segos ISI WoK]]/(VLOOKUP(Tabla3[[#This Row],[WoS Category]],'N AQU'!$B$13:$C$266,2,0)*100),0)</f>
        <v>0</v>
      </c>
      <c r="I151" s="170">
        <f>IF(OR(Tabla3[[#This Row],[Quartil (1, 2 o 3) com a 1r, 2n, penúltim i últim autor o autor en correspondència]]=1,Tabla3[[#This Row],[Quartil (1, 2 o 3) com a 1r, 2n, penúltim i últim autor o autor en correspondència]]=2),IF(Tabla3[[#This Row],[Posició autoria article indexat]]=$F$2,1,0),0)</f>
        <v>0</v>
      </c>
      <c r="J151" s="170">
        <f>IF(OR(Tabla3[[#This Row],[Quartil (1, 2 o 3) com a 1r, 2n, penúltim i últim autor o autor en correspondència]]=1,Tabla3[[#This Row],[Quartil (1, 2 o 3) com a 1r, 2n, penúltim i últim autor o autor en correspondència]]=2),IF(Tabla3[[#This Row],[Posició autoria article indexat]]=$F$3,1,0),0)</f>
        <v>0</v>
      </c>
      <c r="K151" s="170">
        <f>IF(OR(Tabla3[[#This Row],[Quartil (1, 2 o 3) com a 1r, 2n, penúltim i últim autor o autor en correspondència]]=1,Tabla3[[#This Row],[Quartil (1, 2 o 3) com a 1r, 2n, penúltim i últim autor o autor en correspondència]]=2),IF(Tabla3[[#This Row],[Posició autoria article indexat]]=$F$4,1,0),0)</f>
        <v>0</v>
      </c>
      <c r="L151" s="170">
        <f>IF(OR(Tabla3[[#This Row],[Quartil (1, 2 o 3) com a 1r, 2n, penúltim i últim autor o autor en correspondència]]=3,Tabla3[[#This Row],[Quartil (1, 2 o 3) com a 1r, 2n, penúltim i últim autor o autor en correspondència]]=4),IF(Tabla3[[#This Row],[Posició autoria article indexat]]=$F$2,1,0),0)</f>
        <v>0</v>
      </c>
      <c r="M151" s="170">
        <f>IF(OR(Tabla3[[#This Row],[Quartil (1, 2 o 3) com a 1r, 2n, penúltim i últim autor o autor en correspondència]]=3,Tabla3[[#This Row],[Quartil (1, 2 o 3) com a 1r, 2n, penúltim i últim autor o autor en correspondència]]=4),IF(Tabla3[[#This Row],[Posició autoria article indexat]]=$F$3,1,0),0)</f>
        <v>0</v>
      </c>
      <c r="N151"/>
      <c r="O151"/>
    </row>
    <row r="152" spans="1:15" x14ac:dyDescent="0.25">
      <c r="A152" s="182">
        <v>140</v>
      </c>
      <c r="B152" s="169"/>
      <c r="C152" s="169"/>
      <c r="D152" s="169"/>
      <c r="E152" s="169"/>
      <c r="F152" s="169"/>
      <c r="G152" s="169"/>
      <c r="H152" s="183">
        <f>IFERROR(Tabla3[[#This Row],[Nombre de citesrebudes segos ISI WoK]]/(VLOOKUP(Tabla3[[#This Row],[WoS Category]],'N AQU'!$B$13:$C$266,2,0)*100),0)</f>
        <v>0</v>
      </c>
      <c r="I152" s="170">
        <f>IF(OR(Tabla3[[#This Row],[Quartil (1, 2 o 3) com a 1r, 2n, penúltim i últim autor o autor en correspondència]]=1,Tabla3[[#This Row],[Quartil (1, 2 o 3) com a 1r, 2n, penúltim i últim autor o autor en correspondència]]=2),IF(Tabla3[[#This Row],[Posició autoria article indexat]]=$F$2,1,0),0)</f>
        <v>0</v>
      </c>
      <c r="J152" s="170">
        <f>IF(OR(Tabla3[[#This Row],[Quartil (1, 2 o 3) com a 1r, 2n, penúltim i últim autor o autor en correspondència]]=1,Tabla3[[#This Row],[Quartil (1, 2 o 3) com a 1r, 2n, penúltim i últim autor o autor en correspondència]]=2),IF(Tabla3[[#This Row],[Posició autoria article indexat]]=$F$3,1,0),0)</f>
        <v>0</v>
      </c>
      <c r="K152" s="170">
        <f>IF(OR(Tabla3[[#This Row],[Quartil (1, 2 o 3) com a 1r, 2n, penúltim i últim autor o autor en correspondència]]=1,Tabla3[[#This Row],[Quartil (1, 2 o 3) com a 1r, 2n, penúltim i últim autor o autor en correspondència]]=2),IF(Tabla3[[#This Row],[Posició autoria article indexat]]=$F$4,1,0),0)</f>
        <v>0</v>
      </c>
      <c r="L152" s="170">
        <f>IF(OR(Tabla3[[#This Row],[Quartil (1, 2 o 3) com a 1r, 2n, penúltim i últim autor o autor en correspondència]]=3,Tabla3[[#This Row],[Quartil (1, 2 o 3) com a 1r, 2n, penúltim i últim autor o autor en correspondència]]=4),IF(Tabla3[[#This Row],[Posició autoria article indexat]]=$F$2,1,0),0)</f>
        <v>0</v>
      </c>
      <c r="M152" s="170">
        <f>IF(OR(Tabla3[[#This Row],[Quartil (1, 2 o 3) com a 1r, 2n, penúltim i últim autor o autor en correspondència]]=3,Tabla3[[#This Row],[Quartil (1, 2 o 3) com a 1r, 2n, penúltim i últim autor o autor en correspondència]]=4),IF(Tabla3[[#This Row],[Posició autoria article indexat]]=$F$3,1,0),0)</f>
        <v>0</v>
      </c>
      <c r="N152"/>
      <c r="O152"/>
    </row>
    <row r="153" spans="1:15" x14ac:dyDescent="0.25">
      <c r="A153" s="182">
        <v>141</v>
      </c>
      <c r="B153" s="169"/>
      <c r="C153" s="169"/>
      <c r="D153" s="169"/>
      <c r="E153" s="169"/>
      <c r="F153" s="169"/>
      <c r="G153" s="169"/>
      <c r="H153" s="183">
        <f>IFERROR(Tabla3[[#This Row],[Nombre de citesrebudes segos ISI WoK]]/(VLOOKUP(Tabla3[[#This Row],[WoS Category]],'N AQU'!$B$13:$C$266,2,0)*100),0)</f>
        <v>0</v>
      </c>
      <c r="I153" s="170">
        <f>IF(OR(Tabla3[[#This Row],[Quartil (1, 2 o 3) com a 1r, 2n, penúltim i últim autor o autor en correspondència]]=1,Tabla3[[#This Row],[Quartil (1, 2 o 3) com a 1r, 2n, penúltim i últim autor o autor en correspondència]]=2),IF(Tabla3[[#This Row],[Posició autoria article indexat]]=$F$2,1,0),0)</f>
        <v>0</v>
      </c>
      <c r="J153" s="170">
        <f>IF(OR(Tabla3[[#This Row],[Quartil (1, 2 o 3) com a 1r, 2n, penúltim i últim autor o autor en correspondència]]=1,Tabla3[[#This Row],[Quartil (1, 2 o 3) com a 1r, 2n, penúltim i últim autor o autor en correspondència]]=2),IF(Tabla3[[#This Row],[Posició autoria article indexat]]=$F$3,1,0),0)</f>
        <v>0</v>
      </c>
      <c r="K153" s="170">
        <f>IF(OR(Tabla3[[#This Row],[Quartil (1, 2 o 3) com a 1r, 2n, penúltim i últim autor o autor en correspondència]]=1,Tabla3[[#This Row],[Quartil (1, 2 o 3) com a 1r, 2n, penúltim i últim autor o autor en correspondència]]=2),IF(Tabla3[[#This Row],[Posició autoria article indexat]]=$F$4,1,0),0)</f>
        <v>0</v>
      </c>
      <c r="L153" s="170">
        <f>IF(OR(Tabla3[[#This Row],[Quartil (1, 2 o 3) com a 1r, 2n, penúltim i últim autor o autor en correspondència]]=3,Tabla3[[#This Row],[Quartil (1, 2 o 3) com a 1r, 2n, penúltim i últim autor o autor en correspondència]]=4),IF(Tabla3[[#This Row],[Posició autoria article indexat]]=$F$2,1,0),0)</f>
        <v>0</v>
      </c>
      <c r="M153" s="170">
        <f>IF(OR(Tabla3[[#This Row],[Quartil (1, 2 o 3) com a 1r, 2n, penúltim i últim autor o autor en correspondència]]=3,Tabla3[[#This Row],[Quartil (1, 2 o 3) com a 1r, 2n, penúltim i últim autor o autor en correspondència]]=4),IF(Tabla3[[#This Row],[Posició autoria article indexat]]=$F$3,1,0),0)</f>
        <v>0</v>
      </c>
      <c r="N153"/>
      <c r="O153"/>
    </row>
    <row r="154" spans="1:15" x14ac:dyDescent="0.25">
      <c r="A154" s="182">
        <v>142</v>
      </c>
      <c r="B154" s="169"/>
      <c r="C154" s="169"/>
      <c r="D154" s="169"/>
      <c r="E154" s="169"/>
      <c r="F154" s="169"/>
      <c r="G154" s="169"/>
      <c r="H154" s="183">
        <f>IFERROR(Tabla3[[#This Row],[Nombre de citesrebudes segos ISI WoK]]/(VLOOKUP(Tabla3[[#This Row],[WoS Category]],'N AQU'!$B$13:$C$266,2,0)*100),0)</f>
        <v>0</v>
      </c>
      <c r="I154" s="170">
        <f>IF(OR(Tabla3[[#This Row],[Quartil (1, 2 o 3) com a 1r, 2n, penúltim i últim autor o autor en correspondència]]=1,Tabla3[[#This Row],[Quartil (1, 2 o 3) com a 1r, 2n, penúltim i últim autor o autor en correspondència]]=2),IF(Tabla3[[#This Row],[Posició autoria article indexat]]=$F$2,1,0),0)</f>
        <v>0</v>
      </c>
      <c r="J154" s="170">
        <f>IF(OR(Tabla3[[#This Row],[Quartil (1, 2 o 3) com a 1r, 2n, penúltim i últim autor o autor en correspondència]]=1,Tabla3[[#This Row],[Quartil (1, 2 o 3) com a 1r, 2n, penúltim i últim autor o autor en correspondència]]=2),IF(Tabla3[[#This Row],[Posició autoria article indexat]]=$F$3,1,0),0)</f>
        <v>0</v>
      </c>
      <c r="K154" s="170">
        <f>IF(OR(Tabla3[[#This Row],[Quartil (1, 2 o 3) com a 1r, 2n, penúltim i últim autor o autor en correspondència]]=1,Tabla3[[#This Row],[Quartil (1, 2 o 3) com a 1r, 2n, penúltim i últim autor o autor en correspondència]]=2),IF(Tabla3[[#This Row],[Posició autoria article indexat]]=$F$4,1,0),0)</f>
        <v>0</v>
      </c>
      <c r="L154" s="170">
        <f>IF(OR(Tabla3[[#This Row],[Quartil (1, 2 o 3) com a 1r, 2n, penúltim i últim autor o autor en correspondència]]=3,Tabla3[[#This Row],[Quartil (1, 2 o 3) com a 1r, 2n, penúltim i últim autor o autor en correspondència]]=4),IF(Tabla3[[#This Row],[Posició autoria article indexat]]=$F$2,1,0),0)</f>
        <v>0</v>
      </c>
      <c r="M154" s="170">
        <f>IF(OR(Tabla3[[#This Row],[Quartil (1, 2 o 3) com a 1r, 2n, penúltim i últim autor o autor en correspondència]]=3,Tabla3[[#This Row],[Quartil (1, 2 o 3) com a 1r, 2n, penúltim i últim autor o autor en correspondència]]=4),IF(Tabla3[[#This Row],[Posició autoria article indexat]]=$F$3,1,0),0)</f>
        <v>0</v>
      </c>
      <c r="N154"/>
      <c r="O154"/>
    </row>
    <row r="155" spans="1:15" x14ac:dyDescent="0.25">
      <c r="A155" s="182">
        <v>143</v>
      </c>
      <c r="B155" s="169"/>
      <c r="C155" s="169"/>
      <c r="D155" s="169"/>
      <c r="E155" s="169"/>
      <c r="F155" s="169"/>
      <c r="G155" s="169"/>
      <c r="H155" s="183">
        <f>IFERROR(Tabla3[[#This Row],[Nombre de citesrebudes segos ISI WoK]]/(VLOOKUP(Tabla3[[#This Row],[WoS Category]],'N AQU'!$B$13:$C$266,2,0)*100),0)</f>
        <v>0</v>
      </c>
      <c r="I155" s="170">
        <f>IF(OR(Tabla3[[#This Row],[Quartil (1, 2 o 3) com a 1r, 2n, penúltim i últim autor o autor en correspondència]]=1,Tabla3[[#This Row],[Quartil (1, 2 o 3) com a 1r, 2n, penúltim i últim autor o autor en correspondència]]=2),IF(Tabla3[[#This Row],[Posició autoria article indexat]]=$F$2,1,0),0)</f>
        <v>0</v>
      </c>
      <c r="J155" s="170">
        <f>IF(OR(Tabla3[[#This Row],[Quartil (1, 2 o 3) com a 1r, 2n, penúltim i últim autor o autor en correspondència]]=1,Tabla3[[#This Row],[Quartil (1, 2 o 3) com a 1r, 2n, penúltim i últim autor o autor en correspondència]]=2),IF(Tabla3[[#This Row],[Posició autoria article indexat]]=$F$3,1,0),0)</f>
        <v>0</v>
      </c>
      <c r="K155" s="170">
        <f>IF(OR(Tabla3[[#This Row],[Quartil (1, 2 o 3) com a 1r, 2n, penúltim i últim autor o autor en correspondència]]=1,Tabla3[[#This Row],[Quartil (1, 2 o 3) com a 1r, 2n, penúltim i últim autor o autor en correspondència]]=2),IF(Tabla3[[#This Row],[Posició autoria article indexat]]=$F$4,1,0),0)</f>
        <v>0</v>
      </c>
      <c r="L155" s="170">
        <f>IF(OR(Tabla3[[#This Row],[Quartil (1, 2 o 3) com a 1r, 2n, penúltim i últim autor o autor en correspondència]]=3,Tabla3[[#This Row],[Quartil (1, 2 o 3) com a 1r, 2n, penúltim i últim autor o autor en correspondència]]=4),IF(Tabla3[[#This Row],[Posició autoria article indexat]]=$F$2,1,0),0)</f>
        <v>0</v>
      </c>
      <c r="M155" s="170">
        <f>IF(OR(Tabla3[[#This Row],[Quartil (1, 2 o 3) com a 1r, 2n, penúltim i últim autor o autor en correspondència]]=3,Tabla3[[#This Row],[Quartil (1, 2 o 3) com a 1r, 2n, penúltim i últim autor o autor en correspondència]]=4),IF(Tabla3[[#This Row],[Posició autoria article indexat]]=$F$3,1,0),0)</f>
        <v>0</v>
      </c>
      <c r="N155"/>
      <c r="O155"/>
    </row>
    <row r="156" spans="1:15" x14ac:dyDescent="0.25">
      <c r="A156" s="182">
        <v>144</v>
      </c>
      <c r="B156" s="169"/>
      <c r="C156" s="169"/>
      <c r="D156" s="169"/>
      <c r="E156" s="169"/>
      <c r="F156" s="169"/>
      <c r="G156" s="169"/>
      <c r="H156" s="183">
        <f>IFERROR(Tabla3[[#This Row],[Nombre de citesrebudes segos ISI WoK]]/(VLOOKUP(Tabla3[[#This Row],[WoS Category]],'N AQU'!$B$13:$C$266,2,0)*100),0)</f>
        <v>0</v>
      </c>
      <c r="I156" s="170">
        <f>IF(OR(Tabla3[[#This Row],[Quartil (1, 2 o 3) com a 1r, 2n, penúltim i últim autor o autor en correspondència]]=1,Tabla3[[#This Row],[Quartil (1, 2 o 3) com a 1r, 2n, penúltim i últim autor o autor en correspondència]]=2),IF(Tabla3[[#This Row],[Posició autoria article indexat]]=$F$2,1,0),0)</f>
        <v>0</v>
      </c>
      <c r="J156" s="170">
        <f>IF(OR(Tabla3[[#This Row],[Quartil (1, 2 o 3) com a 1r, 2n, penúltim i últim autor o autor en correspondència]]=1,Tabla3[[#This Row],[Quartil (1, 2 o 3) com a 1r, 2n, penúltim i últim autor o autor en correspondència]]=2),IF(Tabla3[[#This Row],[Posició autoria article indexat]]=$F$3,1,0),0)</f>
        <v>0</v>
      </c>
      <c r="K156" s="170">
        <f>IF(OR(Tabla3[[#This Row],[Quartil (1, 2 o 3) com a 1r, 2n, penúltim i últim autor o autor en correspondència]]=1,Tabla3[[#This Row],[Quartil (1, 2 o 3) com a 1r, 2n, penúltim i últim autor o autor en correspondència]]=2),IF(Tabla3[[#This Row],[Posició autoria article indexat]]=$F$4,1,0),0)</f>
        <v>0</v>
      </c>
      <c r="L156" s="170">
        <f>IF(OR(Tabla3[[#This Row],[Quartil (1, 2 o 3) com a 1r, 2n, penúltim i últim autor o autor en correspondència]]=3,Tabla3[[#This Row],[Quartil (1, 2 o 3) com a 1r, 2n, penúltim i últim autor o autor en correspondència]]=4),IF(Tabla3[[#This Row],[Posició autoria article indexat]]=$F$2,1,0),0)</f>
        <v>0</v>
      </c>
      <c r="M156" s="170">
        <f>IF(OR(Tabla3[[#This Row],[Quartil (1, 2 o 3) com a 1r, 2n, penúltim i últim autor o autor en correspondència]]=3,Tabla3[[#This Row],[Quartil (1, 2 o 3) com a 1r, 2n, penúltim i últim autor o autor en correspondència]]=4),IF(Tabla3[[#This Row],[Posició autoria article indexat]]=$F$3,1,0),0)</f>
        <v>0</v>
      </c>
      <c r="N156"/>
      <c r="O156"/>
    </row>
    <row r="157" spans="1:15" x14ac:dyDescent="0.25">
      <c r="A157" s="182">
        <v>145</v>
      </c>
      <c r="B157" s="169"/>
      <c r="C157" s="169"/>
      <c r="D157" s="169"/>
      <c r="E157" s="169"/>
      <c r="F157" s="169"/>
      <c r="G157" s="169"/>
      <c r="H157" s="183">
        <f>IFERROR(Tabla3[[#This Row],[Nombre de citesrebudes segos ISI WoK]]/(VLOOKUP(Tabla3[[#This Row],[WoS Category]],'N AQU'!$B$13:$C$266,2,0)*100),0)</f>
        <v>0</v>
      </c>
      <c r="I157" s="170">
        <f>IF(OR(Tabla3[[#This Row],[Quartil (1, 2 o 3) com a 1r, 2n, penúltim i últim autor o autor en correspondència]]=1,Tabla3[[#This Row],[Quartil (1, 2 o 3) com a 1r, 2n, penúltim i últim autor o autor en correspondència]]=2),IF(Tabla3[[#This Row],[Posició autoria article indexat]]=$F$2,1,0),0)</f>
        <v>0</v>
      </c>
      <c r="J157" s="170">
        <f>IF(OR(Tabla3[[#This Row],[Quartil (1, 2 o 3) com a 1r, 2n, penúltim i últim autor o autor en correspondència]]=1,Tabla3[[#This Row],[Quartil (1, 2 o 3) com a 1r, 2n, penúltim i últim autor o autor en correspondència]]=2),IF(Tabla3[[#This Row],[Posició autoria article indexat]]=$F$3,1,0),0)</f>
        <v>0</v>
      </c>
      <c r="K157" s="170">
        <f>IF(OR(Tabla3[[#This Row],[Quartil (1, 2 o 3) com a 1r, 2n, penúltim i últim autor o autor en correspondència]]=1,Tabla3[[#This Row],[Quartil (1, 2 o 3) com a 1r, 2n, penúltim i últim autor o autor en correspondència]]=2),IF(Tabla3[[#This Row],[Posició autoria article indexat]]=$F$4,1,0),0)</f>
        <v>0</v>
      </c>
      <c r="L157" s="170">
        <f>IF(OR(Tabla3[[#This Row],[Quartil (1, 2 o 3) com a 1r, 2n, penúltim i últim autor o autor en correspondència]]=3,Tabla3[[#This Row],[Quartil (1, 2 o 3) com a 1r, 2n, penúltim i últim autor o autor en correspondència]]=4),IF(Tabla3[[#This Row],[Posició autoria article indexat]]=$F$2,1,0),0)</f>
        <v>0</v>
      </c>
      <c r="M157" s="170">
        <f>IF(OR(Tabla3[[#This Row],[Quartil (1, 2 o 3) com a 1r, 2n, penúltim i últim autor o autor en correspondència]]=3,Tabla3[[#This Row],[Quartil (1, 2 o 3) com a 1r, 2n, penúltim i últim autor o autor en correspondència]]=4),IF(Tabla3[[#This Row],[Posició autoria article indexat]]=$F$3,1,0),0)</f>
        <v>0</v>
      </c>
      <c r="N157"/>
      <c r="O157"/>
    </row>
    <row r="158" spans="1:15" x14ac:dyDescent="0.25">
      <c r="A158" s="182">
        <v>146</v>
      </c>
      <c r="B158" s="169"/>
      <c r="C158" s="169"/>
      <c r="D158" s="169"/>
      <c r="E158" s="169"/>
      <c r="F158" s="169"/>
      <c r="G158" s="169"/>
      <c r="H158" s="183">
        <f>IFERROR(Tabla3[[#This Row],[Nombre de citesrebudes segos ISI WoK]]/(VLOOKUP(Tabla3[[#This Row],[WoS Category]],'N AQU'!$B$13:$C$266,2,0)*100),0)</f>
        <v>0</v>
      </c>
      <c r="I158" s="170">
        <f>IF(OR(Tabla3[[#This Row],[Quartil (1, 2 o 3) com a 1r, 2n, penúltim i últim autor o autor en correspondència]]=1,Tabla3[[#This Row],[Quartil (1, 2 o 3) com a 1r, 2n, penúltim i últim autor o autor en correspondència]]=2),IF(Tabla3[[#This Row],[Posició autoria article indexat]]=$F$2,1,0),0)</f>
        <v>0</v>
      </c>
      <c r="J158" s="170">
        <f>IF(OR(Tabla3[[#This Row],[Quartil (1, 2 o 3) com a 1r, 2n, penúltim i últim autor o autor en correspondència]]=1,Tabla3[[#This Row],[Quartil (1, 2 o 3) com a 1r, 2n, penúltim i últim autor o autor en correspondència]]=2),IF(Tabla3[[#This Row],[Posició autoria article indexat]]=$F$3,1,0),0)</f>
        <v>0</v>
      </c>
      <c r="K158" s="170">
        <f>IF(OR(Tabla3[[#This Row],[Quartil (1, 2 o 3) com a 1r, 2n, penúltim i últim autor o autor en correspondència]]=1,Tabla3[[#This Row],[Quartil (1, 2 o 3) com a 1r, 2n, penúltim i últim autor o autor en correspondència]]=2),IF(Tabla3[[#This Row],[Posició autoria article indexat]]=$F$4,1,0),0)</f>
        <v>0</v>
      </c>
      <c r="L158" s="170">
        <f>IF(OR(Tabla3[[#This Row],[Quartil (1, 2 o 3) com a 1r, 2n, penúltim i últim autor o autor en correspondència]]=3,Tabla3[[#This Row],[Quartil (1, 2 o 3) com a 1r, 2n, penúltim i últim autor o autor en correspondència]]=4),IF(Tabla3[[#This Row],[Posició autoria article indexat]]=$F$2,1,0),0)</f>
        <v>0</v>
      </c>
      <c r="M158" s="170">
        <f>IF(OR(Tabla3[[#This Row],[Quartil (1, 2 o 3) com a 1r, 2n, penúltim i últim autor o autor en correspondència]]=3,Tabla3[[#This Row],[Quartil (1, 2 o 3) com a 1r, 2n, penúltim i últim autor o autor en correspondència]]=4),IF(Tabla3[[#This Row],[Posició autoria article indexat]]=$F$3,1,0),0)</f>
        <v>0</v>
      </c>
      <c r="N158"/>
      <c r="O158"/>
    </row>
    <row r="159" spans="1:15" x14ac:dyDescent="0.25">
      <c r="A159" s="182">
        <v>147</v>
      </c>
      <c r="B159" s="169"/>
      <c r="C159" s="169"/>
      <c r="D159" s="169"/>
      <c r="E159" s="169"/>
      <c r="F159" s="169"/>
      <c r="G159" s="169"/>
      <c r="H159" s="183">
        <f>IFERROR(Tabla3[[#This Row],[Nombre de citesrebudes segos ISI WoK]]/(VLOOKUP(Tabla3[[#This Row],[WoS Category]],'N AQU'!$B$13:$C$266,2,0)*100),0)</f>
        <v>0</v>
      </c>
      <c r="I159" s="170">
        <f>IF(OR(Tabla3[[#This Row],[Quartil (1, 2 o 3) com a 1r, 2n, penúltim i últim autor o autor en correspondència]]=1,Tabla3[[#This Row],[Quartil (1, 2 o 3) com a 1r, 2n, penúltim i últim autor o autor en correspondència]]=2),IF(Tabla3[[#This Row],[Posició autoria article indexat]]=$F$2,1,0),0)</f>
        <v>0</v>
      </c>
      <c r="J159" s="170">
        <f>IF(OR(Tabla3[[#This Row],[Quartil (1, 2 o 3) com a 1r, 2n, penúltim i últim autor o autor en correspondència]]=1,Tabla3[[#This Row],[Quartil (1, 2 o 3) com a 1r, 2n, penúltim i últim autor o autor en correspondència]]=2),IF(Tabla3[[#This Row],[Posició autoria article indexat]]=$F$3,1,0),0)</f>
        <v>0</v>
      </c>
      <c r="K159" s="170">
        <f>IF(OR(Tabla3[[#This Row],[Quartil (1, 2 o 3) com a 1r, 2n, penúltim i últim autor o autor en correspondència]]=1,Tabla3[[#This Row],[Quartil (1, 2 o 3) com a 1r, 2n, penúltim i últim autor o autor en correspondència]]=2),IF(Tabla3[[#This Row],[Posició autoria article indexat]]=$F$4,1,0),0)</f>
        <v>0</v>
      </c>
      <c r="L159" s="170">
        <f>IF(OR(Tabla3[[#This Row],[Quartil (1, 2 o 3) com a 1r, 2n, penúltim i últim autor o autor en correspondència]]=3,Tabla3[[#This Row],[Quartil (1, 2 o 3) com a 1r, 2n, penúltim i últim autor o autor en correspondència]]=4),IF(Tabla3[[#This Row],[Posició autoria article indexat]]=$F$2,1,0),0)</f>
        <v>0</v>
      </c>
      <c r="M159" s="170">
        <f>IF(OR(Tabla3[[#This Row],[Quartil (1, 2 o 3) com a 1r, 2n, penúltim i últim autor o autor en correspondència]]=3,Tabla3[[#This Row],[Quartil (1, 2 o 3) com a 1r, 2n, penúltim i últim autor o autor en correspondència]]=4),IF(Tabla3[[#This Row],[Posició autoria article indexat]]=$F$3,1,0),0)</f>
        <v>0</v>
      </c>
      <c r="N159"/>
      <c r="O159"/>
    </row>
    <row r="160" spans="1:15" x14ac:dyDescent="0.25">
      <c r="A160" s="182">
        <v>148</v>
      </c>
      <c r="B160" s="169"/>
      <c r="C160" s="169"/>
      <c r="D160" s="169"/>
      <c r="E160" s="169"/>
      <c r="F160" s="169"/>
      <c r="G160" s="169"/>
      <c r="H160" s="183">
        <f>IFERROR(Tabla3[[#This Row],[Nombre de citesrebudes segos ISI WoK]]/(VLOOKUP(Tabla3[[#This Row],[WoS Category]],'N AQU'!$B$13:$C$266,2,0)*100),0)</f>
        <v>0</v>
      </c>
      <c r="I160" s="170">
        <f>IF(OR(Tabla3[[#This Row],[Quartil (1, 2 o 3) com a 1r, 2n, penúltim i últim autor o autor en correspondència]]=1,Tabla3[[#This Row],[Quartil (1, 2 o 3) com a 1r, 2n, penúltim i últim autor o autor en correspondència]]=2),IF(Tabla3[[#This Row],[Posició autoria article indexat]]=$F$2,1,0),0)</f>
        <v>0</v>
      </c>
      <c r="J160" s="170">
        <f>IF(OR(Tabla3[[#This Row],[Quartil (1, 2 o 3) com a 1r, 2n, penúltim i últim autor o autor en correspondència]]=1,Tabla3[[#This Row],[Quartil (1, 2 o 3) com a 1r, 2n, penúltim i últim autor o autor en correspondència]]=2),IF(Tabla3[[#This Row],[Posició autoria article indexat]]=$F$3,1,0),0)</f>
        <v>0</v>
      </c>
      <c r="K160" s="170">
        <f>IF(OR(Tabla3[[#This Row],[Quartil (1, 2 o 3) com a 1r, 2n, penúltim i últim autor o autor en correspondència]]=1,Tabla3[[#This Row],[Quartil (1, 2 o 3) com a 1r, 2n, penúltim i últim autor o autor en correspondència]]=2),IF(Tabla3[[#This Row],[Posició autoria article indexat]]=$F$4,1,0),0)</f>
        <v>0</v>
      </c>
      <c r="L160" s="170">
        <f>IF(OR(Tabla3[[#This Row],[Quartil (1, 2 o 3) com a 1r, 2n, penúltim i últim autor o autor en correspondència]]=3,Tabla3[[#This Row],[Quartil (1, 2 o 3) com a 1r, 2n, penúltim i últim autor o autor en correspondència]]=4),IF(Tabla3[[#This Row],[Posició autoria article indexat]]=$F$2,1,0),0)</f>
        <v>0</v>
      </c>
      <c r="M160" s="170">
        <f>IF(OR(Tabla3[[#This Row],[Quartil (1, 2 o 3) com a 1r, 2n, penúltim i últim autor o autor en correspondència]]=3,Tabla3[[#This Row],[Quartil (1, 2 o 3) com a 1r, 2n, penúltim i últim autor o autor en correspondència]]=4),IF(Tabla3[[#This Row],[Posició autoria article indexat]]=$F$3,1,0),0)</f>
        <v>0</v>
      </c>
      <c r="N160"/>
      <c r="O160"/>
    </row>
    <row r="161" spans="1:15" x14ac:dyDescent="0.25">
      <c r="A161" s="182">
        <v>149</v>
      </c>
      <c r="B161" s="169"/>
      <c r="C161" s="169"/>
      <c r="D161" s="169"/>
      <c r="E161" s="169"/>
      <c r="F161" s="169"/>
      <c r="G161" s="169"/>
      <c r="H161" s="183">
        <f>IFERROR(Tabla3[[#This Row],[Nombre de citesrebudes segos ISI WoK]]/(VLOOKUP(Tabla3[[#This Row],[WoS Category]],'N AQU'!$B$13:$C$266,2,0)*100),0)</f>
        <v>0</v>
      </c>
      <c r="I161" s="170">
        <f>IF(OR(Tabla3[[#This Row],[Quartil (1, 2 o 3) com a 1r, 2n, penúltim i últim autor o autor en correspondència]]=1,Tabla3[[#This Row],[Quartil (1, 2 o 3) com a 1r, 2n, penúltim i últim autor o autor en correspondència]]=2),IF(Tabla3[[#This Row],[Posició autoria article indexat]]=$F$2,1,0),0)</f>
        <v>0</v>
      </c>
      <c r="J161" s="170">
        <f>IF(OR(Tabla3[[#This Row],[Quartil (1, 2 o 3) com a 1r, 2n, penúltim i últim autor o autor en correspondència]]=1,Tabla3[[#This Row],[Quartil (1, 2 o 3) com a 1r, 2n, penúltim i últim autor o autor en correspondència]]=2),IF(Tabla3[[#This Row],[Posició autoria article indexat]]=$F$3,1,0),0)</f>
        <v>0</v>
      </c>
      <c r="K161" s="170">
        <f>IF(OR(Tabla3[[#This Row],[Quartil (1, 2 o 3) com a 1r, 2n, penúltim i últim autor o autor en correspondència]]=1,Tabla3[[#This Row],[Quartil (1, 2 o 3) com a 1r, 2n, penúltim i últim autor o autor en correspondència]]=2),IF(Tabla3[[#This Row],[Posició autoria article indexat]]=$F$4,1,0),0)</f>
        <v>0</v>
      </c>
      <c r="L161" s="170">
        <f>IF(OR(Tabla3[[#This Row],[Quartil (1, 2 o 3) com a 1r, 2n, penúltim i últim autor o autor en correspondència]]=3,Tabla3[[#This Row],[Quartil (1, 2 o 3) com a 1r, 2n, penúltim i últim autor o autor en correspondència]]=4),IF(Tabla3[[#This Row],[Posició autoria article indexat]]=$F$2,1,0),0)</f>
        <v>0</v>
      </c>
      <c r="M161" s="170">
        <f>IF(OR(Tabla3[[#This Row],[Quartil (1, 2 o 3) com a 1r, 2n, penúltim i últim autor o autor en correspondència]]=3,Tabla3[[#This Row],[Quartil (1, 2 o 3) com a 1r, 2n, penúltim i últim autor o autor en correspondència]]=4),IF(Tabla3[[#This Row],[Posició autoria article indexat]]=$F$3,1,0),0)</f>
        <v>0</v>
      </c>
      <c r="N161"/>
      <c r="O161"/>
    </row>
    <row r="162" spans="1:15" x14ac:dyDescent="0.25">
      <c r="A162" s="182">
        <v>150</v>
      </c>
      <c r="B162" s="169"/>
      <c r="C162" s="169"/>
      <c r="D162" s="169"/>
      <c r="E162" s="169"/>
      <c r="F162" s="169"/>
      <c r="G162" s="169"/>
      <c r="H162" s="183">
        <f>IFERROR(Tabla3[[#This Row],[Nombre de citesrebudes segos ISI WoK]]/(VLOOKUP(Tabla3[[#This Row],[WoS Category]],'N AQU'!$B$13:$C$266,2,0)*100),0)</f>
        <v>0</v>
      </c>
      <c r="I162" s="170">
        <f>IF(OR(Tabla3[[#This Row],[Quartil (1, 2 o 3) com a 1r, 2n, penúltim i últim autor o autor en correspondència]]=1,Tabla3[[#This Row],[Quartil (1, 2 o 3) com a 1r, 2n, penúltim i últim autor o autor en correspondència]]=2),IF(Tabla3[[#This Row],[Posició autoria article indexat]]=$F$2,1,0),0)</f>
        <v>0</v>
      </c>
      <c r="J162" s="170">
        <f>IF(OR(Tabla3[[#This Row],[Quartil (1, 2 o 3) com a 1r, 2n, penúltim i últim autor o autor en correspondència]]=1,Tabla3[[#This Row],[Quartil (1, 2 o 3) com a 1r, 2n, penúltim i últim autor o autor en correspondència]]=2),IF(Tabla3[[#This Row],[Posició autoria article indexat]]=$F$3,1,0),0)</f>
        <v>0</v>
      </c>
      <c r="K162" s="170">
        <f>IF(OR(Tabla3[[#This Row],[Quartil (1, 2 o 3) com a 1r, 2n, penúltim i últim autor o autor en correspondència]]=1,Tabla3[[#This Row],[Quartil (1, 2 o 3) com a 1r, 2n, penúltim i últim autor o autor en correspondència]]=2),IF(Tabla3[[#This Row],[Posició autoria article indexat]]=$F$4,1,0),0)</f>
        <v>0</v>
      </c>
      <c r="L162" s="170">
        <f>IF(OR(Tabla3[[#This Row],[Quartil (1, 2 o 3) com a 1r, 2n, penúltim i últim autor o autor en correspondència]]=3,Tabla3[[#This Row],[Quartil (1, 2 o 3) com a 1r, 2n, penúltim i últim autor o autor en correspondència]]=4),IF(Tabla3[[#This Row],[Posició autoria article indexat]]=$F$2,1,0),0)</f>
        <v>0</v>
      </c>
      <c r="M162" s="170">
        <f>IF(OR(Tabla3[[#This Row],[Quartil (1, 2 o 3) com a 1r, 2n, penúltim i últim autor o autor en correspondència]]=3,Tabla3[[#This Row],[Quartil (1, 2 o 3) com a 1r, 2n, penúltim i últim autor o autor en correspondència]]=4),IF(Tabla3[[#This Row],[Posició autoria article indexat]]=$F$3,1,0),0)</f>
        <v>0</v>
      </c>
      <c r="N162"/>
      <c r="O162"/>
    </row>
    <row r="163" spans="1:15" x14ac:dyDescent="0.25">
      <c r="A163" s="182">
        <v>151</v>
      </c>
      <c r="B163" s="169"/>
      <c r="C163" s="169"/>
      <c r="D163" s="169"/>
      <c r="E163" s="169"/>
      <c r="F163" s="169"/>
      <c r="G163" s="169"/>
      <c r="H163" s="183">
        <f>IFERROR(Tabla3[[#This Row],[Nombre de citesrebudes segos ISI WoK]]/(VLOOKUP(Tabla3[[#This Row],[WoS Category]],'N AQU'!$B$13:$C$266,2,0)*100),0)</f>
        <v>0</v>
      </c>
      <c r="I163" s="170">
        <f>IF(OR(Tabla3[[#This Row],[Quartil (1, 2 o 3) com a 1r, 2n, penúltim i últim autor o autor en correspondència]]=1,Tabla3[[#This Row],[Quartil (1, 2 o 3) com a 1r, 2n, penúltim i últim autor o autor en correspondència]]=2),IF(Tabla3[[#This Row],[Posició autoria article indexat]]=$F$2,1,0),0)</f>
        <v>0</v>
      </c>
      <c r="J163" s="170">
        <f>IF(OR(Tabla3[[#This Row],[Quartil (1, 2 o 3) com a 1r, 2n, penúltim i últim autor o autor en correspondència]]=1,Tabla3[[#This Row],[Quartil (1, 2 o 3) com a 1r, 2n, penúltim i últim autor o autor en correspondència]]=2),IF(Tabla3[[#This Row],[Posició autoria article indexat]]=$F$3,1,0),0)</f>
        <v>0</v>
      </c>
      <c r="K163" s="170">
        <f>IF(OR(Tabla3[[#This Row],[Quartil (1, 2 o 3) com a 1r, 2n, penúltim i últim autor o autor en correspondència]]=1,Tabla3[[#This Row],[Quartil (1, 2 o 3) com a 1r, 2n, penúltim i últim autor o autor en correspondència]]=2),IF(Tabla3[[#This Row],[Posició autoria article indexat]]=$F$4,1,0),0)</f>
        <v>0</v>
      </c>
      <c r="L163" s="170">
        <f>IF(OR(Tabla3[[#This Row],[Quartil (1, 2 o 3) com a 1r, 2n, penúltim i últim autor o autor en correspondència]]=3,Tabla3[[#This Row],[Quartil (1, 2 o 3) com a 1r, 2n, penúltim i últim autor o autor en correspondència]]=4),IF(Tabla3[[#This Row],[Posició autoria article indexat]]=$F$2,1,0),0)</f>
        <v>0</v>
      </c>
      <c r="M163" s="170">
        <f>IF(OR(Tabla3[[#This Row],[Quartil (1, 2 o 3) com a 1r, 2n, penúltim i últim autor o autor en correspondència]]=3,Tabla3[[#This Row],[Quartil (1, 2 o 3) com a 1r, 2n, penúltim i últim autor o autor en correspondència]]=4),IF(Tabla3[[#This Row],[Posició autoria article indexat]]=$F$3,1,0),0)</f>
        <v>0</v>
      </c>
      <c r="N163"/>
      <c r="O163"/>
    </row>
    <row r="164" spans="1:15" x14ac:dyDescent="0.25">
      <c r="A164" s="182">
        <v>152</v>
      </c>
      <c r="B164" s="169"/>
      <c r="C164" s="169"/>
      <c r="D164" s="169"/>
      <c r="E164" s="169"/>
      <c r="F164" s="169"/>
      <c r="G164" s="169"/>
      <c r="H164" s="183">
        <f>IFERROR(Tabla3[[#This Row],[Nombre de citesrebudes segos ISI WoK]]/(VLOOKUP(Tabla3[[#This Row],[WoS Category]],'N AQU'!$B$13:$C$266,2,0)*100),0)</f>
        <v>0</v>
      </c>
      <c r="I164" s="170">
        <f>IF(OR(Tabla3[[#This Row],[Quartil (1, 2 o 3) com a 1r, 2n, penúltim i últim autor o autor en correspondència]]=1,Tabla3[[#This Row],[Quartil (1, 2 o 3) com a 1r, 2n, penúltim i últim autor o autor en correspondència]]=2),IF(Tabla3[[#This Row],[Posició autoria article indexat]]=$F$2,1,0),0)</f>
        <v>0</v>
      </c>
      <c r="J164" s="170">
        <f>IF(OR(Tabla3[[#This Row],[Quartil (1, 2 o 3) com a 1r, 2n, penúltim i últim autor o autor en correspondència]]=1,Tabla3[[#This Row],[Quartil (1, 2 o 3) com a 1r, 2n, penúltim i últim autor o autor en correspondència]]=2),IF(Tabla3[[#This Row],[Posició autoria article indexat]]=$F$3,1,0),0)</f>
        <v>0</v>
      </c>
      <c r="K164" s="170">
        <f>IF(OR(Tabla3[[#This Row],[Quartil (1, 2 o 3) com a 1r, 2n, penúltim i últim autor o autor en correspondència]]=1,Tabla3[[#This Row],[Quartil (1, 2 o 3) com a 1r, 2n, penúltim i últim autor o autor en correspondència]]=2),IF(Tabla3[[#This Row],[Posició autoria article indexat]]=$F$4,1,0),0)</f>
        <v>0</v>
      </c>
      <c r="L164" s="170">
        <f>IF(OR(Tabla3[[#This Row],[Quartil (1, 2 o 3) com a 1r, 2n, penúltim i últim autor o autor en correspondència]]=3,Tabla3[[#This Row],[Quartil (1, 2 o 3) com a 1r, 2n, penúltim i últim autor o autor en correspondència]]=4),IF(Tabla3[[#This Row],[Posició autoria article indexat]]=$F$2,1,0),0)</f>
        <v>0</v>
      </c>
      <c r="M164" s="170">
        <f>IF(OR(Tabla3[[#This Row],[Quartil (1, 2 o 3) com a 1r, 2n, penúltim i últim autor o autor en correspondència]]=3,Tabla3[[#This Row],[Quartil (1, 2 o 3) com a 1r, 2n, penúltim i últim autor o autor en correspondència]]=4),IF(Tabla3[[#This Row],[Posició autoria article indexat]]=$F$3,1,0),0)</f>
        <v>0</v>
      </c>
      <c r="N164"/>
      <c r="O164"/>
    </row>
    <row r="165" spans="1:15" x14ac:dyDescent="0.25">
      <c r="A165" s="182">
        <v>153</v>
      </c>
      <c r="B165" s="169"/>
      <c r="C165" s="169"/>
      <c r="D165" s="169"/>
      <c r="E165" s="169"/>
      <c r="F165" s="169"/>
      <c r="G165" s="169"/>
      <c r="H165" s="183">
        <f>IFERROR(Tabla3[[#This Row],[Nombre de citesrebudes segos ISI WoK]]/(VLOOKUP(Tabla3[[#This Row],[WoS Category]],'N AQU'!$B$13:$C$266,2,0)*100),0)</f>
        <v>0</v>
      </c>
      <c r="I165" s="170">
        <f>IF(OR(Tabla3[[#This Row],[Quartil (1, 2 o 3) com a 1r, 2n, penúltim i últim autor o autor en correspondència]]=1,Tabla3[[#This Row],[Quartil (1, 2 o 3) com a 1r, 2n, penúltim i últim autor o autor en correspondència]]=2),IF(Tabla3[[#This Row],[Posició autoria article indexat]]=$F$2,1,0),0)</f>
        <v>0</v>
      </c>
      <c r="J165" s="170">
        <f>IF(OR(Tabla3[[#This Row],[Quartil (1, 2 o 3) com a 1r, 2n, penúltim i últim autor o autor en correspondència]]=1,Tabla3[[#This Row],[Quartil (1, 2 o 3) com a 1r, 2n, penúltim i últim autor o autor en correspondència]]=2),IF(Tabla3[[#This Row],[Posició autoria article indexat]]=$F$3,1,0),0)</f>
        <v>0</v>
      </c>
      <c r="K165" s="170">
        <f>IF(OR(Tabla3[[#This Row],[Quartil (1, 2 o 3) com a 1r, 2n, penúltim i últim autor o autor en correspondència]]=1,Tabla3[[#This Row],[Quartil (1, 2 o 3) com a 1r, 2n, penúltim i últim autor o autor en correspondència]]=2),IF(Tabla3[[#This Row],[Posició autoria article indexat]]=$F$4,1,0),0)</f>
        <v>0</v>
      </c>
      <c r="L165" s="170">
        <f>IF(OR(Tabla3[[#This Row],[Quartil (1, 2 o 3) com a 1r, 2n, penúltim i últim autor o autor en correspondència]]=3,Tabla3[[#This Row],[Quartil (1, 2 o 3) com a 1r, 2n, penúltim i últim autor o autor en correspondència]]=4),IF(Tabla3[[#This Row],[Posició autoria article indexat]]=$F$2,1,0),0)</f>
        <v>0</v>
      </c>
      <c r="M165" s="170">
        <f>IF(OR(Tabla3[[#This Row],[Quartil (1, 2 o 3) com a 1r, 2n, penúltim i últim autor o autor en correspondència]]=3,Tabla3[[#This Row],[Quartil (1, 2 o 3) com a 1r, 2n, penúltim i últim autor o autor en correspondència]]=4),IF(Tabla3[[#This Row],[Posició autoria article indexat]]=$F$3,1,0),0)</f>
        <v>0</v>
      </c>
      <c r="N165"/>
      <c r="O165"/>
    </row>
    <row r="166" spans="1:15" x14ac:dyDescent="0.25">
      <c r="A166" s="182">
        <v>154</v>
      </c>
      <c r="B166" s="169"/>
      <c r="C166" s="169"/>
      <c r="D166" s="169"/>
      <c r="E166" s="169"/>
      <c r="F166" s="169"/>
      <c r="G166" s="169"/>
      <c r="H166" s="183">
        <f>IFERROR(Tabla3[[#This Row],[Nombre de citesrebudes segos ISI WoK]]/(VLOOKUP(Tabla3[[#This Row],[WoS Category]],'N AQU'!$B$13:$C$266,2,0)*100),0)</f>
        <v>0</v>
      </c>
      <c r="I166" s="170">
        <f>IF(OR(Tabla3[[#This Row],[Quartil (1, 2 o 3) com a 1r, 2n, penúltim i últim autor o autor en correspondència]]=1,Tabla3[[#This Row],[Quartil (1, 2 o 3) com a 1r, 2n, penúltim i últim autor o autor en correspondència]]=2),IF(Tabla3[[#This Row],[Posició autoria article indexat]]=$F$2,1,0),0)</f>
        <v>0</v>
      </c>
      <c r="J166" s="170">
        <f>IF(OR(Tabla3[[#This Row],[Quartil (1, 2 o 3) com a 1r, 2n, penúltim i últim autor o autor en correspondència]]=1,Tabla3[[#This Row],[Quartil (1, 2 o 3) com a 1r, 2n, penúltim i últim autor o autor en correspondència]]=2),IF(Tabla3[[#This Row],[Posició autoria article indexat]]=$F$3,1,0),0)</f>
        <v>0</v>
      </c>
      <c r="K166" s="170">
        <f>IF(OR(Tabla3[[#This Row],[Quartil (1, 2 o 3) com a 1r, 2n, penúltim i últim autor o autor en correspondència]]=1,Tabla3[[#This Row],[Quartil (1, 2 o 3) com a 1r, 2n, penúltim i últim autor o autor en correspondència]]=2),IF(Tabla3[[#This Row],[Posició autoria article indexat]]=$F$4,1,0),0)</f>
        <v>0</v>
      </c>
      <c r="L166" s="170">
        <f>IF(OR(Tabla3[[#This Row],[Quartil (1, 2 o 3) com a 1r, 2n, penúltim i últim autor o autor en correspondència]]=3,Tabla3[[#This Row],[Quartil (1, 2 o 3) com a 1r, 2n, penúltim i últim autor o autor en correspondència]]=4),IF(Tabla3[[#This Row],[Posició autoria article indexat]]=$F$2,1,0),0)</f>
        <v>0</v>
      </c>
      <c r="M166" s="170">
        <f>IF(OR(Tabla3[[#This Row],[Quartil (1, 2 o 3) com a 1r, 2n, penúltim i últim autor o autor en correspondència]]=3,Tabla3[[#This Row],[Quartil (1, 2 o 3) com a 1r, 2n, penúltim i últim autor o autor en correspondència]]=4),IF(Tabla3[[#This Row],[Posició autoria article indexat]]=$F$3,1,0),0)</f>
        <v>0</v>
      </c>
      <c r="N166"/>
      <c r="O166"/>
    </row>
    <row r="167" spans="1:15" x14ac:dyDescent="0.25">
      <c r="A167" s="182">
        <v>155</v>
      </c>
      <c r="B167" s="169"/>
      <c r="C167" s="169"/>
      <c r="D167" s="169"/>
      <c r="E167" s="169"/>
      <c r="F167" s="169"/>
      <c r="G167" s="169"/>
      <c r="H167" s="183">
        <f>IFERROR(Tabla3[[#This Row],[Nombre de citesrebudes segos ISI WoK]]/(VLOOKUP(Tabla3[[#This Row],[WoS Category]],'N AQU'!$B$13:$C$266,2,0)*100),0)</f>
        <v>0</v>
      </c>
      <c r="I167" s="170">
        <f>IF(OR(Tabla3[[#This Row],[Quartil (1, 2 o 3) com a 1r, 2n, penúltim i últim autor o autor en correspondència]]=1,Tabla3[[#This Row],[Quartil (1, 2 o 3) com a 1r, 2n, penúltim i últim autor o autor en correspondència]]=2),IF(Tabla3[[#This Row],[Posició autoria article indexat]]=$F$2,1,0),0)</f>
        <v>0</v>
      </c>
      <c r="J167" s="170">
        <f>IF(OR(Tabla3[[#This Row],[Quartil (1, 2 o 3) com a 1r, 2n, penúltim i últim autor o autor en correspondència]]=1,Tabla3[[#This Row],[Quartil (1, 2 o 3) com a 1r, 2n, penúltim i últim autor o autor en correspondència]]=2),IF(Tabla3[[#This Row],[Posició autoria article indexat]]=$F$3,1,0),0)</f>
        <v>0</v>
      </c>
      <c r="K167" s="170">
        <f>IF(OR(Tabla3[[#This Row],[Quartil (1, 2 o 3) com a 1r, 2n, penúltim i últim autor o autor en correspondència]]=1,Tabla3[[#This Row],[Quartil (1, 2 o 3) com a 1r, 2n, penúltim i últim autor o autor en correspondència]]=2),IF(Tabla3[[#This Row],[Posició autoria article indexat]]=$F$4,1,0),0)</f>
        <v>0</v>
      </c>
      <c r="L167" s="170">
        <f>IF(OR(Tabla3[[#This Row],[Quartil (1, 2 o 3) com a 1r, 2n, penúltim i últim autor o autor en correspondència]]=3,Tabla3[[#This Row],[Quartil (1, 2 o 3) com a 1r, 2n, penúltim i últim autor o autor en correspondència]]=4),IF(Tabla3[[#This Row],[Posició autoria article indexat]]=$F$2,1,0),0)</f>
        <v>0</v>
      </c>
      <c r="M167" s="170">
        <f>IF(OR(Tabla3[[#This Row],[Quartil (1, 2 o 3) com a 1r, 2n, penúltim i últim autor o autor en correspondència]]=3,Tabla3[[#This Row],[Quartil (1, 2 o 3) com a 1r, 2n, penúltim i últim autor o autor en correspondència]]=4),IF(Tabla3[[#This Row],[Posició autoria article indexat]]=$F$3,1,0),0)</f>
        <v>0</v>
      </c>
      <c r="N167"/>
      <c r="O167"/>
    </row>
    <row r="168" spans="1:15" x14ac:dyDescent="0.25">
      <c r="A168" s="182">
        <v>156</v>
      </c>
      <c r="B168" s="169"/>
      <c r="C168" s="169"/>
      <c r="D168" s="169"/>
      <c r="E168" s="169"/>
      <c r="F168" s="169"/>
      <c r="G168" s="169"/>
      <c r="H168" s="183">
        <f>IFERROR(Tabla3[[#This Row],[Nombre de citesrebudes segos ISI WoK]]/(VLOOKUP(Tabla3[[#This Row],[WoS Category]],'N AQU'!$B$13:$C$266,2,0)*100),0)</f>
        <v>0</v>
      </c>
      <c r="I168" s="170">
        <f>IF(OR(Tabla3[[#This Row],[Quartil (1, 2 o 3) com a 1r, 2n, penúltim i últim autor o autor en correspondència]]=1,Tabla3[[#This Row],[Quartil (1, 2 o 3) com a 1r, 2n, penúltim i últim autor o autor en correspondència]]=2),IF(Tabla3[[#This Row],[Posició autoria article indexat]]=$F$2,1,0),0)</f>
        <v>0</v>
      </c>
      <c r="J168" s="170">
        <f>IF(OR(Tabla3[[#This Row],[Quartil (1, 2 o 3) com a 1r, 2n, penúltim i últim autor o autor en correspondència]]=1,Tabla3[[#This Row],[Quartil (1, 2 o 3) com a 1r, 2n, penúltim i últim autor o autor en correspondència]]=2),IF(Tabla3[[#This Row],[Posició autoria article indexat]]=$F$3,1,0),0)</f>
        <v>0</v>
      </c>
      <c r="K168" s="170">
        <f>IF(OR(Tabla3[[#This Row],[Quartil (1, 2 o 3) com a 1r, 2n, penúltim i últim autor o autor en correspondència]]=1,Tabla3[[#This Row],[Quartil (1, 2 o 3) com a 1r, 2n, penúltim i últim autor o autor en correspondència]]=2),IF(Tabla3[[#This Row],[Posició autoria article indexat]]=$F$4,1,0),0)</f>
        <v>0</v>
      </c>
      <c r="L168" s="170">
        <f>IF(OR(Tabla3[[#This Row],[Quartil (1, 2 o 3) com a 1r, 2n, penúltim i últim autor o autor en correspondència]]=3,Tabla3[[#This Row],[Quartil (1, 2 o 3) com a 1r, 2n, penúltim i últim autor o autor en correspondència]]=4),IF(Tabla3[[#This Row],[Posició autoria article indexat]]=$F$2,1,0),0)</f>
        <v>0</v>
      </c>
      <c r="M168" s="170">
        <f>IF(OR(Tabla3[[#This Row],[Quartil (1, 2 o 3) com a 1r, 2n, penúltim i últim autor o autor en correspondència]]=3,Tabla3[[#This Row],[Quartil (1, 2 o 3) com a 1r, 2n, penúltim i últim autor o autor en correspondència]]=4),IF(Tabla3[[#This Row],[Posició autoria article indexat]]=$F$3,1,0),0)</f>
        <v>0</v>
      </c>
      <c r="N168"/>
      <c r="O168"/>
    </row>
    <row r="169" spans="1:15" x14ac:dyDescent="0.25">
      <c r="A169" s="182">
        <v>157</v>
      </c>
      <c r="B169" s="169"/>
      <c r="C169" s="169"/>
      <c r="D169" s="169"/>
      <c r="E169" s="169"/>
      <c r="F169" s="169"/>
      <c r="G169" s="169"/>
      <c r="H169" s="183">
        <f>IFERROR(Tabla3[[#This Row],[Nombre de citesrebudes segos ISI WoK]]/(VLOOKUP(Tabla3[[#This Row],[WoS Category]],'N AQU'!$B$13:$C$266,2,0)*100),0)</f>
        <v>0</v>
      </c>
      <c r="I169" s="170">
        <f>IF(OR(Tabla3[[#This Row],[Quartil (1, 2 o 3) com a 1r, 2n, penúltim i últim autor o autor en correspondència]]=1,Tabla3[[#This Row],[Quartil (1, 2 o 3) com a 1r, 2n, penúltim i últim autor o autor en correspondència]]=2),IF(Tabla3[[#This Row],[Posició autoria article indexat]]=$F$2,1,0),0)</f>
        <v>0</v>
      </c>
      <c r="J169" s="170">
        <f>IF(OR(Tabla3[[#This Row],[Quartil (1, 2 o 3) com a 1r, 2n, penúltim i últim autor o autor en correspondència]]=1,Tabla3[[#This Row],[Quartil (1, 2 o 3) com a 1r, 2n, penúltim i últim autor o autor en correspondència]]=2),IF(Tabla3[[#This Row],[Posició autoria article indexat]]=$F$3,1,0),0)</f>
        <v>0</v>
      </c>
      <c r="K169" s="170">
        <f>IF(OR(Tabla3[[#This Row],[Quartil (1, 2 o 3) com a 1r, 2n, penúltim i últim autor o autor en correspondència]]=1,Tabla3[[#This Row],[Quartil (1, 2 o 3) com a 1r, 2n, penúltim i últim autor o autor en correspondència]]=2),IF(Tabla3[[#This Row],[Posició autoria article indexat]]=$F$4,1,0),0)</f>
        <v>0</v>
      </c>
      <c r="L169" s="170">
        <f>IF(OR(Tabla3[[#This Row],[Quartil (1, 2 o 3) com a 1r, 2n, penúltim i últim autor o autor en correspondència]]=3,Tabla3[[#This Row],[Quartil (1, 2 o 3) com a 1r, 2n, penúltim i últim autor o autor en correspondència]]=4),IF(Tabla3[[#This Row],[Posició autoria article indexat]]=$F$2,1,0),0)</f>
        <v>0</v>
      </c>
      <c r="M169" s="170">
        <f>IF(OR(Tabla3[[#This Row],[Quartil (1, 2 o 3) com a 1r, 2n, penúltim i últim autor o autor en correspondència]]=3,Tabla3[[#This Row],[Quartil (1, 2 o 3) com a 1r, 2n, penúltim i últim autor o autor en correspondència]]=4),IF(Tabla3[[#This Row],[Posició autoria article indexat]]=$F$3,1,0),0)</f>
        <v>0</v>
      </c>
      <c r="N169"/>
      <c r="O169"/>
    </row>
    <row r="170" spans="1:15" x14ac:dyDescent="0.25">
      <c r="A170" s="182">
        <v>158</v>
      </c>
      <c r="B170" s="169"/>
      <c r="C170" s="169"/>
      <c r="D170" s="169"/>
      <c r="E170" s="169"/>
      <c r="F170" s="169"/>
      <c r="G170" s="169"/>
      <c r="H170" s="183">
        <f>IFERROR(Tabla3[[#This Row],[Nombre de citesrebudes segos ISI WoK]]/(VLOOKUP(Tabla3[[#This Row],[WoS Category]],'N AQU'!$B$13:$C$266,2,0)*100),0)</f>
        <v>0</v>
      </c>
      <c r="I170" s="170">
        <f>IF(OR(Tabla3[[#This Row],[Quartil (1, 2 o 3) com a 1r, 2n, penúltim i últim autor o autor en correspondència]]=1,Tabla3[[#This Row],[Quartil (1, 2 o 3) com a 1r, 2n, penúltim i últim autor o autor en correspondència]]=2),IF(Tabla3[[#This Row],[Posició autoria article indexat]]=$F$2,1,0),0)</f>
        <v>0</v>
      </c>
      <c r="J170" s="170">
        <f>IF(OR(Tabla3[[#This Row],[Quartil (1, 2 o 3) com a 1r, 2n, penúltim i últim autor o autor en correspondència]]=1,Tabla3[[#This Row],[Quartil (1, 2 o 3) com a 1r, 2n, penúltim i últim autor o autor en correspondència]]=2),IF(Tabla3[[#This Row],[Posició autoria article indexat]]=$F$3,1,0),0)</f>
        <v>0</v>
      </c>
      <c r="K170" s="170">
        <f>IF(OR(Tabla3[[#This Row],[Quartil (1, 2 o 3) com a 1r, 2n, penúltim i últim autor o autor en correspondència]]=1,Tabla3[[#This Row],[Quartil (1, 2 o 3) com a 1r, 2n, penúltim i últim autor o autor en correspondència]]=2),IF(Tabla3[[#This Row],[Posició autoria article indexat]]=$F$4,1,0),0)</f>
        <v>0</v>
      </c>
      <c r="L170" s="170">
        <f>IF(OR(Tabla3[[#This Row],[Quartil (1, 2 o 3) com a 1r, 2n, penúltim i últim autor o autor en correspondència]]=3,Tabla3[[#This Row],[Quartil (1, 2 o 3) com a 1r, 2n, penúltim i últim autor o autor en correspondència]]=4),IF(Tabla3[[#This Row],[Posició autoria article indexat]]=$F$2,1,0),0)</f>
        <v>0</v>
      </c>
      <c r="M170" s="170">
        <f>IF(OR(Tabla3[[#This Row],[Quartil (1, 2 o 3) com a 1r, 2n, penúltim i últim autor o autor en correspondència]]=3,Tabla3[[#This Row],[Quartil (1, 2 o 3) com a 1r, 2n, penúltim i últim autor o autor en correspondència]]=4),IF(Tabla3[[#This Row],[Posició autoria article indexat]]=$F$3,1,0),0)</f>
        <v>0</v>
      </c>
      <c r="N170"/>
      <c r="O170"/>
    </row>
    <row r="171" spans="1:15" x14ac:dyDescent="0.25">
      <c r="A171" s="182">
        <v>159</v>
      </c>
      <c r="B171" s="169"/>
      <c r="C171" s="169"/>
      <c r="D171" s="169"/>
      <c r="E171" s="169"/>
      <c r="F171" s="169"/>
      <c r="G171" s="169"/>
      <c r="H171" s="183">
        <f>IFERROR(Tabla3[[#This Row],[Nombre de citesrebudes segos ISI WoK]]/(VLOOKUP(Tabla3[[#This Row],[WoS Category]],'N AQU'!$B$13:$C$266,2,0)*100),0)</f>
        <v>0</v>
      </c>
      <c r="I171" s="170">
        <f>IF(OR(Tabla3[[#This Row],[Quartil (1, 2 o 3) com a 1r, 2n, penúltim i últim autor o autor en correspondència]]=1,Tabla3[[#This Row],[Quartil (1, 2 o 3) com a 1r, 2n, penúltim i últim autor o autor en correspondència]]=2),IF(Tabla3[[#This Row],[Posició autoria article indexat]]=$F$2,1,0),0)</f>
        <v>0</v>
      </c>
      <c r="J171" s="170">
        <f>IF(OR(Tabla3[[#This Row],[Quartil (1, 2 o 3) com a 1r, 2n, penúltim i últim autor o autor en correspondència]]=1,Tabla3[[#This Row],[Quartil (1, 2 o 3) com a 1r, 2n, penúltim i últim autor o autor en correspondència]]=2),IF(Tabla3[[#This Row],[Posició autoria article indexat]]=$F$3,1,0),0)</f>
        <v>0</v>
      </c>
      <c r="K171" s="170">
        <f>IF(OR(Tabla3[[#This Row],[Quartil (1, 2 o 3) com a 1r, 2n, penúltim i últim autor o autor en correspondència]]=1,Tabla3[[#This Row],[Quartil (1, 2 o 3) com a 1r, 2n, penúltim i últim autor o autor en correspondència]]=2),IF(Tabla3[[#This Row],[Posició autoria article indexat]]=$F$4,1,0),0)</f>
        <v>0</v>
      </c>
      <c r="L171" s="170">
        <f>IF(OR(Tabla3[[#This Row],[Quartil (1, 2 o 3) com a 1r, 2n, penúltim i últim autor o autor en correspondència]]=3,Tabla3[[#This Row],[Quartil (1, 2 o 3) com a 1r, 2n, penúltim i últim autor o autor en correspondència]]=4),IF(Tabla3[[#This Row],[Posició autoria article indexat]]=$F$2,1,0),0)</f>
        <v>0</v>
      </c>
      <c r="M171" s="170">
        <f>IF(OR(Tabla3[[#This Row],[Quartil (1, 2 o 3) com a 1r, 2n, penúltim i últim autor o autor en correspondència]]=3,Tabla3[[#This Row],[Quartil (1, 2 o 3) com a 1r, 2n, penúltim i últim autor o autor en correspondència]]=4),IF(Tabla3[[#This Row],[Posició autoria article indexat]]=$F$3,1,0),0)</f>
        <v>0</v>
      </c>
      <c r="N171"/>
      <c r="O171"/>
    </row>
    <row r="172" spans="1:15" x14ac:dyDescent="0.25">
      <c r="A172" s="182">
        <v>160</v>
      </c>
      <c r="B172" s="169"/>
      <c r="C172" s="169"/>
      <c r="D172" s="169"/>
      <c r="E172" s="169"/>
      <c r="F172" s="169"/>
      <c r="G172" s="169"/>
      <c r="H172" s="183">
        <f>IFERROR(Tabla3[[#This Row],[Nombre de citesrebudes segos ISI WoK]]/(VLOOKUP(Tabla3[[#This Row],[WoS Category]],'N AQU'!$B$13:$C$266,2,0)*100),0)</f>
        <v>0</v>
      </c>
      <c r="I172" s="170">
        <f>IF(OR(Tabla3[[#This Row],[Quartil (1, 2 o 3) com a 1r, 2n, penúltim i últim autor o autor en correspondència]]=1,Tabla3[[#This Row],[Quartil (1, 2 o 3) com a 1r, 2n, penúltim i últim autor o autor en correspondència]]=2),IF(Tabla3[[#This Row],[Posició autoria article indexat]]=$F$2,1,0),0)</f>
        <v>0</v>
      </c>
      <c r="J172" s="170">
        <f>IF(OR(Tabla3[[#This Row],[Quartil (1, 2 o 3) com a 1r, 2n, penúltim i últim autor o autor en correspondència]]=1,Tabla3[[#This Row],[Quartil (1, 2 o 3) com a 1r, 2n, penúltim i últim autor o autor en correspondència]]=2),IF(Tabla3[[#This Row],[Posició autoria article indexat]]=$F$3,1,0),0)</f>
        <v>0</v>
      </c>
      <c r="K172" s="170">
        <f>IF(OR(Tabla3[[#This Row],[Quartil (1, 2 o 3) com a 1r, 2n, penúltim i últim autor o autor en correspondència]]=1,Tabla3[[#This Row],[Quartil (1, 2 o 3) com a 1r, 2n, penúltim i últim autor o autor en correspondència]]=2),IF(Tabla3[[#This Row],[Posició autoria article indexat]]=$F$4,1,0),0)</f>
        <v>0</v>
      </c>
      <c r="L172" s="170">
        <f>IF(OR(Tabla3[[#This Row],[Quartil (1, 2 o 3) com a 1r, 2n, penúltim i últim autor o autor en correspondència]]=3,Tabla3[[#This Row],[Quartil (1, 2 o 3) com a 1r, 2n, penúltim i últim autor o autor en correspondència]]=4),IF(Tabla3[[#This Row],[Posició autoria article indexat]]=$F$2,1,0),0)</f>
        <v>0</v>
      </c>
      <c r="M172" s="170">
        <f>IF(OR(Tabla3[[#This Row],[Quartil (1, 2 o 3) com a 1r, 2n, penúltim i últim autor o autor en correspondència]]=3,Tabla3[[#This Row],[Quartil (1, 2 o 3) com a 1r, 2n, penúltim i últim autor o autor en correspondència]]=4),IF(Tabla3[[#This Row],[Posició autoria article indexat]]=$F$3,1,0),0)</f>
        <v>0</v>
      </c>
      <c r="N172"/>
      <c r="O172"/>
    </row>
    <row r="173" spans="1:15" x14ac:dyDescent="0.25">
      <c r="A173" s="182">
        <v>161</v>
      </c>
      <c r="B173" s="169"/>
      <c r="C173" s="169"/>
      <c r="D173" s="169"/>
      <c r="E173" s="169"/>
      <c r="F173" s="169"/>
      <c r="G173" s="169"/>
      <c r="H173" s="183">
        <f>IFERROR(Tabla3[[#This Row],[Nombre de citesrebudes segos ISI WoK]]/(VLOOKUP(Tabla3[[#This Row],[WoS Category]],'N AQU'!$B$13:$C$266,2,0)*100),0)</f>
        <v>0</v>
      </c>
      <c r="I173" s="170">
        <f>IF(OR(Tabla3[[#This Row],[Quartil (1, 2 o 3) com a 1r, 2n, penúltim i últim autor o autor en correspondència]]=1,Tabla3[[#This Row],[Quartil (1, 2 o 3) com a 1r, 2n, penúltim i últim autor o autor en correspondència]]=2),IF(Tabla3[[#This Row],[Posició autoria article indexat]]=$F$2,1,0),0)</f>
        <v>0</v>
      </c>
      <c r="J173" s="170">
        <f>IF(OR(Tabla3[[#This Row],[Quartil (1, 2 o 3) com a 1r, 2n, penúltim i últim autor o autor en correspondència]]=1,Tabla3[[#This Row],[Quartil (1, 2 o 3) com a 1r, 2n, penúltim i últim autor o autor en correspondència]]=2),IF(Tabla3[[#This Row],[Posició autoria article indexat]]=$F$3,1,0),0)</f>
        <v>0</v>
      </c>
      <c r="K173" s="170">
        <f>IF(OR(Tabla3[[#This Row],[Quartil (1, 2 o 3) com a 1r, 2n, penúltim i últim autor o autor en correspondència]]=1,Tabla3[[#This Row],[Quartil (1, 2 o 3) com a 1r, 2n, penúltim i últim autor o autor en correspondència]]=2),IF(Tabla3[[#This Row],[Posició autoria article indexat]]=$F$4,1,0),0)</f>
        <v>0</v>
      </c>
      <c r="L173" s="170">
        <f>IF(OR(Tabla3[[#This Row],[Quartil (1, 2 o 3) com a 1r, 2n, penúltim i últim autor o autor en correspondència]]=3,Tabla3[[#This Row],[Quartil (1, 2 o 3) com a 1r, 2n, penúltim i últim autor o autor en correspondència]]=4),IF(Tabla3[[#This Row],[Posició autoria article indexat]]=$F$2,1,0),0)</f>
        <v>0</v>
      </c>
      <c r="M173" s="170">
        <f>IF(OR(Tabla3[[#This Row],[Quartil (1, 2 o 3) com a 1r, 2n, penúltim i últim autor o autor en correspondència]]=3,Tabla3[[#This Row],[Quartil (1, 2 o 3) com a 1r, 2n, penúltim i últim autor o autor en correspondència]]=4),IF(Tabla3[[#This Row],[Posició autoria article indexat]]=$F$3,1,0),0)</f>
        <v>0</v>
      </c>
      <c r="N173"/>
      <c r="O173"/>
    </row>
    <row r="174" spans="1:15" x14ac:dyDescent="0.25">
      <c r="A174" s="182">
        <v>162</v>
      </c>
      <c r="B174" s="169"/>
      <c r="C174" s="169"/>
      <c r="D174" s="169"/>
      <c r="E174" s="169"/>
      <c r="F174" s="169"/>
      <c r="G174" s="169"/>
      <c r="H174" s="183">
        <f>IFERROR(Tabla3[[#This Row],[Nombre de citesrebudes segos ISI WoK]]/(VLOOKUP(Tabla3[[#This Row],[WoS Category]],'N AQU'!$B$13:$C$266,2,0)*100),0)</f>
        <v>0</v>
      </c>
      <c r="I174" s="170">
        <f>IF(OR(Tabla3[[#This Row],[Quartil (1, 2 o 3) com a 1r, 2n, penúltim i últim autor o autor en correspondència]]=1,Tabla3[[#This Row],[Quartil (1, 2 o 3) com a 1r, 2n, penúltim i últim autor o autor en correspondència]]=2),IF(Tabla3[[#This Row],[Posició autoria article indexat]]=$F$2,1,0),0)</f>
        <v>0</v>
      </c>
      <c r="J174" s="170">
        <f>IF(OR(Tabla3[[#This Row],[Quartil (1, 2 o 3) com a 1r, 2n, penúltim i últim autor o autor en correspondència]]=1,Tabla3[[#This Row],[Quartil (1, 2 o 3) com a 1r, 2n, penúltim i últim autor o autor en correspondència]]=2),IF(Tabla3[[#This Row],[Posició autoria article indexat]]=$F$3,1,0),0)</f>
        <v>0</v>
      </c>
      <c r="K174" s="170">
        <f>IF(OR(Tabla3[[#This Row],[Quartil (1, 2 o 3) com a 1r, 2n, penúltim i últim autor o autor en correspondència]]=1,Tabla3[[#This Row],[Quartil (1, 2 o 3) com a 1r, 2n, penúltim i últim autor o autor en correspondència]]=2),IF(Tabla3[[#This Row],[Posició autoria article indexat]]=$F$4,1,0),0)</f>
        <v>0</v>
      </c>
      <c r="L174" s="170">
        <f>IF(OR(Tabla3[[#This Row],[Quartil (1, 2 o 3) com a 1r, 2n, penúltim i últim autor o autor en correspondència]]=3,Tabla3[[#This Row],[Quartil (1, 2 o 3) com a 1r, 2n, penúltim i últim autor o autor en correspondència]]=4),IF(Tabla3[[#This Row],[Posició autoria article indexat]]=$F$2,1,0),0)</f>
        <v>0</v>
      </c>
      <c r="M174" s="170">
        <f>IF(OR(Tabla3[[#This Row],[Quartil (1, 2 o 3) com a 1r, 2n, penúltim i últim autor o autor en correspondència]]=3,Tabla3[[#This Row],[Quartil (1, 2 o 3) com a 1r, 2n, penúltim i últim autor o autor en correspondència]]=4),IF(Tabla3[[#This Row],[Posició autoria article indexat]]=$F$3,1,0),0)</f>
        <v>0</v>
      </c>
      <c r="N174"/>
      <c r="O174"/>
    </row>
    <row r="175" spans="1:15" x14ac:dyDescent="0.25">
      <c r="A175" s="182">
        <v>163</v>
      </c>
      <c r="B175" s="169"/>
      <c r="C175" s="169"/>
      <c r="D175" s="169"/>
      <c r="E175" s="169"/>
      <c r="F175" s="169"/>
      <c r="G175" s="169"/>
      <c r="H175" s="183">
        <f>IFERROR(Tabla3[[#This Row],[Nombre de citesrebudes segos ISI WoK]]/(VLOOKUP(Tabla3[[#This Row],[WoS Category]],'N AQU'!$B$13:$C$266,2,0)*100),0)</f>
        <v>0</v>
      </c>
      <c r="I175" s="170">
        <f>IF(OR(Tabla3[[#This Row],[Quartil (1, 2 o 3) com a 1r, 2n, penúltim i últim autor o autor en correspondència]]=1,Tabla3[[#This Row],[Quartil (1, 2 o 3) com a 1r, 2n, penúltim i últim autor o autor en correspondència]]=2),IF(Tabla3[[#This Row],[Posició autoria article indexat]]=$F$2,1,0),0)</f>
        <v>0</v>
      </c>
      <c r="J175" s="170">
        <f>IF(OR(Tabla3[[#This Row],[Quartil (1, 2 o 3) com a 1r, 2n, penúltim i últim autor o autor en correspondència]]=1,Tabla3[[#This Row],[Quartil (1, 2 o 3) com a 1r, 2n, penúltim i últim autor o autor en correspondència]]=2),IF(Tabla3[[#This Row],[Posició autoria article indexat]]=$F$3,1,0),0)</f>
        <v>0</v>
      </c>
      <c r="K175" s="170">
        <f>IF(OR(Tabla3[[#This Row],[Quartil (1, 2 o 3) com a 1r, 2n, penúltim i últim autor o autor en correspondència]]=1,Tabla3[[#This Row],[Quartil (1, 2 o 3) com a 1r, 2n, penúltim i últim autor o autor en correspondència]]=2),IF(Tabla3[[#This Row],[Posició autoria article indexat]]=$F$4,1,0),0)</f>
        <v>0</v>
      </c>
      <c r="L175" s="170">
        <f>IF(OR(Tabla3[[#This Row],[Quartil (1, 2 o 3) com a 1r, 2n, penúltim i últim autor o autor en correspondència]]=3,Tabla3[[#This Row],[Quartil (1, 2 o 3) com a 1r, 2n, penúltim i últim autor o autor en correspondència]]=4),IF(Tabla3[[#This Row],[Posició autoria article indexat]]=$F$2,1,0),0)</f>
        <v>0</v>
      </c>
      <c r="M175" s="170">
        <f>IF(OR(Tabla3[[#This Row],[Quartil (1, 2 o 3) com a 1r, 2n, penúltim i últim autor o autor en correspondència]]=3,Tabla3[[#This Row],[Quartil (1, 2 o 3) com a 1r, 2n, penúltim i últim autor o autor en correspondència]]=4),IF(Tabla3[[#This Row],[Posició autoria article indexat]]=$F$3,1,0),0)</f>
        <v>0</v>
      </c>
      <c r="N175"/>
      <c r="O175"/>
    </row>
    <row r="176" spans="1:15" x14ac:dyDescent="0.25">
      <c r="A176" s="182">
        <v>164</v>
      </c>
      <c r="B176" s="169"/>
      <c r="C176" s="169"/>
      <c r="D176" s="169"/>
      <c r="E176" s="169"/>
      <c r="F176" s="169"/>
      <c r="G176" s="169"/>
      <c r="H176" s="183">
        <f>IFERROR(Tabla3[[#This Row],[Nombre de citesrebudes segos ISI WoK]]/(VLOOKUP(Tabla3[[#This Row],[WoS Category]],'N AQU'!$B$13:$C$266,2,0)*100),0)</f>
        <v>0</v>
      </c>
      <c r="I176" s="170">
        <f>IF(OR(Tabla3[[#This Row],[Quartil (1, 2 o 3) com a 1r, 2n, penúltim i últim autor o autor en correspondència]]=1,Tabla3[[#This Row],[Quartil (1, 2 o 3) com a 1r, 2n, penúltim i últim autor o autor en correspondència]]=2),IF(Tabla3[[#This Row],[Posició autoria article indexat]]=$F$2,1,0),0)</f>
        <v>0</v>
      </c>
      <c r="J176" s="170">
        <f>IF(OR(Tabla3[[#This Row],[Quartil (1, 2 o 3) com a 1r, 2n, penúltim i últim autor o autor en correspondència]]=1,Tabla3[[#This Row],[Quartil (1, 2 o 3) com a 1r, 2n, penúltim i últim autor o autor en correspondència]]=2),IF(Tabla3[[#This Row],[Posició autoria article indexat]]=$F$3,1,0),0)</f>
        <v>0</v>
      </c>
      <c r="K176" s="170">
        <f>IF(OR(Tabla3[[#This Row],[Quartil (1, 2 o 3) com a 1r, 2n, penúltim i últim autor o autor en correspondència]]=1,Tabla3[[#This Row],[Quartil (1, 2 o 3) com a 1r, 2n, penúltim i últim autor o autor en correspondència]]=2),IF(Tabla3[[#This Row],[Posició autoria article indexat]]=$F$4,1,0),0)</f>
        <v>0</v>
      </c>
      <c r="L176" s="170">
        <f>IF(OR(Tabla3[[#This Row],[Quartil (1, 2 o 3) com a 1r, 2n, penúltim i últim autor o autor en correspondència]]=3,Tabla3[[#This Row],[Quartil (1, 2 o 3) com a 1r, 2n, penúltim i últim autor o autor en correspondència]]=4),IF(Tabla3[[#This Row],[Posició autoria article indexat]]=$F$2,1,0),0)</f>
        <v>0</v>
      </c>
      <c r="M176" s="170">
        <f>IF(OR(Tabla3[[#This Row],[Quartil (1, 2 o 3) com a 1r, 2n, penúltim i últim autor o autor en correspondència]]=3,Tabla3[[#This Row],[Quartil (1, 2 o 3) com a 1r, 2n, penúltim i últim autor o autor en correspondència]]=4),IF(Tabla3[[#This Row],[Posició autoria article indexat]]=$F$3,1,0),0)</f>
        <v>0</v>
      </c>
      <c r="N176"/>
      <c r="O176"/>
    </row>
    <row r="177" spans="1:15" x14ac:dyDescent="0.25">
      <c r="A177" s="182">
        <v>165</v>
      </c>
      <c r="B177" s="169"/>
      <c r="C177" s="169"/>
      <c r="D177" s="169"/>
      <c r="E177" s="169"/>
      <c r="F177" s="169"/>
      <c r="G177" s="169"/>
      <c r="H177" s="183">
        <f>IFERROR(Tabla3[[#This Row],[Nombre de citesrebudes segos ISI WoK]]/(VLOOKUP(Tabla3[[#This Row],[WoS Category]],'N AQU'!$B$13:$C$266,2,0)*100),0)</f>
        <v>0</v>
      </c>
      <c r="I177" s="170">
        <f>IF(OR(Tabla3[[#This Row],[Quartil (1, 2 o 3) com a 1r, 2n, penúltim i últim autor o autor en correspondència]]=1,Tabla3[[#This Row],[Quartil (1, 2 o 3) com a 1r, 2n, penúltim i últim autor o autor en correspondència]]=2),IF(Tabla3[[#This Row],[Posició autoria article indexat]]=$F$2,1,0),0)</f>
        <v>0</v>
      </c>
      <c r="J177" s="170">
        <f>IF(OR(Tabla3[[#This Row],[Quartil (1, 2 o 3) com a 1r, 2n, penúltim i últim autor o autor en correspondència]]=1,Tabla3[[#This Row],[Quartil (1, 2 o 3) com a 1r, 2n, penúltim i últim autor o autor en correspondència]]=2),IF(Tabla3[[#This Row],[Posició autoria article indexat]]=$F$3,1,0),0)</f>
        <v>0</v>
      </c>
      <c r="K177" s="170">
        <f>IF(OR(Tabla3[[#This Row],[Quartil (1, 2 o 3) com a 1r, 2n, penúltim i últim autor o autor en correspondència]]=1,Tabla3[[#This Row],[Quartil (1, 2 o 3) com a 1r, 2n, penúltim i últim autor o autor en correspondència]]=2),IF(Tabla3[[#This Row],[Posició autoria article indexat]]=$F$4,1,0),0)</f>
        <v>0</v>
      </c>
      <c r="L177" s="170">
        <f>IF(OR(Tabla3[[#This Row],[Quartil (1, 2 o 3) com a 1r, 2n, penúltim i últim autor o autor en correspondència]]=3,Tabla3[[#This Row],[Quartil (1, 2 o 3) com a 1r, 2n, penúltim i últim autor o autor en correspondència]]=4),IF(Tabla3[[#This Row],[Posició autoria article indexat]]=$F$2,1,0),0)</f>
        <v>0</v>
      </c>
      <c r="M177" s="170">
        <f>IF(OR(Tabla3[[#This Row],[Quartil (1, 2 o 3) com a 1r, 2n, penúltim i últim autor o autor en correspondència]]=3,Tabla3[[#This Row],[Quartil (1, 2 o 3) com a 1r, 2n, penúltim i últim autor o autor en correspondència]]=4),IF(Tabla3[[#This Row],[Posició autoria article indexat]]=$F$3,1,0),0)</f>
        <v>0</v>
      </c>
      <c r="N177"/>
      <c r="O177"/>
    </row>
    <row r="178" spans="1:15" x14ac:dyDescent="0.25">
      <c r="A178" s="182">
        <v>166</v>
      </c>
      <c r="B178" s="184"/>
      <c r="C178" s="169"/>
      <c r="D178" s="169"/>
      <c r="E178" s="169"/>
      <c r="F178" s="169"/>
      <c r="G178" s="169"/>
      <c r="H178" s="183">
        <f>IFERROR(Tabla3[[#This Row],[Nombre de citesrebudes segos ISI WoK]]/(VLOOKUP(Tabla3[[#This Row],[WoS Category]],'N AQU'!$B$13:$C$266,2,0)*100),0)</f>
        <v>0</v>
      </c>
      <c r="I178" s="170">
        <f>IF(OR(Tabla3[[#This Row],[Quartil (1, 2 o 3) com a 1r, 2n, penúltim i últim autor o autor en correspondència]]=1,Tabla3[[#This Row],[Quartil (1, 2 o 3) com a 1r, 2n, penúltim i últim autor o autor en correspondència]]=2),IF(Tabla3[[#This Row],[Posició autoria article indexat]]=$F$2,1,0),0)</f>
        <v>0</v>
      </c>
      <c r="J178" s="170">
        <f>IF(OR(Tabla3[[#This Row],[Quartil (1, 2 o 3) com a 1r, 2n, penúltim i últim autor o autor en correspondència]]=1,Tabla3[[#This Row],[Quartil (1, 2 o 3) com a 1r, 2n, penúltim i últim autor o autor en correspondència]]=2),IF(Tabla3[[#This Row],[Posició autoria article indexat]]=$F$3,1,0),0)</f>
        <v>0</v>
      </c>
      <c r="K178" s="170">
        <f>IF(OR(Tabla3[[#This Row],[Quartil (1, 2 o 3) com a 1r, 2n, penúltim i últim autor o autor en correspondència]]=1,Tabla3[[#This Row],[Quartil (1, 2 o 3) com a 1r, 2n, penúltim i últim autor o autor en correspondència]]=2),IF(Tabla3[[#This Row],[Posició autoria article indexat]]=$F$4,1,0),0)</f>
        <v>0</v>
      </c>
      <c r="L178" s="170">
        <f>IF(OR(Tabla3[[#This Row],[Quartil (1, 2 o 3) com a 1r, 2n, penúltim i últim autor o autor en correspondència]]=3,Tabla3[[#This Row],[Quartil (1, 2 o 3) com a 1r, 2n, penúltim i últim autor o autor en correspondència]]=4),IF(Tabla3[[#This Row],[Posició autoria article indexat]]=$F$2,1,0),0)</f>
        <v>0</v>
      </c>
      <c r="M178" s="170">
        <f>IF(OR(Tabla3[[#This Row],[Quartil (1, 2 o 3) com a 1r, 2n, penúltim i últim autor o autor en correspondència]]=3,Tabla3[[#This Row],[Quartil (1, 2 o 3) com a 1r, 2n, penúltim i últim autor o autor en correspondència]]=4),IF(Tabla3[[#This Row],[Posició autoria article indexat]]=$F$3,1,0),0)</f>
        <v>0</v>
      </c>
      <c r="N178"/>
      <c r="O178"/>
    </row>
    <row r="179" spans="1:15" x14ac:dyDescent="0.25">
      <c r="A179" s="182">
        <v>167</v>
      </c>
      <c r="B179" s="184"/>
      <c r="C179" s="169"/>
      <c r="D179" s="169"/>
      <c r="E179" s="169"/>
      <c r="F179" s="169"/>
      <c r="G179" s="169"/>
      <c r="H179" s="183">
        <f>IFERROR(Tabla3[[#This Row],[Nombre de citesrebudes segos ISI WoK]]/(VLOOKUP(Tabla3[[#This Row],[WoS Category]],'N AQU'!$B$13:$C$266,2,0)*100),0)</f>
        <v>0</v>
      </c>
      <c r="I179" s="170">
        <f>IF(OR(Tabla3[[#This Row],[Quartil (1, 2 o 3) com a 1r, 2n, penúltim i últim autor o autor en correspondència]]=1,Tabla3[[#This Row],[Quartil (1, 2 o 3) com a 1r, 2n, penúltim i últim autor o autor en correspondència]]=2),IF(Tabla3[[#This Row],[Posició autoria article indexat]]=$F$2,1,0),0)</f>
        <v>0</v>
      </c>
      <c r="J179" s="170">
        <f>IF(OR(Tabla3[[#This Row],[Quartil (1, 2 o 3) com a 1r, 2n, penúltim i últim autor o autor en correspondència]]=1,Tabla3[[#This Row],[Quartil (1, 2 o 3) com a 1r, 2n, penúltim i últim autor o autor en correspondència]]=2),IF(Tabla3[[#This Row],[Posició autoria article indexat]]=$F$3,1,0),0)</f>
        <v>0</v>
      </c>
      <c r="K179" s="170">
        <f>IF(OR(Tabla3[[#This Row],[Quartil (1, 2 o 3) com a 1r, 2n, penúltim i últim autor o autor en correspondència]]=1,Tabla3[[#This Row],[Quartil (1, 2 o 3) com a 1r, 2n, penúltim i últim autor o autor en correspondència]]=2),IF(Tabla3[[#This Row],[Posició autoria article indexat]]=$F$4,1,0),0)</f>
        <v>0</v>
      </c>
      <c r="L179" s="170">
        <f>IF(OR(Tabla3[[#This Row],[Quartil (1, 2 o 3) com a 1r, 2n, penúltim i últim autor o autor en correspondència]]=3,Tabla3[[#This Row],[Quartil (1, 2 o 3) com a 1r, 2n, penúltim i últim autor o autor en correspondència]]=4),IF(Tabla3[[#This Row],[Posició autoria article indexat]]=$F$2,1,0),0)</f>
        <v>0</v>
      </c>
      <c r="M179" s="170">
        <f>IF(OR(Tabla3[[#This Row],[Quartil (1, 2 o 3) com a 1r, 2n, penúltim i últim autor o autor en correspondència]]=3,Tabla3[[#This Row],[Quartil (1, 2 o 3) com a 1r, 2n, penúltim i últim autor o autor en correspondència]]=4),IF(Tabla3[[#This Row],[Posició autoria article indexat]]=$F$3,1,0),0)</f>
        <v>0</v>
      </c>
      <c r="N179"/>
      <c r="O179"/>
    </row>
    <row r="180" spans="1:15" x14ac:dyDescent="0.25">
      <c r="A180" s="182">
        <v>168</v>
      </c>
      <c r="B180" s="169"/>
      <c r="C180" s="169"/>
      <c r="D180" s="169"/>
      <c r="E180" s="169"/>
      <c r="F180" s="169"/>
      <c r="G180" s="169"/>
      <c r="H180" s="183">
        <f>IFERROR(Tabla3[[#This Row],[Nombre de citesrebudes segos ISI WoK]]/(VLOOKUP(Tabla3[[#This Row],[WoS Category]],'N AQU'!$B$13:$C$266,2,0)*100),0)</f>
        <v>0</v>
      </c>
      <c r="I180" s="170">
        <f>IF(OR(Tabla3[[#This Row],[Quartil (1, 2 o 3) com a 1r, 2n, penúltim i últim autor o autor en correspondència]]=1,Tabla3[[#This Row],[Quartil (1, 2 o 3) com a 1r, 2n, penúltim i últim autor o autor en correspondència]]=2),IF(Tabla3[[#This Row],[Posició autoria article indexat]]=$F$2,1,0),0)</f>
        <v>0</v>
      </c>
      <c r="J180" s="170">
        <f>IF(OR(Tabla3[[#This Row],[Quartil (1, 2 o 3) com a 1r, 2n, penúltim i últim autor o autor en correspondència]]=1,Tabla3[[#This Row],[Quartil (1, 2 o 3) com a 1r, 2n, penúltim i últim autor o autor en correspondència]]=2),IF(Tabla3[[#This Row],[Posició autoria article indexat]]=$F$3,1,0),0)</f>
        <v>0</v>
      </c>
      <c r="K180" s="170">
        <f>IF(OR(Tabla3[[#This Row],[Quartil (1, 2 o 3) com a 1r, 2n, penúltim i últim autor o autor en correspondència]]=1,Tabla3[[#This Row],[Quartil (1, 2 o 3) com a 1r, 2n, penúltim i últim autor o autor en correspondència]]=2),IF(Tabla3[[#This Row],[Posició autoria article indexat]]=$F$4,1,0),0)</f>
        <v>0</v>
      </c>
      <c r="L180" s="170">
        <f>IF(OR(Tabla3[[#This Row],[Quartil (1, 2 o 3) com a 1r, 2n, penúltim i últim autor o autor en correspondència]]=3,Tabla3[[#This Row],[Quartil (1, 2 o 3) com a 1r, 2n, penúltim i últim autor o autor en correspondència]]=4),IF(Tabla3[[#This Row],[Posició autoria article indexat]]=$F$2,1,0),0)</f>
        <v>0</v>
      </c>
      <c r="M180" s="170">
        <f>IF(OR(Tabla3[[#This Row],[Quartil (1, 2 o 3) com a 1r, 2n, penúltim i últim autor o autor en correspondència]]=3,Tabla3[[#This Row],[Quartil (1, 2 o 3) com a 1r, 2n, penúltim i últim autor o autor en correspondència]]=4),IF(Tabla3[[#This Row],[Posició autoria article indexat]]=$F$3,1,0),0)</f>
        <v>0</v>
      </c>
      <c r="N180"/>
      <c r="O180"/>
    </row>
    <row r="181" spans="1:15" x14ac:dyDescent="0.25">
      <c r="A181" s="182">
        <v>169</v>
      </c>
      <c r="B181" s="169"/>
      <c r="C181" s="169"/>
      <c r="D181" s="169"/>
      <c r="E181" s="169"/>
      <c r="F181" s="169"/>
      <c r="G181" s="169"/>
      <c r="H181" s="183">
        <f>IFERROR(Tabla3[[#This Row],[Nombre de citesrebudes segos ISI WoK]]/(VLOOKUP(Tabla3[[#This Row],[WoS Category]],'N AQU'!$B$13:$C$266,2,0)*100),0)</f>
        <v>0</v>
      </c>
      <c r="I181" s="170">
        <f>IF(OR(Tabla3[[#This Row],[Quartil (1, 2 o 3) com a 1r, 2n, penúltim i últim autor o autor en correspondència]]=1,Tabla3[[#This Row],[Quartil (1, 2 o 3) com a 1r, 2n, penúltim i últim autor o autor en correspondència]]=2),IF(Tabla3[[#This Row],[Posició autoria article indexat]]=$F$2,1,0),0)</f>
        <v>0</v>
      </c>
      <c r="J181" s="170">
        <f>IF(OR(Tabla3[[#This Row],[Quartil (1, 2 o 3) com a 1r, 2n, penúltim i últim autor o autor en correspondència]]=1,Tabla3[[#This Row],[Quartil (1, 2 o 3) com a 1r, 2n, penúltim i últim autor o autor en correspondència]]=2),IF(Tabla3[[#This Row],[Posició autoria article indexat]]=$F$3,1,0),0)</f>
        <v>0</v>
      </c>
      <c r="K181" s="170">
        <f>IF(OR(Tabla3[[#This Row],[Quartil (1, 2 o 3) com a 1r, 2n, penúltim i últim autor o autor en correspondència]]=1,Tabla3[[#This Row],[Quartil (1, 2 o 3) com a 1r, 2n, penúltim i últim autor o autor en correspondència]]=2),IF(Tabla3[[#This Row],[Posició autoria article indexat]]=$F$4,1,0),0)</f>
        <v>0</v>
      </c>
      <c r="L181" s="170">
        <f>IF(OR(Tabla3[[#This Row],[Quartil (1, 2 o 3) com a 1r, 2n, penúltim i últim autor o autor en correspondència]]=3,Tabla3[[#This Row],[Quartil (1, 2 o 3) com a 1r, 2n, penúltim i últim autor o autor en correspondència]]=4),IF(Tabla3[[#This Row],[Posició autoria article indexat]]=$F$2,1,0),0)</f>
        <v>0</v>
      </c>
      <c r="M181" s="170">
        <f>IF(OR(Tabla3[[#This Row],[Quartil (1, 2 o 3) com a 1r, 2n, penúltim i últim autor o autor en correspondència]]=3,Tabla3[[#This Row],[Quartil (1, 2 o 3) com a 1r, 2n, penúltim i últim autor o autor en correspondència]]=4),IF(Tabla3[[#This Row],[Posició autoria article indexat]]=$F$3,1,0),0)</f>
        <v>0</v>
      </c>
      <c r="N181"/>
      <c r="O181"/>
    </row>
    <row r="182" spans="1:15" x14ac:dyDescent="0.25">
      <c r="A182" s="182">
        <v>170</v>
      </c>
      <c r="B182" s="184"/>
      <c r="C182" s="169"/>
      <c r="D182" s="169"/>
      <c r="E182" s="169"/>
      <c r="F182" s="169"/>
      <c r="G182" s="169"/>
      <c r="H182" s="183">
        <f>IFERROR(Tabla3[[#This Row],[Nombre de citesrebudes segos ISI WoK]]/(VLOOKUP(Tabla3[[#This Row],[WoS Category]],'N AQU'!$B$13:$C$266,2,0)*100),0)</f>
        <v>0</v>
      </c>
      <c r="I182" s="170">
        <f>IF(OR(Tabla3[[#This Row],[Quartil (1, 2 o 3) com a 1r, 2n, penúltim i últim autor o autor en correspondència]]=1,Tabla3[[#This Row],[Quartil (1, 2 o 3) com a 1r, 2n, penúltim i últim autor o autor en correspondència]]=2),IF(Tabla3[[#This Row],[Posició autoria article indexat]]=$F$2,1,0),0)</f>
        <v>0</v>
      </c>
      <c r="J182" s="170">
        <f>IF(OR(Tabla3[[#This Row],[Quartil (1, 2 o 3) com a 1r, 2n, penúltim i últim autor o autor en correspondència]]=1,Tabla3[[#This Row],[Quartil (1, 2 o 3) com a 1r, 2n, penúltim i últim autor o autor en correspondència]]=2),IF(Tabla3[[#This Row],[Posició autoria article indexat]]=$F$3,1,0),0)</f>
        <v>0</v>
      </c>
      <c r="K182" s="170">
        <f>IF(OR(Tabla3[[#This Row],[Quartil (1, 2 o 3) com a 1r, 2n, penúltim i últim autor o autor en correspondència]]=1,Tabla3[[#This Row],[Quartil (1, 2 o 3) com a 1r, 2n, penúltim i últim autor o autor en correspondència]]=2),IF(Tabla3[[#This Row],[Posició autoria article indexat]]=$F$4,1,0),0)</f>
        <v>0</v>
      </c>
      <c r="L182" s="170">
        <f>IF(OR(Tabla3[[#This Row],[Quartil (1, 2 o 3) com a 1r, 2n, penúltim i últim autor o autor en correspondència]]=3,Tabla3[[#This Row],[Quartil (1, 2 o 3) com a 1r, 2n, penúltim i últim autor o autor en correspondència]]=4),IF(Tabla3[[#This Row],[Posició autoria article indexat]]=$F$2,1,0),0)</f>
        <v>0</v>
      </c>
      <c r="M182" s="170">
        <f>IF(OR(Tabla3[[#This Row],[Quartil (1, 2 o 3) com a 1r, 2n, penúltim i últim autor o autor en correspondència]]=3,Tabla3[[#This Row],[Quartil (1, 2 o 3) com a 1r, 2n, penúltim i últim autor o autor en correspondència]]=4),IF(Tabla3[[#This Row],[Posició autoria article indexat]]=$F$3,1,0),0)</f>
        <v>0</v>
      </c>
      <c r="N182"/>
      <c r="O182"/>
    </row>
    <row r="183" spans="1:15" x14ac:dyDescent="0.25">
      <c r="A183" s="182">
        <v>171</v>
      </c>
      <c r="B183" s="184"/>
      <c r="C183" s="169"/>
      <c r="D183" s="169"/>
      <c r="E183" s="169"/>
      <c r="F183" s="169"/>
      <c r="G183" s="169"/>
      <c r="H183" s="183">
        <f>IFERROR(Tabla3[[#This Row],[Nombre de citesrebudes segos ISI WoK]]/(VLOOKUP(Tabla3[[#This Row],[WoS Category]],'N AQU'!$B$13:$C$266,2,0)*100),0)</f>
        <v>0</v>
      </c>
      <c r="I183" s="170">
        <f>IF(OR(Tabla3[[#This Row],[Quartil (1, 2 o 3) com a 1r, 2n, penúltim i últim autor o autor en correspondència]]=1,Tabla3[[#This Row],[Quartil (1, 2 o 3) com a 1r, 2n, penúltim i últim autor o autor en correspondència]]=2),IF(Tabla3[[#This Row],[Posició autoria article indexat]]=$F$2,1,0),0)</f>
        <v>0</v>
      </c>
      <c r="J183" s="170">
        <f>IF(OR(Tabla3[[#This Row],[Quartil (1, 2 o 3) com a 1r, 2n, penúltim i últim autor o autor en correspondència]]=1,Tabla3[[#This Row],[Quartil (1, 2 o 3) com a 1r, 2n, penúltim i últim autor o autor en correspondència]]=2),IF(Tabla3[[#This Row],[Posició autoria article indexat]]=$F$3,1,0),0)</f>
        <v>0</v>
      </c>
      <c r="K183" s="170">
        <f>IF(OR(Tabla3[[#This Row],[Quartil (1, 2 o 3) com a 1r, 2n, penúltim i últim autor o autor en correspondència]]=1,Tabla3[[#This Row],[Quartil (1, 2 o 3) com a 1r, 2n, penúltim i últim autor o autor en correspondència]]=2),IF(Tabla3[[#This Row],[Posició autoria article indexat]]=$F$4,1,0),0)</f>
        <v>0</v>
      </c>
      <c r="L183" s="170">
        <f>IF(OR(Tabla3[[#This Row],[Quartil (1, 2 o 3) com a 1r, 2n, penúltim i últim autor o autor en correspondència]]=3,Tabla3[[#This Row],[Quartil (1, 2 o 3) com a 1r, 2n, penúltim i últim autor o autor en correspondència]]=4),IF(Tabla3[[#This Row],[Posició autoria article indexat]]=$F$2,1,0),0)</f>
        <v>0</v>
      </c>
      <c r="M183" s="170">
        <f>IF(OR(Tabla3[[#This Row],[Quartil (1, 2 o 3) com a 1r, 2n, penúltim i últim autor o autor en correspondència]]=3,Tabla3[[#This Row],[Quartil (1, 2 o 3) com a 1r, 2n, penúltim i últim autor o autor en correspondència]]=4),IF(Tabla3[[#This Row],[Posició autoria article indexat]]=$F$3,1,0),0)</f>
        <v>0</v>
      </c>
      <c r="N183"/>
      <c r="O183"/>
    </row>
    <row r="184" spans="1:15" x14ac:dyDescent="0.25">
      <c r="A184" s="182">
        <v>172</v>
      </c>
      <c r="B184" s="184"/>
      <c r="C184" s="169"/>
      <c r="D184" s="169"/>
      <c r="E184" s="169"/>
      <c r="F184" s="169"/>
      <c r="G184" s="169"/>
      <c r="H184" s="183">
        <f>IFERROR(Tabla3[[#This Row],[Nombre de citesrebudes segos ISI WoK]]/(VLOOKUP(Tabla3[[#This Row],[WoS Category]],'N AQU'!$B$13:$C$266,2,0)*100),0)</f>
        <v>0</v>
      </c>
      <c r="I184" s="170">
        <f>IF(OR(Tabla3[[#This Row],[Quartil (1, 2 o 3) com a 1r, 2n, penúltim i últim autor o autor en correspondència]]=1,Tabla3[[#This Row],[Quartil (1, 2 o 3) com a 1r, 2n, penúltim i últim autor o autor en correspondència]]=2),IF(Tabla3[[#This Row],[Posició autoria article indexat]]=$F$2,1,0),0)</f>
        <v>0</v>
      </c>
      <c r="J184" s="170">
        <f>IF(OR(Tabla3[[#This Row],[Quartil (1, 2 o 3) com a 1r, 2n, penúltim i últim autor o autor en correspondència]]=1,Tabla3[[#This Row],[Quartil (1, 2 o 3) com a 1r, 2n, penúltim i últim autor o autor en correspondència]]=2),IF(Tabla3[[#This Row],[Posició autoria article indexat]]=$F$3,1,0),0)</f>
        <v>0</v>
      </c>
      <c r="K184" s="170">
        <f>IF(OR(Tabla3[[#This Row],[Quartil (1, 2 o 3) com a 1r, 2n, penúltim i últim autor o autor en correspondència]]=1,Tabla3[[#This Row],[Quartil (1, 2 o 3) com a 1r, 2n, penúltim i últim autor o autor en correspondència]]=2),IF(Tabla3[[#This Row],[Posició autoria article indexat]]=$F$4,1,0),0)</f>
        <v>0</v>
      </c>
      <c r="L184" s="170">
        <f>IF(OR(Tabla3[[#This Row],[Quartil (1, 2 o 3) com a 1r, 2n, penúltim i últim autor o autor en correspondència]]=3,Tabla3[[#This Row],[Quartil (1, 2 o 3) com a 1r, 2n, penúltim i últim autor o autor en correspondència]]=4),IF(Tabla3[[#This Row],[Posició autoria article indexat]]=$F$2,1,0),0)</f>
        <v>0</v>
      </c>
      <c r="M184" s="170">
        <f>IF(OR(Tabla3[[#This Row],[Quartil (1, 2 o 3) com a 1r, 2n, penúltim i últim autor o autor en correspondència]]=3,Tabla3[[#This Row],[Quartil (1, 2 o 3) com a 1r, 2n, penúltim i últim autor o autor en correspondència]]=4),IF(Tabla3[[#This Row],[Posició autoria article indexat]]=$F$3,1,0),0)</f>
        <v>0</v>
      </c>
      <c r="N184"/>
      <c r="O184"/>
    </row>
    <row r="185" spans="1:15" x14ac:dyDescent="0.25">
      <c r="A185" s="182">
        <v>173</v>
      </c>
      <c r="B185" s="184"/>
      <c r="C185" s="169"/>
      <c r="D185" s="169"/>
      <c r="E185" s="169"/>
      <c r="F185" s="169"/>
      <c r="G185" s="169"/>
      <c r="H185" s="183">
        <f>IFERROR(Tabla3[[#This Row],[Nombre de citesrebudes segos ISI WoK]]/(VLOOKUP(Tabla3[[#This Row],[WoS Category]],'N AQU'!$B$13:$C$266,2,0)*100),0)</f>
        <v>0</v>
      </c>
      <c r="I185" s="170">
        <f>IF(OR(Tabla3[[#This Row],[Quartil (1, 2 o 3) com a 1r, 2n, penúltim i últim autor o autor en correspondència]]=1,Tabla3[[#This Row],[Quartil (1, 2 o 3) com a 1r, 2n, penúltim i últim autor o autor en correspondència]]=2),IF(Tabla3[[#This Row],[Posició autoria article indexat]]=$F$2,1,0),0)</f>
        <v>0</v>
      </c>
      <c r="J185" s="170">
        <f>IF(OR(Tabla3[[#This Row],[Quartil (1, 2 o 3) com a 1r, 2n, penúltim i últim autor o autor en correspondència]]=1,Tabla3[[#This Row],[Quartil (1, 2 o 3) com a 1r, 2n, penúltim i últim autor o autor en correspondència]]=2),IF(Tabla3[[#This Row],[Posició autoria article indexat]]=$F$3,1,0),0)</f>
        <v>0</v>
      </c>
      <c r="K185" s="170">
        <f>IF(OR(Tabla3[[#This Row],[Quartil (1, 2 o 3) com a 1r, 2n, penúltim i últim autor o autor en correspondència]]=1,Tabla3[[#This Row],[Quartil (1, 2 o 3) com a 1r, 2n, penúltim i últim autor o autor en correspondència]]=2),IF(Tabla3[[#This Row],[Posició autoria article indexat]]=$F$4,1,0),0)</f>
        <v>0</v>
      </c>
      <c r="L185" s="170">
        <f>IF(OR(Tabla3[[#This Row],[Quartil (1, 2 o 3) com a 1r, 2n, penúltim i últim autor o autor en correspondència]]=3,Tabla3[[#This Row],[Quartil (1, 2 o 3) com a 1r, 2n, penúltim i últim autor o autor en correspondència]]=4),IF(Tabla3[[#This Row],[Posició autoria article indexat]]=$F$2,1,0),0)</f>
        <v>0</v>
      </c>
      <c r="M185" s="170">
        <f>IF(OR(Tabla3[[#This Row],[Quartil (1, 2 o 3) com a 1r, 2n, penúltim i últim autor o autor en correspondència]]=3,Tabla3[[#This Row],[Quartil (1, 2 o 3) com a 1r, 2n, penúltim i últim autor o autor en correspondència]]=4),IF(Tabla3[[#This Row],[Posició autoria article indexat]]=$F$3,1,0),0)</f>
        <v>0</v>
      </c>
      <c r="N185"/>
      <c r="O185"/>
    </row>
    <row r="186" spans="1:15" x14ac:dyDescent="0.25">
      <c r="A186" s="182">
        <v>174</v>
      </c>
      <c r="B186" s="184"/>
      <c r="C186" s="169"/>
      <c r="D186" s="169"/>
      <c r="E186" s="169"/>
      <c r="F186" s="169"/>
      <c r="G186" s="169"/>
      <c r="H186" s="183">
        <f>IFERROR(Tabla3[[#This Row],[Nombre de citesrebudes segos ISI WoK]]/(VLOOKUP(Tabla3[[#This Row],[WoS Category]],'N AQU'!$B$13:$C$266,2,0)*100),0)</f>
        <v>0</v>
      </c>
      <c r="I186" s="170">
        <f>IF(OR(Tabla3[[#This Row],[Quartil (1, 2 o 3) com a 1r, 2n, penúltim i últim autor o autor en correspondència]]=1,Tabla3[[#This Row],[Quartil (1, 2 o 3) com a 1r, 2n, penúltim i últim autor o autor en correspondència]]=2),IF(Tabla3[[#This Row],[Posició autoria article indexat]]=$F$2,1,0),0)</f>
        <v>0</v>
      </c>
      <c r="J186" s="170">
        <f>IF(OR(Tabla3[[#This Row],[Quartil (1, 2 o 3) com a 1r, 2n, penúltim i últim autor o autor en correspondència]]=1,Tabla3[[#This Row],[Quartil (1, 2 o 3) com a 1r, 2n, penúltim i últim autor o autor en correspondència]]=2),IF(Tabla3[[#This Row],[Posició autoria article indexat]]=$F$3,1,0),0)</f>
        <v>0</v>
      </c>
      <c r="K186" s="170">
        <f>IF(OR(Tabla3[[#This Row],[Quartil (1, 2 o 3) com a 1r, 2n, penúltim i últim autor o autor en correspondència]]=1,Tabla3[[#This Row],[Quartil (1, 2 o 3) com a 1r, 2n, penúltim i últim autor o autor en correspondència]]=2),IF(Tabla3[[#This Row],[Posició autoria article indexat]]=$F$4,1,0),0)</f>
        <v>0</v>
      </c>
      <c r="L186" s="170">
        <f>IF(OR(Tabla3[[#This Row],[Quartil (1, 2 o 3) com a 1r, 2n, penúltim i últim autor o autor en correspondència]]=3,Tabla3[[#This Row],[Quartil (1, 2 o 3) com a 1r, 2n, penúltim i últim autor o autor en correspondència]]=4),IF(Tabla3[[#This Row],[Posició autoria article indexat]]=$F$2,1,0),0)</f>
        <v>0</v>
      </c>
      <c r="M186" s="170">
        <f>IF(OR(Tabla3[[#This Row],[Quartil (1, 2 o 3) com a 1r, 2n, penúltim i últim autor o autor en correspondència]]=3,Tabla3[[#This Row],[Quartil (1, 2 o 3) com a 1r, 2n, penúltim i últim autor o autor en correspondència]]=4),IF(Tabla3[[#This Row],[Posició autoria article indexat]]=$F$3,1,0),0)</f>
        <v>0</v>
      </c>
      <c r="N186"/>
      <c r="O186"/>
    </row>
    <row r="187" spans="1:15" x14ac:dyDescent="0.25">
      <c r="A187" s="182">
        <v>175</v>
      </c>
      <c r="B187" s="184"/>
      <c r="C187" s="169"/>
      <c r="D187" s="169"/>
      <c r="E187" s="169"/>
      <c r="F187" s="169"/>
      <c r="G187" s="169"/>
      <c r="H187" s="183">
        <f>IFERROR(Tabla3[[#This Row],[Nombre de citesrebudes segos ISI WoK]]/(VLOOKUP(Tabla3[[#This Row],[WoS Category]],'N AQU'!$B$13:$C$266,2,0)*100),0)</f>
        <v>0</v>
      </c>
      <c r="I187" s="170">
        <f>IF(OR(Tabla3[[#This Row],[Quartil (1, 2 o 3) com a 1r, 2n, penúltim i últim autor o autor en correspondència]]=1,Tabla3[[#This Row],[Quartil (1, 2 o 3) com a 1r, 2n, penúltim i últim autor o autor en correspondència]]=2),IF(Tabla3[[#This Row],[Posició autoria article indexat]]=$F$2,1,0),0)</f>
        <v>0</v>
      </c>
      <c r="J187" s="170">
        <f>IF(OR(Tabla3[[#This Row],[Quartil (1, 2 o 3) com a 1r, 2n, penúltim i últim autor o autor en correspondència]]=1,Tabla3[[#This Row],[Quartil (1, 2 o 3) com a 1r, 2n, penúltim i últim autor o autor en correspondència]]=2),IF(Tabla3[[#This Row],[Posició autoria article indexat]]=$F$3,1,0),0)</f>
        <v>0</v>
      </c>
      <c r="K187" s="170">
        <f>IF(OR(Tabla3[[#This Row],[Quartil (1, 2 o 3) com a 1r, 2n, penúltim i últim autor o autor en correspondència]]=1,Tabla3[[#This Row],[Quartil (1, 2 o 3) com a 1r, 2n, penúltim i últim autor o autor en correspondència]]=2),IF(Tabla3[[#This Row],[Posició autoria article indexat]]=$F$4,1,0),0)</f>
        <v>0</v>
      </c>
      <c r="L187" s="170">
        <f>IF(OR(Tabla3[[#This Row],[Quartil (1, 2 o 3) com a 1r, 2n, penúltim i últim autor o autor en correspondència]]=3,Tabla3[[#This Row],[Quartil (1, 2 o 3) com a 1r, 2n, penúltim i últim autor o autor en correspondència]]=4),IF(Tabla3[[#This Row],[Posició autoria article indexat]]=$F$2,1,0),0)</f>
        <v>0</v>
      </c>
      <c r="M187" s="170">
        <f>IF(OR(Tabla3[[#This Row],[Quartil (1, 2 o 3) com a 1r, 2n, penúltim i últim autor o autor en correspondència]]=3,Tabla3[[#This Row],[Quartil (1, 2 o 3) com a 1r, 2n, penúltim i últim autor o autor en correspondència]]=4),IF(Tabla3[[#This Row],[Posició autoria article indexat]]=$F$3,1,0),0)</f>
        <v>0</v>
      </c>
      <c r="N187"/>
      <c r="O187"/>
    </row>
    <row r="188" spans="1:15" x14ac:dyDescent="0.25">
      <c r="A188" s="182">
        <v>176</v>
      </c>
      <c r="B188" s="169"/>
      <c r="C188" s="169"/>
      <c r="D188" s="169"/>
      <c r="E188" s="169"/>
      <c r="F188" s="169"/>
      <c r="G188" s="169"/>
      <c r="H188" s="183">
        <f>IFERROR(Tabla3[[#This Row],[Nombre de citesrebudes segos ISI WoK]]/(VLOOKUP(Tabla3[[#This Row],[WoS Category]],'N AQU'!$B$13:$C$266,2,0)*100),0)</f>
        <v>0</v>
      </c>
      <c r="I188" s="170">
        <f>IF(OR(Tabla3[[#This Row],[Quartil (1, 2 o 3) com a 1r, 2n, penúltim i últim autor o autor en correspondència]]=1,Tabla3[[#This Row],[Quartil (1, 2 o 3) com a 1r, 2n, penúltim i últim autor o autor en correspondència]]=2),IF(Tabla3[[#This Row],[Posició autoria article indexat]]=$F$2,1,0),0)</f>
        <v>0</v>
      </c>
      <c r="J188" s="170">
        <f>IF(OR(Tabla3[[#This Row],[Quartil (1, 2 o 3) com a 1r, 2n, penúltim i últim autor o autor en correspondència]]=1,Tabla3[[#This Row],[Quartil (1, 2 o 3) com a 1r, 2n, penúltim i últim autor o autor en correspondència]]=2),IF(Tabla3[[#This Row],[Posició autoria article indexat]]=$F$3,1,0),0)</f>
        <v>0</v>
      </c>
      <c r="K188" s="170">
        <f>IF(OR(Tabla3[[#This Row],[Quartil (1, 2 o 3) com a 1r, 2n, penúltim i últim autor o autor en correspondència]]=1,Tabla3[[#This Row],[Quartil (1, 2 o 3) com a 1r, 2n, penúltim i últim autor o autor en correspondència]]=2),IF(Tabla3[[#This Row],[Posició autoria article indexat]]=$F$4,1,0),0)</f>
        <v>0</v>
      </c>
      <c r="L188" s="170">
        <f>IF(OR(Tabla3[[#This Row],[Quartil (1, 2 o 3) com a 1r, 2n, penúltim i últim autor o autor en correspondència]]=3,Tabla3[[#This Row],[Quartil (1, 2 o 3) com a 1r, 2n, penúltim i últim autor o autor en correspondència]]=4),IF(Tabla3[[#This Row],[Posició autoria article indexat]]=$F$2,1,0),0)</f>
        <v>0</v>
      </c>
      <c r="M188" s="170">
        <f>IF(OR(Tabla3[[#This Row],[Quartil (1, 2 o 3) com a 1r, 2n, penúltim i últim autor o autor en correspondència]]=3,Tabla3[[#This Row],[Quartil (1, 2 o 3) com a 1r, 2n, penúltim i últim autor o autor en correspondència]]=4),IF(Tabla3[[#This Row],[Posició autoria article indexat]]=$F$3,1,0),0)</f>
        <v>0</v>
      </c>
      <c r="N188"/>
      <c r="O188"/>
    </row>
    <row r="189" spans="1:15" x14ac:dyDescent="0.25">
      <c r="A189" s="182">
        <v>177</v>
      </c>
      <c r="B189" s="184"/>
      <c r="C189" s="169"/>
      <c r="D189" s="169"/>
      <c r="E189" s="169"/>
      <c r="F189" s="169"/>
      <c r="G189" s="169"/>
      <c r="H189" s="183">
        <f>IFERROR(Tabla3[[#This Row],[Nombre de citesrebudes segos ISI WoK]]/(VLOOKUP(Tabla3[[#This Row],[WoS Category]],'N AQU'!$B$13:$C$266,2,0)*100),0)</f>
        <v>0</v>
      </c>
      <c r="I189" s="170">
        <f>IF(OR(Tabla3[[#This Row],[Quartil (1, 2 o 3) com a 1r, 2n, penúltim i últim autor o autor en correspondència]]=1,Tabla3[[#This Row],[Quartil (1, 2 o 3) com a 1r, 2n, penúltim i últim autor o autor en correspondència]]=2),IF(Tabla3[[#This Row],[Posició autoria article indexat]]=$F$2,1,0),0)</f>
        <v>0</v>
      </c>
      <c r="J189" s="170">
        <f>IF(OR(Tabla3[[#This Row],[Quartil (1, 2 o 3) com a 1r, 2n, penúltim i últim autor o autor en correspondència]]=1,Tabla3[[#This Row],[Quartil (1, 2 o 3) com a 1r, 2n, penúltim i últim autor o autor en correspondència]]=2),IF(Tabla3[[#This Row],[Posició autoria article indexat]]=$F$3,1,0),0)</f>
        <v>0</v>
      </c>
      <c r="K189" s="170">
        <f>IF(OR(Tabla3[[#This Row],[Quartil (1, 2 o 3) com a 1r, 2n, penúltim i últim autor o autor en correspondència]]=1,Tabla3[[#This Row],[Quartil (1, 2 o 3) com a 1r, 2n, penúltim i últim autor o autor en correspondència]]=2),IF(Tabla3[[#This Row],[Posició autoria article indexat]]=$F$4,1,0),0)</f>
        <v>0</v>
      </c>
      <c r="L189" s="170">
        <f>IF(OR(Tabla3[[#This Row],[Quartil (1, 2 o 3) com a 1r, 2n, penúltim i últim autor o autor en correspondència]]=3,Tabla3[[#This Row],[Quartil (1, 2 o 3) com a 1r, 2n, penúltim i últim autor o autor en correspondència]]=4),IF(Tabla3[[#This Row],[Posició autoria article indexat]]=$F$2,1,0),0)</f>
        <v>0</v>
      </c>
      <c r="M189" s="170">
        <f>IF(OR(Tabla3[[#This Row],[Quartil (1, 2 o 3) com a 1r, 2n, penúltim i últim autor o autor en correspondència]]=3,Tabla3[[#This Row],[Quartil (1, 2 o 3) com a 1r, 2n, penúltim i últim autor o autor en correspondència]]=4),IF(Tabla3[[#This Row],[Posició autoria article indexat]]=$F$3,1,0),0)</f>
        <v>0</v>
      </c>
      <c r="N189"/>
      <c r="O189"/>
    </row>
    <row r="190" spans="1:15" x14ac:dyDescent="0.25">
      <c r="A190" s="182">
        <v>178</v>
      </c>
      <c r="B190" s="169"/>
      <c r="C190" s="169"/>
      <c r="D190" s="169"/>
      <c r="E190" s="169"/>
      <c r="F190" s="169"/>
      <c r="G190" s="169"/>
      <c r="H190" s="183">
        <f>IFERROR(Tabla3[[#This Row],[Nombre de citesrebudes segos ISI WoK]]/(VLOOKUP(Tabla3[[#This Row],[WoS Category]],'N AQU'!$B$13:$C$266,2,0)*100),0)</f>
        <v>0</v>
      </c>
      <c r="I190" s="170">
        <f>IF(OR(Tabla3[[#This Row],[Quartil (1, 2 o 3) com a 1r, 2n, penúltim i últim autor o autor en correspondència]]=1,Tabla3[[#This Row],[Quartil (1, 2 o 3) com a 1r, 2n, penúltim i últim autor o autor en correspondència]]=2),IF(Tabla3[[#This Row],[Posició autoria article indexat]]=$F$2,1,0),0)</f>
        <v>0</v>
      </c>
      <c r="J190" s="170">
        <f>IF(OR(Tabla3[[#This Row],[Quartil (1, 2 o 3) com a 1r, 2n, penúltim i últim autor o autor en correspondència]]=1,Tabla3[[#This Row],[Quartil (1, 2 o 3) com a 1r, 2n, penúltim i últim autor o autor en correspondència]]=2),IF(Tabla3[[#This Row],[Posició autoria article indexat]]=$F$3,1,0),0)</f>
        <v>0</v>
      </c>
      <c r="K190" s="170">
        <f>IF(OR(Tabla3[[#This Row],[Quartil (1, 2 o 3) com a 1r, 2n, penúltim i últim autor o autor en correspondència]]=1,Tabla3[[#This Row],[Quartil (1, 2 o 3) com a 1r, 2n, penúltim i últim autor o autor en correspondència]]=2),IF(Tabla3[[#This Row],[Posició autoria article indexat]]=$F$4,1,0),0)</f>
        <v>0</v>
      </c>
      <c r="L190" s="170">
        <f>IF(OR(Tabla3[[#This Row],[Quartil (1, 2 o 3) com a 1r, 2n, penúltim i últim autor o autor en correspondència]]=3,Tabla3[[#This Row],[Quartil (1, 2 o 3) com a 1r, 2n, penúltim i últim autor o autor en correspondència]]=4),IF(Tabla3[[#This Row],[Posició autoria article indexat]]=$F$2,1,0),0)</f>
        <v>0</v>
      </c>
      <c r="M190" s="170">
        <f>IF(OR(Tabla3[[#This Row],[Quartil (1, 2 o 3) com a 1r, 2n, penúltim i últim autor o autor en correspondència]]=3,Tabla3[[#This Row],[Quartil (1, 2 o 3) com a 1r, 2n, penúltim i últim autor o autor en correspondència]]=4),IF(Tabla3[[#This Row],[Posició autoria article indexat]]=$F$3,1,0),0)</f>
        <v>0</v>
      </c>
      <c r="N190"/>
      <c r="O190"/>
    </row>
    <row r="191" spans="1:15" x14ac:dyDescent="0.25">
      <c r="A191" s="182">
        <v>179</v>
      </c>
      <c r="B191" s="169"/>
      <c r="C191" s="169"/>
      <c r="D191" s="169"/>
      <c r="E191" s="169"/>
      <c r="F191" s="169"/>
      <c r="G191" s="169"/>
      <c r="H191" s="183">
        <f>IFERROR(Tabla3[[#This Row],[Nombre de citesrebudes segos ISI WoK]]/(VLOOKUP(Tabla3[[#This Row],[WoS Category]],'N AQU'!$B$13:$C$266,2,0)*100),0)</f>
        <v>0</v>
      </c>
      <c r="I191" s="170">
        <f>IF(OR(Tabla3[[#This Row],[Quartil (1, 2 o 3) com a 1r, 2n, penúltim i últim autor o autor en correspondència]]=1,Tabla3[[#This Row],[Quartil (1, 2 o 3) com a 1r, 2n, penúltim i últim autor o autor en correspondència]]=2),IF(Tabla3[[#This Row],[Posició autoria article indexat]]=$F$2,1,0),0)</f>
        <v>0</v>
      </c>
      <c r="J191" s="170">
        <f>IF(OR(Tabla3[[#This Row],[Quartil (1, 2 o 3) com a 1r, 2n, penúltim i últim autor o autor en correspondència]]=1,Tabla3[[#This Row],[Quartil (1, 2 o 3) com a 1r, 2n, penúltim i últim autor o autor en correspondència]]=2),IF(Tabla3[[#This Row],[Posició autoria article indexat]]=$F$3,1,0),0)</f>
        <v>0</v>
      </c>
      <c r="K191" s="170">
        <f>IF(OR(Tabla3[[#This Row],[Quartil (1, 2 o 3) com a 1r, 2n, penúltim i últim autor o autor en correspondència]]=1,Tabla3[[#This Row],[Quartil (1, 2 o 3) com a 1r, 2n, penúltim i últim autor o autor en correspondència]]=2),IF(Tabla3[[#This Row],[Posició autoria article indexat]]=$F$4,1,0),0)</f>
        <v>0</v>
      </c>
      <c r="L191" s="170">
        <f>IF(OR(Tabla3[[#This Row],[Quartil (1, 2 o 3) com a 1r, 2n, penúltim i últim autor o autor en correspondència]]=3,Tabla3[[#This Row],[Quartil (1, 2 o 3) com a 1r, 2n, penúltim i últim autor o autor en correspondència]]=4),IF(Tabla3[[#This Row],[Posició autoria article indexat]]=$F$2,1,0),0)</f>
        <v>0</v>
      </c>
      <c r="M191" s="170">
        <f>IF(OR(Tabla3[[#This Row],[Quartil (1, 2 o 3) com a 1r, 2n, penúltim i últim autor o autor en correspondència]]=3,Tabla3[[#This Row],[Quartil (1, 2 o 3) com a 1r, 2n, penúltim i últim autor o autor en correspondència]]=4),IF(Tabla3[[#This Row],[Posició autoria article indexat]]=$F$3,1,0),0)</f>
        <v>0</v>
      </c>
      <c r="N191"/>
      <c r="O191"/>
    </row>
    <row r="192" spans="1:15" x14ac:dyDescent="0.25">
      <c r="A192" s="182">
        <v>180</v>
      </c>
      <c r="B192" s="184"/>
      <c r="C192" s="169"/>
      <c r="D192" s="169"/>
      <c r="E192" s="169"/>
      <c r="F192" s="169"/>
      <c r="G192" s="169"/>
      <c r="H192" s="183">
        <f>IFERROR(Tabla3[[#This Row],[Nombre de citesrebudes segos ISI WoK]]/(VLOOKUP(Tabla3[[#This Row],[WoS Category]],'N AQU'!$B$13:$C$266,2,0)*100),0)</f>
        <v>0</v>
      </c>
      <c r="I192" s="170">
        <f>IF(OR(Tabla3[[#This Row],[Quartil (1, 2 o 3) com a 1r, 2n, penúltim i últim autor o autor en correspondència]]=1,Tabla3[[#This Row],[Quartil (1, 2 o 3) com a 1r, 2n, penúltim i últim autor o autor en correspondència]]=2),IF(Tabla3[[#This Row],[Posició autoria article indexat]]=$F$2,1,0),0)</f>
        <v>0</v>
      </c>
      <c r="J192" s="170">
        <f>IF(OR(Tabla3[[#This Row],[Quartil (1, 2 o 3) com a 1r, 2n, penúltim i últim autor o autor en correspondència]]=1,Tabla3[[#This Row],[Quartil (1, 2 o 3) com a 1r, 2n, penúltim i últim autor o autor en correspondència]]=2),IF(Tabla3[[#This Row],[Posició autoria article indexat]]=$F$3,1,0),0)</f>
        <v>0</v>
      </c>
      <c r="K192" s="170">
        <f>IF(OR(Tabla3[[#This Row],[Quartil (1, 2 o 3) com a 1r, 2n, penúltim i últim autor o autor en correspondència]]=1,Tabla3[[#This Row],[Quartil (1, 2 o 3) com a 1r, 2n, penúltim i últim autor o autor en correspondència]]=2),IF(Tabla3[[#This Row],[Posició autoria article indexat]]=$F$4,1,0),0)</f>
        <v>0</v>
      </c>
      <c r="L192" s="170">
        <f>IF(OR(Tabla3[[#This Row],[Quartil (1, 2 o 3) com a 1r, 2n, penúltim i últim autor o autor en correspondència]]=3,Tabla3[[#This Row],[Quartil (1, 2 o 3) com a 1r, 2n, penúltim i últim autor o autor en correspondència]]=4),IF(Tabla3[[#This Row],[Posició autoria article indexat]]=$F$2,1,0),0)</f>
        <v>0</v>
      </c>
      <c r="M192" s="170">
        <f>IF(OR(Tabla3[[#This Row],[Quartil (1, 2 o 3) com a 1r, 2n, penúltim i últim autor o autor en correspondència]]=3,Tabla3[[#This Row],[Quartil (1, 2 o 3) com a 1r, 2n, penúltim i últim autor o autor en correspondència]]=4),IF(Tabla3[[#This Row],[Posició autoria article indexat]]=$F$3,1,0),0)</f>
        <v>0</v>
      </c>
      <c r="N192"/>
      <c r="O192"/>
    </row>
    <row r="193" spans="1:15" x14ac:dyDescent="0.25">
      <c r="A193" s="182">
        <v>181</v>
      </c>
      <c r="B193" s="184"/>
      <c r="C193" s="169"/>
      <c r="D193" s="169"/>
      <c r="E193" s="169"/>
      <c r="F193" s="169"/>
      <c r="G193" s="169"/>
      <c r="H193" s="183">
        <f>IFERROR(Tabla3[[#This Row],[Nombre de citesrebudes segos ISI WoK]]/(VLOOKUP(Tabla3[[#This Row],[WoS Category]],'N AQU'!$B$13:$C$266,2,0)*100),0)</f>
        <v>0</v>
      </c>
      <c r="I193" s="170">
        <f>IF(OR(Tabla3[[#This Row],[Quartil (1, 2 o 3) com a 1r, 2n, penúltim i últim autor o autor en correspondència]]=1,Tabla3[[#This Row],[Quartil (1, 2 o 3) com a 1r, 2n, penúltim i últim autor o autor en correspondència]]=2),IF(Tabla3[[#This Row],[Posició autoria article indexat]]=$F$2,1,0),0)</f>
        <v>0</v>
      </c>
      <c r="J193" s="170">
        <f>IF(OR(Tabla3[[#This Row],[Quartil (1, 2 o 3) com a 1r, 2n, penúltim i últim autor o autor en correspondència]]=1,Tabla3[[#This Row],[Quartil (1, 2 o 3) com a 1r, 2n, penúltim i últim autor o autor en correspondència]]=2),IF(Tabla3[[#This Row],[Posició autoria article indexat]]=$F$3,1,0),0)</f>
        <v>0</v>
      </c>
      <c r="K193" s="170">
        <f>IF(OR(Tabla3[[#This Row],[Quartil (1, 2 o 3) com a 1r, 2n, penúltim i últim autor o autor en correspondència]]=1,Tabla3[[#This Row],[Quartil (1, 2 o 3) com a 1r, 2n, penúltim i últim autor o autor en correspondència]]=2),IF(Tabla3[[#This Row],[Posició autoria article indexat]]=$F$4,1,0),0)</f>
        <v>0</v>
      </c>
      <c r="L193" s="170">
        <f>IF(OR(Tabla3[[#This Row],[Quartil (1, 2 o 3) com a 1r, 2n, penúltim i últim autor o autor en correspondència]]=3,Tabla3[[#This Row],[Quartil (1, 2 o 3) com a 1r, 2n, penúltim i últim autor o autor en correspondència]]=4),IF(Tabla3[[#This Row],[Posició autoria article indexat]]=$F$2,1,0),0)</f>
        <v>0</v>
      </c>
      <c r="M193" s="170">
        <f>IF(OR(Tabla3[[#This Row],[Quartil (1, 2 o 3) com a 1r, 2n, penúltim i últim autor o autor en correspondència]]=3,Tabla3[[#This Row],[Quartil (1, 2 o 3) com a 1r, 2n, penúltim i últim autor o autor en correspondència]]=4),IF(Tabla3[[#This Row],[Posició autoria article indexat]]=$F$3,1,0),0)</f>
        <v>0</v>
      </c>
      <c r="N193"/>
      <c r="O193"/>
    </row>
    <row r="194" spans="1:15" x14ac:dyDescent="0.25">
      <c r="A194" s="182">
        <v>182</v>
      </c>
      <c r="B194" s="184"/>
      <c r="C194" s="169"/>
      <c r="D194" s="169"/>
      <c r="E194" s="169"/>
      <c r="F194" s="169"/>
      <c r="G194" s="169"/>
      <c r="H194" s="183">
        <f>IFERROR(Tabla3[[#This Row],[Nombre de citesrebudes segos ISI WoK]]/(VLOOKUP(Tabla3[[#This Row],[WoS Category]],'N AQU'!$B$13:$C$266,2,0)*100),0)</f>
        <v>0</v>
      </c>
      <c r="I194" s="170">
        <f>IF(OR(Tabla3[[#This Row],[Quartil (1, 2 o 3) com a 1r, 2n, penúltim i últim autor o autor en correspondència]]=1,Tabla3[[#This Row],[Quartil (1, 2 o 3) com a 1r, 2n, penúltim i últim autor o autor en correspondència]]=2),IF(Tabla3[[#This Row],[Posició autoria article indexat]]=$F$2,1,0),0)</f>
        <v>0</v>
      </c>
      <c r="J194" s="170">
        <f>IF(OR(Tabla3[[#This Row],[Quartil (1, 2 o 3) com a 1r, 2n, penúltim i últim autor o autor en correspondència]]=1,Tabla3[[#This Row],[Quartil (1, 2 o 3) com a 1r, 2n, penúltim i últim autor o autor en correspondència]]=2),IF(Tabla3[[#This Row],[Posició autoria article indexat]]=$F$3,1,0),0)</f>
        <v>0</v>
      </c>
      <c r="K194" s="170">
        <f>IF(OR(Tabla3[[#This Row],[Quartil (1, 2 o 3) com a 1r, 2n, penúltim i últim autor o autor en correspondència]]=1,Tabla3[[#This Row],[Quartil (1, 2 o 3) com a 1r, 2n, penúltim i últim autor o autor en correspondència]]=2),IF(Tabla3[[#This Row],[Posició autoria article indexat]]=$F$4,1,0),0)</f>
        <v>0</v>
      </c>
      <c r="L194" s="170">
        <f>IF(OR(Tabla3[[#This Row],[Quartil (1, 2 o 3) com a 1r, 2n, penúltim i últim autor o autor en correspondència]]=3,Tabla3[[#This Row],[Quartil (1, 2 o 3) com a 1r, 2n, penúltim i últim autor o autor en correspondència]]=4),IF(Tabla3[[#This Row],[Posició autoria article indexat]]=$F$2,1,0),0)</f>
        <v>0</v>
      </c>
      <c r="M194" s="170">
        <f>IF(OR(Tabla3[[#This Row],[Quartil (1, 2 o 3) com a 1r, 2n, penúltim i últim autor o autor en correspondència]]=3,Tabla3[[#This Row],[Quartil (1, 2 o 3) com a 1r, 2n, penúltim i últim autor o autor en correspondència]]=4),IF(Tabla3[[#This Row],[Posició autoria article indexat]]=$F$3,1,0),0)</f>
        <v>0</v>
      </c>
      <c r="N194"/>
      <c r="O194"/>
    </row>
    <row r="195" spans="1:15" x14ac:dyDescent="0.25">
      <c r="A195" s="182">
        <v>183</v>
      </c>
      <c r="B195" s="184"/>
      <c r="C195" s="169"/>
      <c r="D195" s="169"/>
      <c r="E195" s="169"/>
      <c r="F195" s="169"/>
      <c r="G195" s="169"/>
      <c r="H195" s="183">
        <f>IFERROR(Tabla3[[#This Row],[Nombre de citesrebudes segos ISI WoK]]/(VLOOKUP(Tabla3[[#This Row],[WoS Category]],'N AQU'!$B$13:$C$266,2,0)*100),0)</f>
        <v>0</v>
      </c>
      <c r="I195" s="170">
        <f>IF(OR(Tabla3[[#This Row],[Quartil (1, 2 o 3) com a 1r, 2n, penúltim i últim autor o autor en correspondència]]=1,Tabla3[[#This Row],[Quartil (1, 2 o 3) com a 1r, 2n, penúltim i últim autor o autor en correspondència]]=2),IF(Tabla3[[#This Row],[Posició autoria article indexat]]=$F$2,1,0),0)</f>
        <v>0</v>
      </c>
      <c r="J195" s="170">
        <f>IF(OR(Tabla3[[#This Row],[Quartil (1, 2 o 3) com a 1r, 2n, penúltim i últim autor o autor en correspondència]]=1,Tabla3[[#This Row],[Quartil (1, 2 o 3) com a 1r, 2n, penúltim i últim autor o autor en correspondència]]=2),IF(Tabla3[[#This Row],[Posició autoria article indexat]]=$F$3,1,0),0)</f>
        <v>0</v>
      </c>
      <c r="K195" s="170">
        <f>IF(OR(Tabla3[[#This Row],[Quartil (1, 2 o 3) com a 1r, 2n, penúltim i últim autor o autor en correspondència]]=1,Tabla3[[#This Row],[Quartil (1, 2 o 3) com a 1r, 2n, penúltim i últim autor o autor en correspondència]]=2),IF(Tabla3[[#This Row],[Posició autoria article indexat]]=$F$4,1,0),0)</f>
        <v>0</v>
      </c>
      <c r="L195" s="170">
        <f>IF(OR(Tabla3[[#This Row],[Quartil (1, 2 o 3) com a 1r, 2n, penúltim i últim autor o autor en correspondència]]=3,Tabla3[[#This Row],[Quartil (1, 2 o 3) com a 1r, 2n, penúltim i últim autor o autor en correspondència]]=4),IF(Tabla3[[#This Row],[Posició autoria article indexat]]=$F$2,1,0),0)</f>
        <v>0</v>
      </c>
      <c r="M195" s="170">
        <f>IF(OR(Tabla3[[#This Row],[Quartil (1, 2 o 3) com a 1r, 2n, penúltim i últim autor o autor en correspondència]]=3,Tabla3[[#This Row],[Quartil (1, 2 o 3) com a 1r, 2n, penúltim i últim autor o autor en correspondència]]=4),IF(Tabla3[[#This Row],[Posició autoria article indexat]]=$F$3,1,0),0)</f>
        <v>0</v>
      </c>
      <c r="N195"/>
      <c r="O195"/>
    </row>
    <row r="196" spans="1:15" x14ac:dyDescent="0.25">
      <c r="A196" s="182">
        <v>184</v>
      </c>
      <c r="B196" s="184"/>
      <c r="C196" s="169"/>
      <c r="D196" s="169"/>
      <c r="E196" s="169"/>
      <c r="F196" s="169"/>
      <c r="G196" s="169"/>
      <c r="H196" s="183">
        <f>IFERROR(Tabla3[[#This Row],[Nombre de citesrebudes segos ISI WoK]]/(VLOOKUP(Tabla3[[#This Row],[WoS Category]],'N AQU'!$B$13:$C$266,2,0)*100),0)</f>
        <v>0</v>
      </c>
      <c r="I196" s="170">
        <f>IF(OR(Tabla3[[#This Row],[Quartil (1, 2 o 3) com a 1r, 2n, penúltim i últim autor o autor en correspondència]]=1,Tabla3[[#This Row],[Quartil (1, 2 o 3) com a 1r, 2n, penúltim i últim autor o autor en correspondència]]=2),IF(Tabla3[[#This Row],[Posició autoria article indexat]]=$F$2,1,0),0)</f>
        <v>0</v>
      </c>
      <c r="J196" s="170">
        <f>IF(OR(Tabla3[[#This Row],[Quartil (1, 2 o 3) com a 1r, 2n, penúltim i últim autor o autor en correspondència]]=1,Tabla3[[#This Row],[Quartil (1, 2 o 3) com a 1r, 2n, penúltim i últim autor o autor en correspondència]]=2),IF(Tabla3[[#This Row],[Posició autoria article indexat]]=$F$3,1,0),0)</f>
        <v>0</v>
      </c>
      <c r="K196" s="170">
        <f>IF(OR(Tabla3[[#This Row],[Quartil (1, 2 o 3) com a 1r, 2n, penúltim i últim autor o autor en correspondència]]=1,Tabla3[[#This Row],[Quartil (1, 2 o 3) com a 1r, 2n, penúltim i últim autor o autor en correspondència]]=2),IF(Tabla3[[#This Row],[Posició autoria article indexat]]=$F$4,1,0),0)</f>
        <v>0</v>
      </c>
      <c r="L196" s="170">
        <f>IF(OR(Tabla3[[#This Row],[Quartil (1, 2 o 3) com a 1r, 2n, penúltim i últim autor o autor en correspondència]]=3,Tabla3[[#This Row],[Quartil (1, 2 o 3) com a 1r, 2n, penúltim i últim autor o autor en correspondència]]=4),IF(Tabla3[[#This Row],[Posició autoria article indexat]]=$F$2,1,0),0)</f>
        <v>0</v>
      </c>
      <c r="M196" s="170">
        <f>IF(OR(Tabla3[[#This Row],[Quartil (1, 2 o 3) com a 1r, 2n, penúltim i últim autor o autor en correspondència]]=3,Tabla3[[#This Row],[Quartil (1, 2 o 3) com a 1r, 2n, penúltim i últim autor o autor en correspondència]]=4),IF(Tabla3[[#This Row],[Posició autoria article indexat]]=$F$3,1,0),0)</f>
        <v>0</v>
      </c>
      <c r="N196"/>
      <c r="O196"/>
    </row>
    <row r="197" spans="1:15" x14ac:dyDescent="0.25">
      <c r="A197" s="182">
        <v>185</v>
      </c>
      <c r="B197" s="184"/>
      <c r="C197" s="169"/>
      <c r="D197" s="169"/>
      <c r="E197" s="169"/>
      <c r="F197" s="169"/>
      <c r="G197" s="169"/>
      <c r="H197" s="183">
        <f>IFERROR(Tabla3[[#This Row],[Nombre de citesrebudes segos ISI WoK]]/(VLOOKUP(Tabla3[[#This Row],[WoS Category]],'N AQU'!$B$13:$C$266,2,0)*100),0)</f>
        <v>0</v>
      </c>
      <c r="I197" s="170">
        <f>IF(OR(Tabla3[[#This Row],[Quartil (1, 2 o 3) com a 1r, 2n, penúltim i últim autor o autor en correspondència]]=1,Tabla3[[#This Row],[Quartil (1, 2 o 3) com a 1r, 2n, penúltim i últim autor o autor en correspondència]]=2),IF(Tabla3[[#This Row],[Posició autoria article indexat]]=$F$2,1,0),0)</f>
        <v>0</v>
      </c>
      <c r="J197" s="170">
        <f>IF(OR(Tabla3[[#This Row],[Quartil (1, 2 o 3) com a 1r, 2n, penúltim i últim autor o autor en correspondència]]=1,Tabla3[[#This Row],[Quartil (1, 2 o 3) com a 1r, 2n, penúltim i últim autor o autor en correspondència]]=2),IF(Tabla3[[#This Row],[Posició autoria article indexat]]=$F$3,1,0),0)</f>
        <v>0</v>
      </c>
      <c r="K197" s="170">
        <f>IF(OR(Tabla3[[#This Row],[Quartil (1, 2 o 3) com a 1r, 2n, penúltim i últim autor o autor en correspondència]]=1,Tabla3[[#This Row],[Quartil (1, 2 o 3) com a 1r, 2n, penúltim i últim autor o autor en correspondència]]=2),IF(Tabla3[[#This Row],[Posició autoria article indexat]]=$F$4,1,0),0)</f>
        <v>0</v>
      </c>
      <c r="L197" s="170">
        <f>IF(OR(Tabla3[[#This Row],[Quartil (1, 2 o 3) com a 1r, 2n, penúltim i últim autor o autor en correspondència]]=3,Tabla3[[#This Row],[Quartil (1, 2 o 3) com a 1r, 2n, penúltim i últim autor o autor en correspondència]]=4),IF(Tabla3[[#This Row],[Posició autoria article indexat]]=$F$2,1,0),0)</f>
        <v>0</v>
      </c>
      <c r="M197" s="170">
        <f>IF(OR(Tabla3[[#This Row],[Quartil (1, 2 o 3) com a 1r, 2n, penúltim i últim autor o autor en correspondència]]=3,Tabla3[[#This Row],[Quartil (1, 2 o 3) com a 1r, 2n, penúltim i últim autor o autor en correspondència]]=4),IF(Tabla3[[#This Row],[Posició autoria article indexat]]=$F$3,1,0),0)</f>
        <v>0</v>
      </c>
      <c r="N197"/>
      <c r="O197"/>
    </row>
    <row r="198" spans="1:15" x14ac:dyDescent="0.25">
      <c r="A198" s="182">
        <v>186</v>
      </c>
      <c r="B198" s="184"/>
      <c r="C198" s="169"/>
      <c r="D198" s="169"/>
      <c r="E198" s="169"/>
      <c r="F198" s="169"/>
      <c r="G198" s="169"/>
      <c r="H198" s="183">
        <f>IFERROR(Tabla3[[#This Row],[Nombre de citesrebudes segos ISI WoK]]/(VLOOKUP(Tabla3[[#This Row],[WoS Category]],'N AQU'!$B$13:$C$266,2,0)*100),0)</f>
        <v>0</v>
      </c>
      <c r="I198" s="170">
        <f>IF(OR(Tabla3[[#This Row],[Quartil (1, 2 o 3) com a 1r, 2n, penúltim i últim autor o autor en correspondència]]=1,Tabla3[[#This Row],[Quartil (1, 2 o 3) com a 1r, 2n, penúltim i últim autor o autor en correspondència]]=2),IF(Tabla3[[#This Row],[Posició autoria article indexat]]=$F$2,1,0),0)</f>
        <v>0</v>
      </c>
      <c r="J198" s="170">
        <f>IF(OR(Tabla3[[#This Row],[Quartil (1, 2 o 3) com a 1r, 2n, penúltim i últim autor o autor en correspondència]]=1,Tabla3[[#This Row],[Quartil (1, 2 o 3) com a 1r, 2n, penúltim i últim autor o autor en correspondència]]=2),IF(Tabla3[[#This Row],[Posició autoria article indexat]]=$F$3,1,0),0)</f>
        <v>0</v>
      </c>
      <c r="K198" s="170">
        <f>IF(OR(Tabla3[[#This Row],[Quartil (1, 2 o 3) com a 1r, 2n, penúltim i últim autor o autor en correspondència]]=1,Tabla3[[#This Row],[Quartil (1, 2 o 3) com a 1r, 2n, penúltim i últim autor o autor en correspondència]]=2),IF(Tabla3[[#This Row],[Posició autoria article indexat]]=$F$4,1,0),0)</f>
        <v>0</v>
      </c>
      <c r="L198" s="170">
        <f>IF(OR(Tabla3[[#This Row],[Quartil (1, 2 o 3) com a 1r, 2n, penúltim i últim autor o autor en correspondència]]=3,Tabla3[[#This Row],[Quartil (1, 2 o 3) com a 1r, 2n, penúltim i últim autor o autor en correspondència]]=4),IF(Tabla3[[#This Row],[Posició autoria article indexat]]=$F$2,1,0),0)</f>
        <v>0</v>
      </c>
      <c r="M198" s="170">
        <f>IF(OR(Tabla3[[#This Row],[Quartil (1, 2 o 3) com a 1r, 2n, penúltim i últim autor o autor en correspondència]]=3,Tabla3[[#This Row],[Quartil (1, 2 o 3) com a 1r, 2n, penúltim i últim autor o autor en correspondència]]=4),IF(Tabla3[[#This Row],[Posició autoria article indexat]]=$F$3,1,0),0)</f>
        <v>0</v>
      </c>
      <c r="N198"/>
      <c r="O198"/>
    </row>
    <row r="199" spans="1:15" x14ac:dyDescent="0.25">
      <c r="A199" s="182">
        <v>187</v>
      </c>
      <c r="B199" s="184"/>
      <c r="C199" s="169"/>
      <c r="D199" s="169"/>
      <c r="E199" s="169"/>
      <c r="F199" s="169"/>
      <c r="G199" s="169"/>
      <c r="H199" s="183">
        <f>IFERROR(Tabla3[[#This Row],[Nombre de citesrebudes segos ISI WoK]]/(VLOOKUP(Tabla3[[#This Row],[WoS Category]],'N AQU'!$B$13:$C$266,2,0)*100),0)</f>
        <v>0</v>
      </c>
      <c r="I199" s="170">
        <f>IF(OR(Tabla3[[#This Row],[Quartil (1, 2 o 3) com a 1r, 2n, penúltim i últim autor o autor en correspondència]]=1,Tabla3[[#This Row],[Quartil (1, 2 o 3) com a 1r, 2n, penúltim i últim autor o autor en correspondència]]=2),IF(Tabla3[[#This Row],[Posició autoria article indexat]]=$F$2,1,0),0)</f>
        <v>0</v>
      </c>
      <c r="J199" s="170">
        <f>IF(OR(Tabla3[[#This Row],[Quartil (1, 2 o 3) com a 1r, 2n, penúltim i últim autor o autor en correspondència]]=1,Tabla3[[#This Row],[Quartil (1, 2 o 3) com a 1r, 2n, penúltim i últim autor o autor en correspondència]]=2),IF(Tabla3[[#This Row],[Posició autoria article indexat]]=$F$3,1,0),0)</f>
        <v>0</v>
      </c>
      <c r="K199" s="170">
        <f>IF(OR(Tabla3[[#This Row],[Quartil (1, 2 o 3) com a 1r, 2n, penúltim i últim autor o autor en correspondència]]=1,Tabla3[[#This Row],[Quartil (1, 2 o 3) com a 1r, 2n, penúltim i últim autor o autor en correspondència]]=2),IF(Tabla3[[#This Row],[Posició autoria article indexat]]=$F$4,1,0),0)</f>
        <v>0</v>
      </c>
      <c r="L199" s="170">
        <f>IF(OR(Tabla3[[#This Row],[Quartil (1, 2 o 3) com a 1r, 2n, penúltim i últim autor o autor en correspondència]]=3,Tabla3[[#This Row],[Quartil (1, 2 o 3) com a 1r, 2n, penúltim i últim autor o autor en correspondència]]=4),IF(Tabla3[[#This Row],[Posició autoria article indexat]]=$F$2,1,0),0)</f>
        <v>0</v>
      </c>
      <c r="M199" s="170">
        <f>IF(OR(Tabla3[[#This Row],[Quartil (1, 2 o 3) com a 1r, 2n, penúltim i últim autor o autor en correspondència]]=3,Tabla3[[#This Row],[Quartil (1, 2 o 3) com a 1r, 2n, penúltim i últim autor o autor en correspondència]]=4),IF(Tabla3[[#This Row],[Posició autoria article indexat]]=$F$3,1,0),0)</f>
        <v>0</v>
      </c>
      <c r="N199"/>
      <c r="O199"/>
    </row>
    <row r="200" spans="1:15" x14ac:dyDescent="0.25">
      <c r="A200" s="182">
        <v>188</v>
      </c>
      <c r="B200" s="184"/>
      <c r="C200" s="169"/>
      <c r="D200" s="169"/>
      <c r="E200" s="169"/>
      <c r="F200" s="169"/>
      <c r="G200" s="169"/>
      <c r="H200" s="183">
        <f>IFERROR(Tabla3[[#This Row],[Nombre de citesrebudes segos ISI WoK]]/(VLOOKUP(Tabla3[[#This Row],[WoS Category]],'N AQU'!$B$13:$C$266,2,0)*100),0)</f>
        <v>0</v>
      </c>
      <c r="I200" s="170">
        <f>IF(OR(Tabla3[[#This Row],[Quartil (1, 2 o 3) com a 1r, 2n, penúltim i últim autor o autor en correspondència]]=1,Tabla3[[#This Row],[Quartil (1, 2 o 3) com a 1r, 2n, penúltim i últim autor o autor en correspondència]]=2),IF(Tabla3[[#This Row],[Posició autoria article indexat]]=$F$2,1,0),0)</f>
        <v>0</v>
      </c>
      <c r="J200" s="170">
        <f>IF(OR(Tabla3[[#This Row],[Quartil (1, 2 o 3) com a 1r, 2n, penúltim i últim autor o autor en correspondència]]=1,Tabla3[[#This Row],[Quartil (1, 2 o 3) com a 1r, 2n, penúltim i últim autor o autor en correspondència]]=2),IF(Tabla3[[#This Row],[Posició autoria article indexat]]=$F$3,1,0),0)</f>
        <v>0</v>
      </c>
      <c r="K200" s="170">
        <f>IF(OR(Tabla3[[#This Row],[Quartil (1, 2 o 3) com a 1r, 2n, penúltim i últim autor o autor en correspondència]]=1,Tabla3[[#This Row],[Quartil (1, 2 o 3) com a 1r, 2n, penúltim i últim autor o autor en correspondència]]=2),IF(Tabla3[[#This Row],[Posició autoria article indexat]]=$F$4,1,0),0)</f>
        <v>0</v>
      </c>
      <c r="L200" s="170">
        <f>IF(OR(Tabla3[[#This Row],[Quartil (1, 2 o 3) com a 1r, 2n, penúltim i últim autor o autor en correspondència]]=3,Tabla3[[#This Row],[Quartil (1, 2 o 3) com a 1r, 2n, penúltim i últim autor o autor en correspondència]]=4),IF(Tabla3[[#This Row],[Posició autoria article indexat]]=$F$2,1,0),0)</f>
        <v>0</v>
      </c>
      <c r="M200" s="170">
        <f>IF(OR(Tabla3[[#This Row],[Quartil (1, 2 o 3) com a 1r, 2n, penúltim i últim autor o autor en correspondència]]=3,Tabla3[[#This Row],[Quartil (1, 2 o 3) com a 1r, 2n, penúltim i últim autor o autor en correspondència]]=4),IF(Tabla3[[#This Row],[Posició autoria article indexat]]=$F$3,1,0),0)</f>
        <v>0</v>
      </c>
      <c r="N200"/>
      <c r="O200"/>
    </row>
    <row r="201" spans="1:15" x14ac:dyDescent="0.25">
      <c r="A201" s="182">
        <v>189</v>
      </c>
      <c r="B201" s="184"/>
      <c r="C201" s="169"/>
      <c r="D201" s="169"/>
      <c r="E201" s="169"/>
      <c r="F201" s="169"/>
      <c r="G201" s="169"/>
      <c r="H201" s="183">
        <f>IFERROR(Tabla3[[#This Row],[Nombre de citesrebudes segos ISI WoK]]/(VLOOKUP(Tabla3[[#This Row],[WoS Category]],'N AQU'!$B$13:$C$266,2,0)*100),0)</f>
        <v>0</v>
      </c>
      <c r="I201" s="170">
        <f>IF(OR(Tabla3[[#This Row],[Quartil (1, 2 o 3) com a 1r, 2n, penúltim i últim autor o autor en correspondència]]=1,Tabla3[[#This Row],[Quartil (1, 2 o 3) com a 1r, 2n, penúltim i últim autor o autor en correspondència]]=2),IF(Tabla3[[#This Row],[Posició autoria article indexat]]=$F$2,1,0),0)</f>
        <v>0</v>
      </c>
      <c r="J201" s="170">
        <f>IF(OR(Tabla3[[#This Row],[Quartil (1, 2 o 3) com a 1r, 2n, penúltim i últim autor o autor en correspondència]]=1,Tabla3[[#This Row],[Quartil (1, 2 o 3) com a 1r, 2n, penúltim i últim autor o autor en correspondència]]=2),IF(Tabla3[[#This Row],[Posició autoria article indexat]]=$F$3,1,0),0)</f>
        <v>0</v>
      </c>
      <c r="K201" s="170">
        <f>IF(OR(Tabla3[[#This Row],[Quartil (1, 2 o 3) com a 1r, 2n, penúltim i últim autor o autor en correspondència]]=1,Tabla3[[#This Row],[Quartil (1, 2 o 3) com a 1r, 2n, penúltim i últim autor o autor en correspondència]]=2),IF(Tabla3[[#This Row],[Posició autoria article indexat]]=$F$4,1,0),0)</f>
        <v>0</v>
      </c>
      <c r="L201" s="170">
        <f>IF(OR(Tabla3[[#This Row],[Quartil (1, 2 o 3) com a 1r, 2n, penúltim i últim autor o autor en correspondència]]=3,Tabla3[[#This Row],[Quartil (1, 2 o 3) com a 1r, 2n, penúltim i últim autor o autor en correspondència]]=4),IF(Tabla3[[#This Row],[Posició autoria article indexat]]=$F$2,1,0),0)</f>
        <v>0</v>
      </c>
      <c r="M201" s="170">
        <f>IF(OR(Tabla3[[#This Row],[Quartil (1, 2 o 3) com a 1r, 2n, penúltim i últim autor o autor en correspondència]]=3,Tabla3[[#This Row],[Quartil (1, 2 o 3) com a 1r, 2n, penúltim i últim autor o autor en correspondència]]=4),IF(Tabla3[[#This Row],[Posició autoria article indexat]]=$F$3,1,0),0)</f>
        <v>0</v>
      </c>
      <c r="N201"/>
      <c r="O201"/>
    </row>
    <row r="202" spans="1:15" x14ac:dyDescent="0.25">
      <c r="A202" s="182">
        <v>190</v>
      </c>
      <c r="B202" s="184"/>
      <c r="C202" s="169"/>
      <c r="D202" s="169"/>
      <c r="E202" s="169"/>
      <c r="F202" s="169"/>
      <c r="G202" s="169"/>
      <c r="H202" s="183">
        <f>IFERROR(Tabla3[[#This Row],[Nombre de citesrebudes segos ISI WoK]]/(VLOOKUP(Tabla3[[#This Row],[WoS Category]],'N AQU'!$B$13:$C$266,2,0)*100),0)</f>
        <v>0</v>
      </c>
      <c r="I202" s="170">
        <f>IF(OR(Tabla3[[#This Row],[Quartil (1, 2 o 3) com a 1r, 2n, penúltim i últim autor o autor en correspondència]]=1,Tabla3[[#This Row],[Quartil (1, 2 o 3) com a 1r, 2n, penúltim i últim autor o autor en correspondència]]=2),IF(Tabla3[[#This Row],[Posició autoria article indexat]]=$F$2,1,0),0)</f>
        <v>0</v>
      </c>
      <c r="J202" s="170">
        <f>IF(OR(Tabla3[[#This Row],[Quartil (1, 2 o 3) com a 1r, 2n, penúltim i últim autor o autor en correspondència]]=1,Tabla3[[#This Row],[Quartil (1, 2 o 3) com a 1r, 2n, penúltim i últim autor o autor en correspondència]]=2),IF(Tabla3[[#This Row],[Posició autoria article indexat]]=$F$3,1,0),0)</f>
        <v>0</v>
      </c>
      <c r="K202" s="170">
        <f>IF(OR(Tabla3[[#This Row],[Quartil (1, 2 o 3) com a 1r, 2n, penúltim i últim autor o autor en correspondència]]=1,Tabla3[[#This Row],[Quartil (1, 2 o 3) com a 1r, 2n, penúltim i últim autor o autor en correspondència]]=2),IF(Tabla3[[#This Row],[Posició autoria article indexat]]=$F$4,1,0),0)</f>
        <v>0</v>
      </c>
      <c r="L202" s="170">
        <f>IF(OR(Tabla3[[#This Row],[Quartil (1, 2 o 3) com a 1r, 2n, penúltim i últim autor o autor en correspondència]]=3,Tabla3[[#This Row],[Quartil (1, 2 o 3) com a 1r, 2n, penúltim i últim autor o autor en correspondència]]=4),IF(Tabla3[[#This Row],[Posició autoria article indexat]]=$F$2,1,0),0)</f>
        <v>0</v>
      </c>
      <c r="M202" s="170">
        <f>IF(OR(Tabla3[[#This Row],[Quartil (1, 2 o 3) com a 1r, 2n, penúltim i últim autor o autor en correspondència]]=3,Tabla3[[#This Row],[Quartil (1, 2 o 3) com a 1r, 2n, penúltim i últim autor o autor en correspondència]]=4),IF(Tabla3[[#This Row],[Posició autoria article indexat]]=$F$3,1,0),0)</f>
        <v>0</v>
      </c>
      <c r="N202"/>
      <c r="O202"/>
    </row>
    <row r="203" spans="1:15" x14ac:dyDescent="0.25">
      <c r="A203" s="182">
        <v>191</v>
      </c>
      <c r="B203" s="184"/>
      <c r="C203" s="169"/>
      <c r="D203" s="169"/>
      <c r="E203" s="169"/>
      <c r="F203" s="169"/>
      <c r="G203" s="169"/>
      <c r="H203" s="183">
        <f>IFERROR(Tabla3[[#This Row],[Nombre de citesrebudes segos ISI WoK]]/(VLOOKUP(Tabla3[[#This Row],[WoS Category]],'N AQU'!$B$13:$C$266,2,0)*100),0)</f>
        <v>0</v>
      </c>
      <c r="I203" s="170">
        <f>IF(OR(Tabla3[[#This Row],[Quartil (1, 2 o 3) com a 1r, 2n, penúltim i últim autor o autor en correspondència]]=1,Tabla3[[#This Row],[Quartil (1, 2 o 3) com a 1r, 2n, penúltim i últim autor o autor en correspondència]]=2),IF(Tabla3[[#This Row],[Posició autoria article indexat]]=$F$2,1,0),0)</f>
        <v>0</v>
      </c>
      <c r="J203" s="170">
        <f>IF(OR(Tabla3[[#This Row],[Quartil (1, 2 o 3) com a 1r, 2n, penúltim i últim autor o autor en correspondència]]=1,Tabla3[[#This Row],[Quartil (1, 2 o 3) com a 1r, 2n, penúltim i últim autor o autor en correspondència]]=2),IF(Tabla3[[#This Row],[Posició autoria article indexat]]=$F$3,1,0),0)</f>
        <v>0</v>
      </c>
      <c r="K203" s="170">
        <f>IF(OR(Tabla3[[#This Row],[Quartil (1, 2 o 3) com a 1r, 2n, penúltim i últim autor o autor en correspondència]]=1,Tabla3[[#This Row],[Quartil (1, 2 o 3) com a 1r, 2n, penúltim i últim autor o autor en correspondència]]=2),IF(Tabla3[[#This Row],[Posició autoria article indexat]]=$F$4,1,0),0)</f>
        <v>0</v>
      </c>
      <c r="L203" s="170">
        <f>IF(OR(Tabla3[[#This Row],[Quartil (1, 2 o 3) com a 1r, 2n, penúltim i últim autor o autor en correspondència]]=3,Tabla3[[#This Row],[Quartil (1, 2 o 3) com a 1r, 2n, penúltim i últim autor o autor en correspondència]]=4),IF(Tabla3[[#This Row],[Posició autoria article indexat]]=$F$2,1,0),0)</f>
        <v>0</v>
      </c>
      <c r="M203" s="170">
        <f>IF(OR(Tabla3[[#This Row],[Quartil (1, 2 o 3) com a 1r, 2n, penúltim i últim autor o autor en correspondència]]=3,Tabla3[[#This Row],[Quartil (1, 2 o 3) com a 1r, 2n, penúltim i últim autor o autor en correspondència]]=4),IF(Tabla3[[#This Row],[Posició autoria article indexat]]=$F$3,1,0),0)</f>
        <v>0</v>
      </c>
      <c r="N203"/>
      <c r="O203"/>
    </row>
    <row r="204" spans="1:15" x14ac:dyDescent="0.25">
      <c r="A204" s="182">
        <v>192</v>
      </c>
      <c r="B204" s="184"/>
      <c r="C204" s="169"/>
      <c r="D204" s="169"/>
      <c r="E204" s="169"/>
      <c r="F204" s="169"/>
      <c r="G204" s="169"/>
      <c r="H204" s="183">
        <f>IFERROR(Tabla3[[#This Row],[Nombre de citesrebudes segos ISI WoK]]/(VLOOKUP(Tabla3[[#This Row],[WoS Category]],'N AQU'!$B$13:$C$266,2,0)*100),0)</f>
        <v>0</v>
      </c>
      <c r="I204" s="170">
        <f>IF(OR(Tabla3[[#This Row],[Quartil (1, 2 o 3) com a 1r, 2n, penúltim i últim autor o autor en correspondència]]=1,Tabla3[[#This Row],[Quartil (1, 2 o 3) com a 1r, 2n, penúltim i últim autor o autor en correspondència]]=2),IF(Tabla3[[#This Row],[Posició autoria article indexat]]=$F$2,1,0),0)</f>
        <v>0</v>
      </c>
      <c r="J204" s="170">
        <f>IF(OR(Tabla3[[#This Row],[Quartil (1, 2 o 3) com a 1r, 2n, penúltim i últim autor o autor en correspondència]]=1,Tabla3[[#This Row],[Quartil (1, 2 o 3) com a 1r, 2n, penúltim i últim autor o autor en correspondència]]=2),IF(Tabla3[[#This Row],[Posició autoria article indexat]]=$F$3,1,0),0)</f>
        <v>0</v>
      </c>
      <c r="K204" s="170">
        <f>IF(OR(Tabla3[[#This Row],[Quartil (1, 2 o 3) com a 1r, 2n, penúltim i últim autor o autor en correspondència]]=1,Tabla3[[#This Row],[Quartil (1, 2 o 3) com a 1r, 2n, penúltim i últim autor o autor en correspondència]]=2),IF(Tabla3[[#This Row],[Posició autoria article indexat]]=$F$4,1,0),0)</f>
        <v>0</v>
      </c>
      <c r="L204" s="170">
        <f>IF(OR(Tabla3[[#This Row],[Quartil (1, 2 o 3) com a 1r, 2n, penúltim i últim autor o autor en correspondència]]=3,Tabla3[[#This Row],[Quartil (1, 2 o 3) com a 1r, 2n, penúltim i últim autor o autor en correspondència]]=4),IF(Tabla3[[#This Row],[Posició autoria article indexat]]=$F$2,1,0),0)</f>
        <v>0</v>
      </c>
      <c r="M204" s="170">
        <f>IF(OR(Tabla3[[#This Row],[Quartil (1, 2 o 3) com a 1r, 2n, penúltim i últim autor o autor en correspondència]]=3,Tabla3[[#This Row],[Quartil (1, 2 o 3) com a 1r, 2n, penúltim i últim autor o autor en correspondència]]=4),IF(Tabla3[[#This Row],[Posició autoria article indexat]]=$F$3,1,0),0)</f>
        <v>0</v>
      </c>
      <c r="N204"/>
      <c r="O204"/>
    </row>
    <row r="205" spans="1:15" x14ac:dyDescent="0.25">
      <c r="A205" s="182">
        <v>193</v>
      </c>
      <c r="B205" s="184"/>
      <c r="C205" s="169"/>
      <c r="D205" s="169"/>
      <c r="E205" s="169"/>
      <c r="F205" s="169"/>
      <c r="G205" s="169"/>
      <c r="H205" s="183">
        <f>IFERROR(Tabla3[[#This Row],[Nombre de citesrebudes segos ISI WoK]]/(VLOOKUP(Tabla3[[#This Row],[WoS Category]],'N AQU'!$B$13:$C$266,2,0)*100),0)</f>
        <v>0</v>
      </c>
      <c r="I205" s="170">
        <f>IF(OR(Tabla3[[#This Row],[Quartil (1, 2 o 3) com a 1r, 2n, penúltim i últim autor o autor en correspondència]]=1,Tabla3[[#This Row],[Quartil (1, 2 o 3) com a 1r, 2n, penúltim i últim autor o autor en correspondència]]=2),IF(Tabla3[[#This Row],[Posició autoria article indexat]]=$F$2,1,0),0)</f>
        <v>0</v>
      </c>
      <c r="J205" s="170">
        <f>IF(OR(Tabla3[[#This Row],[Quartil (1, 2 o 3) com a 1r, 2n, penúltim i últim autor o autor en correspondència]]=1,Tabla3[[#This Row],[Quartil (1, 2 o 3) com a 1r, 2n, penúltim i últim autor o autor en correspondència]]=2),IF(Tabla3[[#This Row],[Posició autoria article indexat]]=$F$3,1,0),0)</f>
        <v>0</v>
      </c>
      <c r="K205" s="170">
        <f>IF(OR(Tabla3[[#This Row],[Quartil (1, 2 o 3) com a 1r, 2n, penúltim i últim autor o autor en correspondència]]=1,Tabla3[[#This Row],[Quartil (1, 2 o 3) com a 1r, 2n, penúltim i últim autor o autor en correspondència]]=2),IF(Tabla3[[#This Row],[Posició autoria article indexat]]=$F$4,1,0),0)</f>
        <v>0</v>
      </c>
      <c r="L205" s="170">
        <f>IF(OR(Tabla3[[#This Row],[Quartil (1, 2 o 3) com a 1r, 2n, penúltim i últim autor o autor en correspondència]]=3,Tabla3[[#This Row],[Quartil (1, 2 o 3) com a 1r, 2n, penúltim i últim autor o autor en correspondència]]=4),IF(Tabla3[[#This Row],[Posició autoria article indexat]]=$F$2,1,0),0)</f>
        <v>0</v>
      </c>
      <c r="M205" s="170">
        <f>IF(OR(Tabla3[[#This Row],[Quartil (1, 2 o 3) com a 1r, 2n, penúltim i últim autor o autor en correspondència]]=3,Tabla3[[#This Row],[Quartil (1, 2 o 3) com a 1r, 2n, penúltim i últim autor o autor en correspondència]]=4),IF(Tabla3[[#This Row],[Posició autoria article indexat]]=$F$3,1,0),0)</f>
        <v>0</v>
      </c>
      <c r="N205"/>
      <c r="O205"/>
    </row>
    <row r="206" spans="1:15" x14ac:dyDescent="0.25">
      <c r="A206" s="182">
        <v>194</v>
      </c>
      <c r="B206" s="184"/>
      <c r="C206" s="169"/>
      <c r="D206" s="169"/>
      <c r="E206" s="169"/>
      <c r="F206" s="169"/>
      <c r="G206" s="169"/>
      <c r="H206" s="183">
        <f>IFERROR(Tabla3[[#This Row],[Nombre de citesrebudes segos ISI WoK]]/(VLOOKUP(Tabla3[[#This Row],[WoS Category]],'N AQU'!$B$13:$C$266,2,0)*100),0)</f>
        <v>0</v>
      </c>
      <c r="I206" s="170">
        <f>IF(OR(Tabla3[[#This Row],[Quartil (1, 2 o 3) com a 1r, 2n, penúltim i últim autor o autor en correspondència]]=1,Tabla3[[#This Row],[Quartil (1, 2 o 3) com a 1r, 2n, penúltim i últim autor o autor en correspondència]]=2),IF(Tabla3[[#This Row],[Posició autoria article indexat]]=$F$2,1,0),0)</f>
        <v>0</v>
      </c>
      <c r="J206" s="170">
        <f>IF(OR(Tabla3[[#This Row],[Quartil (1, 2 o 3) com a 1r, 2n, penúltim i últim autor o autor en correspondència]]=1,Tabla3[[#This Row],[Quartil (1, 2 o 3) com a 1r, 2n, penúltim i últim autor o autor en correspondència]]=2),IF(Tabla3[[#This Row],[Posició autoria article indexat]]=$F$3,1,0),0)</f>
        <v>0</v>
      </c>
      <c r="K206" s="170">
        <f>IF(OR(Tabla3[[#This Row],[Quartil (1, 2 o 3) com a 1r, 2n, penúltim i últim autor o autor en correspondència]]=1,Tabla3[[#This Row],[Quartil (1, 2 o 3) com a 1r, 2n, penúltim i últim autor o autor en correspondència]]=2),IF(Tabla3[[#This Row],[Posició autoria article indexat]]=$F$4,1,0),0)</f>
        <v>0</v>
      </c>
      <c r="L206" s="170">
        <f>IF(OR(Tabla3[[#This Row],[Quartil (1, 2 o 3) com a 1r, 2n, penúltim i últim autor o autor en correspondència]]=3,Tabla3[[#This Row],[Quartil (1, 2 o 3) com a 1r, 2n, penúltim i últim autor o autor en correspondència]]=4),IF(Tabla3[[#This Row],[Posició autoria article indexat]]=$F$2,1,0),0)</f>
        <v>0</v>
      </c>
      <c r="M206" s="170">
        <f>IF(OR(Tabla3[[#This Row],[Quartil (1, 2 o 3) com a 1r, 2n, penúltim i últim autor o autor en correspondència]]=3,Tabla3[[#This Row],[Quartil (1, 2 o 3) com a 1r, 2n, penúltim i últim autor o autor en correspondència]]=4),IF(Tabla3[[#This Row],[Posició autoria article indexat]]=$F$3,1,0),0)</f>
        <v>0</v>
      </c>
      <c r="N206"/>
      <c r="O206"/>
    </row>
    <row r="207" spans="1:15" x14ac:dyDescent="0.25">
      <c r="A207" s="182">
        <v>195</v>
      </c>
      <c r="B207" s="184"/>
      <c r="C207" s="169"/>
      <c r="D207" s="169"/>
      <c r="E207" s="169"/>
      <c r="F207" s="169"/>
      <c r="G207" s="169"/>
      <c r="H207" s="183">
        <f>IFERROR(Tabla3[[#This Row],[Nombre de citesrebudes segos ISI WoK]]/(VLOOKUP(Tabla3[[#This Row],[WoS Category]],'N AQU'!$B$13:$C$266,2,0)*100),0)</f>
        <v>0</v>
      </c>
      <c r="I207" s="170">
        <f>IF(OR(Tabla3[[#This Row],[Quartil (1, 2 o 3) com a 1r, 2n, penúltim i últim autor o autor en correspondència]]=1,Tabla3[[#This Row],[Quartil (1, 2 o 3) com a 1r, 2n, penúltim i últim autor o autor en correspondència]]=2),IF(Tabla3[[#This Row],[Posició autoria article indexat]]=$F$2,1,0),0)</f>
        <v>0</v>
      </c>
      <c r="J207" s="170">
        <f>IF(OR(Tabla3[[#This Row],[Quartil (1, 2 o 3) com a 1r, 2n, penúltim i últim autor o autor en correspondència]]=1,Tabla3[[#This Row],[Quartil (1, 2 o 3) com a 1r, 2n, penúltim i últim autor o autor en correspondència]]=2),IF(Tabla3[[#This Row],[Posició autoria article indexat]]=$F$3,1,0),0)</f>
        <v>0</v>
      </c>
      <c r="K207" s="170">
        <f>IF(OR(Tabla3[[#This Row],[Quartil (1, 2 o 3) com a 1r, 2n, penúltim i últim autor o autor en correspondència]]=1,Tabla3[[#This Row],[Quartil (1, 2 o 3) com a 1r, 2n, penúltim i últim autor o autor en correspondència]]=2),IF(Tabla3[[#This Row],[Posició autoria article indexat]]=$F$4,1,0),0)</f>
        <v>0</v>
      </c>
      <c r="L207" s="170">
        <f>IF(OR(Tabla3[[#This Row],[Quartil (1, 2 o 3) com a 1r, 2n, penúltim i últim autor o autor en correspondència]]=3,Tabla3[[#This Row],[Quartil (1, 2 o 3) com a 1r, 2n, penúltim i últim autor o autor en correspondència]]=4),IF(Tabla3[[#This Row],[Posició autoria article indexat]]=$F$2,1,0),0)</f>
        <v>0</v>
      </c>
      <c r="M207" s="170">
        <f>IF(OR(Tabla3[[#This Row],[Quartil (1, 2 o 3) com a 1r, 2n, penúltim i últim autor o autor en correspondència]]=3,Tabla3[[#This Row],[Quartil (1, 2 o 3) com a 1r, 2n, penúltim i últim autor o autor en correspondència]]=4),IF(Tabla3[[#This Row],[Posició autoria article indexat]]=$F$3,1,0),0)</f>
        <v>0</v>
      </c>
      <c r="N207"/>
      <c r="O207"/>
    </row>
    <row r="208" spans="1:15" x14ac:dyDescent="0.25">
      <c r="A208" s="182">
        <v>196</v>
      </c>
      <c r="B208" s="184"/>
      <c r="C208" s="169"/>
      <c r="D208" s="169"/>
      <c r="E208" s="169"/>
      <c r="F208" s="169"/>
      <c r="G208" s="169"/>
      <c r="H208" s="183">
        <f>IFERROR(Tabla3[[#This Row],[Nombre de citesrebudes segos ISI WoK]]/(VLOOKUP(Tabla3[[#This Row],[WoS Category]],'N AQU'!$B$13:$C$266,2,0)*100),0)</f>
        <v>0</v>
      </c>
      <c r="I208" s="170">
        <f>IF(OR(Tabla3[[#This Row],[Quartil (1, 2 o 3) com a 1r, 2n, penúltim i últim autor o autor en correspondència]]=1,Tabla3[[#This Row],[Quartil (1, 2 o 3) com a 1r, 2n, penúltim i últim autor o autor en correspondència]]=2),IF(Tabla3[[#This Row],[Posició autoria article indexat]]=$F$2,1,0),0)</f>
        <v>0</v>
      </c>
      <c r="J208" s="170">
        <f>IF(OR(Tabla3[[#This Row],[Quartil (1, 2 o 3) com a 1r, 2n, penúltim i últim autor o autor en correspondència]]=1,Tabla3[[#This Row],[Quartil (1, 2 o 3) com a 1r, 2n, penúltim i últim autor o autor en correspondència]]=2),IF(Tabla3[[#This Row],[Posició autoria article indexat]]=$F$3,1,0),0)</f>
        <v>0</v>
      </c>
      <c r="K208" s="170">
        <f>IF(OR(Tabla3[[#This Row],[Quartil (1, 2 o 3) com a 1r, 2n, penúltim i últim autor o autor en correspondència]]=1,Tabla3[[#This Row],[Quartil (1, 2 o 3) com a 1r, 2n, penúltim i últim autor o autor en correspondència]]=2),IF(Tabla3[[#This Row],[Posició autoria article indexat]]=$F$4,1,0),0)</f>
        <v>0</v>
      </c>
      <c r="L208" s="170">
        <f>IF(OR(Tabla3[[#This Row],[Quartil (1, 2 o 3) com a 1r, 2n, penúltim i últim autor o autor en correspondència]]=3,Tabla3[[#This Row],[Quartil (1, 2 o 3) com a 1r, 2n, penúltim i últim autor o autor en correspondència]]=4),IF(Tabla3[[#This Row],[Posició autoria article indexat]]=$F$2,1,0),0)</f>
        <v>0</v>
      </c>
      <c r="M208" s="170">
        <f>IF(OR(Tabla3[[#This Row],[Quartil (1, 2 o 3) com a 1r, 2n, penúltim i últim autor o autor en correspondència]]=3,Tabla3[[#This Row],[Quartil (1, 2 o 3) com a 1r, 2n, penúltim i últim autor o autor en correspondència]]=4),IF(Tabla3[[#This Row],[Posició autoria article indexat]]=$F$3,1,0),0)</f>
        <v>0</v>
      </c>
      <c r="N208"/>
      <c r="O208"/>
    </row>
    <row r="209" spans="1:15" x14ac:dyDescent="0.25">
      <c r="A209" s="182">
        <v>197</v>
      </c>
      <c r="B209" s="184"/>
      <c r="C209" s="169"/>
      <c r="D209" s="169"/>
      <c r="E209" s="169"/>
      <c r="F209" s="169"/>
      <c r="G209" s="169"/>
      <c r="H209" s="183">
        <f>IFERROR(Tabla3[[#This Row],[Nombre de citesrebudes segos ISI WoK]]/(VLOOKUP(Tabla3[[#This Row],[WoS Category]],'N AQU'!$B$13:$C$266,2,0)*100),0)</f>
        <v>0</v>
      </c>
      <c r="I209" s="170">
        <f>IF(OR(Tabla3[[#This Row],[Quartil (1, 2 o 3) com a 1r, 2n, penúltim i últim autor o autor en correspondència]]=1,Tabla3[[#This Row],[Quartil (1, 2 o 3) com a 1r, 2n, penúltim i últim autor o autor en correspondència]]=2),IF(Tabla3[[#This Row],[Posició autoria article indexat]]=$F$2,1,0),0)</f>
        <v>0</v>
      </c>
      <c r="J209" s="170">
        <f>IF(OR(Tabla3[[#This Row],[Quartil (1, 2 o 3) com a 1r, 2n, penúltim i últim autor o autor en correspondència]]=1,Tabla3[[#This Row],[Quartil (1, 2 o 3) com a 1r, 2n, penúltim i últim autor o autor en correspondència]]=2),IF(Tabla3[[#This Row],[Posició autoria article indexat]]=$F$3,1,0),0)</f>
        <v>0</v>
      </c>
      <c r="K209" s="170">
        <f>IF(OR(Tabla3[[#This Row],[Quartil (1, 2 o 3) com a 1r, 2n, penúltim i últim autor o autor en correspondència]]=1,Tabla3[[#This Row],[Quartil (1, 2 o 3) com a 1r, 2n, penúltim i últim autor o autor en correspondència]]=2),IF(Tabla3[[#This Row],[Posició autoria article indexat]]=$F$4,1,0),0)</f>
        <v>0</v>
      </c>
      <c r="L209" s="170">
        <f>IF(OR(Tabla3[[#This Row],[Quartil (1, 2 o 3) com a 1r, 2n, penúltim i últim autor o autor en correspondència]]=3,Tabla3[[#This Row],[Quartil (1, 2 o 3) com a 1r, 2n, penúltim i últim autor o autor en correspondència]]=4),IF(Tabla3[[#This Row],[Posició autoria article indexat]]=$F$2,1,0),0)</f>
        <v>0</v>
      </c>
      <c r="M209" s="170">
        <f>IF(OR(Tabla3[[#This Row],[Quartil (1, 2 o 3) com a 1r, 2n, penúltim i últim autor o autor en correspondència]]=3,Tabla3[[#This Row],[Quartil (1, 2 o 3) com a 1r, 2n, penúltim i últim autor o autor en correspondència]]=4),IF(Tabla3[[#This Row],[Posició autoria article indexat]]=$F$3,1,0),0)</f>
        <v>0</v>
      </c>
      <c r="N209"/>
      <c r="O209"/>
    </row>
    <row r="210" spans="1:15" x14ac:dyDescent="0.25">
      <c r="A210" s="182">
        <v>198</v>
      </c>
      <c r="B210" s="184"/>
      <c r="C210" s="169"/>
      <c r="D210" s="169"/>
      <c r="E210" s="169"/>
      <c r="F210" s="169"/>
      <c r="G210" s="169"/>
      <c r="H210" s="183">
        <f>IFERROR(Tabla3[[#This Row],[Nombre de citesrebudes segos ISI WoK]]/(VLOOKUP(Tabla3[[#This Row],[WoS Category]],'N AQU'!$B$13:$C$266,2,0)*100),0)</f>
        <v>0</v>
      </c>
      <c r="I210" s="170">
        <f>IF(OR(Tabla3[[#This Row],[Quartil (1, 2 o 3) com a 1r, 2n, penúltim i últim autor o autor en correspondència]]=1,Tabla3[[#This Row],[Quartil (1, 2 o 3) com a 1r, 2n, penúltim i últim autor o autor en correspondència]]=2),IF(Tabla3[[#This Row],[Posició autoria article indexat]]=$F$2,1,0),0)</f>
        <v>0</v>
      </c>
      <c r="J210" s="170">
        <f>IF(OR(Tabla3[[#This Row],[Quartil (1, 2 o 3) com a 1r, 2n, penúltim i últim autor o autor en correspondència]]=1,Tabla3[[#This Row],[Quartil (1, 2 o 3) com a 1r, 2n, penúltim i últim autor o autor en correspondència]]=2),IF(Tabla3[[#This Row],[Posició autoria article indexat]]=$F$3,1,0),0)</f>
        <v>0</v>
      </c>
      <c r="K210" s="170">
        <f>IF(OR(Tabla3[[#This Row],[Quartil (1, 2 o 3) com a 1r, 2n, penúltim i últim autor o autor en correspondència]]=1,Tabla3[[#This Row],[Quartil (1, 2 o 3) com a 1r, 2n, penúltim i últim autor o autor en correspondència]]=2),IF(Tabla3[[#This Row],[Posició autoria article indexat]]=$F$4,1,0),0)</f>
        <v>0</v>
      </c>
      <c r="L210" s="170">
        <f>IF(OR(Tabla3[[#This Row],[Quartil (1, 2 o 3) com a 1r, 2n, penúltim i últim autor o autor en correspondència]]=3,Tabla3[[#This Row],[Quartil (1, 2 o 3) com a 1r, 2n, penúltim i últim autor o autor en correspondència]]=4),IF(Tabla3[[#This Row],[Posició autoria article indexat]]=$F$2,1,0),0)</f>
        <v>0</v>
      </c>
      <c r="M210" s="170">
        <f>IF(OR(Tabla3[[#This Row],[Quartil (1, 2 o 3) com a 1r, 2n, penúltim i últim autor o autor en correspondència]]=3,Tabla3[[#This Row],[Quartil (1, 2 o 3) com a 1r, 2n, penúltim i últim autor o autor en correspondència]]=4),IF(Tabla3[[#This Row],[Posició autoria article indexat]]=$F$3,1,0),0)</f>
        <v>0</v>
      </c>
      <c r="N210"/>
      <c r="O210"/>
    </row>
    <row r="211" spans="1:15" x14ac:dyDescent="0.25">
      <c r="A211" s="182">
        <v>199</v>
      </c>
      <c r="B211" s="184"/>
      <c r="C211" s="169"/>
      <c r="D211" s="169"/>
      <c r="E211" s="169"/>
      <c r="F211" s="169"/>
      <c r="G211" s="169"/>
      <c r="H211" s="183">
        <f>IFERROR(Tabla3[[#This Row],[Nombre de citesrebudes segos ISI WoK]]/(VLOOKUP(Tabla3[[#This Row],[WoS Category]],'N AQU'!$B$13:$C$266,2,0)*100),0)</f>
        <v>0</v>
      </c>
      <c r="I211" s="170">
        <f>IF(OR(Tabla3[[#This Row],[Quartil (1, 2 o 3) com a 1r, 2n, penúltim i últim autor o autor en correspondència]]=1,Tabla3[[#This Row],[Quartil (1, 2 o 3) com a 1r, 2n, penúltim i últim autor o autor en correspondència]]=2),IF(Tabla3[[#This Row],[Posició autoria article indexat]]=$F$2,1,0),0)</f>
        <v>0</v>
      </c>
      <c r="J211" s="170">
        <f>IF(OR(Tabla3[[#This Row],[Quartil (1, 2 o 3) com a 1r, 2n, penúltim i últim autor o autor en correspondència]]=1,Tabla3[[#This Row],[Quartil (1, 2 o 3) com a 1r, 2n, penúltim i últim autor o autor en correspondència]]=2),IF(Tabla3[[#This Row],[Posició autoria article indexat]]=$F$3,1,0),0)</f>
        <v>0</v>
      </c>
      <c r="K211" s="170">
        <f>IF(OR(Tabla3[[#This Row],[Quartil (1, 2 o 3) com a 1r, 2n, penúltim i últim autor o autor en correspondència]]=1,Tabla3[[#This Row],[Quartil (1, 2 o 3) com a 1r, 2n, penúltim i últim autor o autor en correspondència]]=2),IF(Tabla3[[#This Row],[Posició autoria article indexat]]=$F$4,1,0),0)</f>
        <v>0</v>
      </c>
      <c r="L211" s="170">
        <f>IF(OR(Tabla3[[#This Row],[Quartil (1, 2 o 3) com a 1r, 2n, penúltim i últim autor o autor en correspondència]]=3,Tabla3[[#This Row],[Quartil (1, 2 o 3) com a 1r, 2n, penúltim i últim autor o autor en correspondència]]=4),IF(Tabla3[[#This Row],[Posició autoria article indexat]]=$F$2,1,0),0)</f>
        <v>0</v>
      </c>
      <c r="M211" s="170">
        <f>IF(OR(Tabla3[[#This Row],[Quartil (1, 2 o 3) com a 1r, 2n, penúltim i últim autor o autor en correspondència]]=3,Tabla3[[#This Row],[Quartil (1, 2 o 3) com a 1r, 2n, penúltim i últim autor o autor en correspondència]]=4),IF(Tabla3[[#This Row],[Posició autoria article indexat]]=$F$3,1,0),0)</f>
        <v>0</v>
      </c>
      <c r="N211"/>
      <c r="O211"/>
    </row>
    <row r="212" spans="1:15" x14ac:dyDescent="0.25">
      <c r="A212" s="182">
        <v>200</v>
      </c>
      <c r="B212" s="184"/>
      <c r="C212" s="169"/>
      <c r="D212" s="169"/>
      <c r="E212" s="169"/>
      <c r="F212" s="169"/>
      <c r="G212" s="169"/>
      <c r="H212" s="183">
        <f>IFERROR(Tabla3[[#This Row],[Nombre de citesrebudes segos ISI WoK]]/(VLOOKUP(Tabla3[[#This Row],[WoS Category]],'N AQU'!$B$13:$C$266,2,0)*100),0)</f>
        <v>0</v>
      </c>
      <c r="I212" s="170">
        <f>IF(OR(Tabla3[[#This Row],[Quartil (1, 2 o 3) com a 1r, 2n, penúltim i últim autor o autor en correspondència]]=1,Tabla3[[#This Row],[Quartil (1, 2 o 3) com a 1r, 2n, penúltim i últim autor o autor en correspondència]]=2),IF(Tabla3[[#This Row],[Posició autoria article indexat]]=$F$2,1,0),0)</f>
        <v>0</v>
      </c>
      <c r="J212" s="170">
        <f>IF(OR(Tabla3[[#This Row],[Quartil (1, 2 o 3) com a 1r, 2n, penúltim i últim autor o autor en correspondència]]=1,Tabla3[[#This Row],[Quartil (1, 2 o 3) com a 1r, 2n, penúltim i últim autor o autor en correspondència]]=2),IF(Tabla3[[#This Row],[Posició autoria article indexat]]=$F$3,1,0),0)</f>
        <v>0</v>
      </c>
      <c r="K212" s="170">
        <f>IF(OR(Tabla3[[#This Row],[Quartil (1, 2 o 3) com a 1r, 2n, penúltim i últim autor o autor en correspondència]]=1,Tabla3[[#This Row],[Quartil (1, 2 o 3) com a 1r, 2n, penúltim i últim autor o autor en correspondència]]=2),IF(Tabla3[[#This Row],[Posició autoria article indexat]]=$F$4,1,0),0)</f>
        <v>0</v>
      </c>
      <c r="L212" s="170">
        <f>IF(OR(Tabla3[[#This Row],[Quartil (1, 2 o 3) com a 1r, 2n, penúltim i últim autor o autor en correspondència]]=3,Tabla3[[#This Row],[Quartil (1, 2 o 3) com a 1r, 2n, penúltim i últim autor o autor en correspondència]]=4),IF(Tabla3[[#This Row],[Posició autoria article indexat]]=$F$2,1,0),0)</f>
        <v>0</v>
      </c>
      <c r="M212" s="170">
        <f>IF(OR(Tabla3[[#This Row],[Quartil (1, 2 o 3) com a 1r, 2n, penúltim i últim autor o autor en correspondència]]=3,Tabla3[[#This Row],[Quartil (1, 2 o 3) com a 1r, 2n, penúltim i últim autor o autor en correspondència]]=4),IF(Tabla3[[#This Row],[Posició autoria article indexat]]=$F$3,1,0),0)</f>
        <v>0</v>
      </c>
      <c r="N212"/>
      <c r="O212"/>
    </row>
    <row r="214" spans="1:15" ht="31.5" x14ac:dyDescent="0.25">
      <c r="B214" s="16" t="s">
        <v>50</v>
      </c>
    </row>
  </sheetData>
  <sheetProtection algorithmName="SHA-512" hashValue="rtLSuLXbHv/KZhRV5svY4whmROPcoHDsmvCed8SZQ150X7TE822Sq8nuoVWuEHiDvwIcSWoO+imQ+m1yXzdo5Q==" saltValue="Yz5auwHiiDxMwp/QzZwkgQ==" spinCount="100000" sheet="1" objects="1" scenarios="1"/>
  <mergeCells count="1">
    <mergeCell ref="A11:B11"/>
  </mergeCells>
  <dataValidations count="3">
    <dataValidation type="list" allowBlank="1" showInputMessage="1" showErrorMessage="1" sqref="C13:C212" xr:uid="{00000000-0002-0000-0A00-000000000000}">
      <formula1>"1, 2, 3,4"</formula1>
    </dataValidation>
    <dataValidation type="list" allowBlank="1" showInputMessage="1" showErrorMessage="1" sqref="E13:E212" xr:uid="{00000000-0002-0000-0A00-000001000000}">
      <formula1>"article no indexat,llibre,capítol de llibre"</formula1>
    </dataValidation>
    <dataValidation type="list" allowBlank="1" showInputMessage="1" showErrorMessage="1" sqref="F13:F212" xr:uid="{00000000-0002-0000-0A00-000002000000}">
      <formula1>$F$2:$F$4</formula1>
    </dataValidation>
  </dataValidations>
  <hyperlinks>
    <hyperlink ref="A4" r:id="rId1" xr:uid="{00000000-0004-0000-0A00-000000000000}"/>
  </hyperlinks>
  <pageMargins left="0.7" right="0.7" top="0.75" bottom="0.75" header="0.3" footer="0.3"/>
  <pageSetup paperSize="9" orientation="portrait" r:id="rId2"/>
  <ignoredErrors>
    <ignoredError sqref="J13:J212 I14:I212 K13:K212 L13:M212" unlockedFormula="1"/>
  </ignoredErrors>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A00-000003000000}">
          <x14:formula1>
            <xm:f>'N AQU'!$B$13:$B$266</xm:f>
          </x14:formula1>
          <xm:sqref>D13:D212</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Full8"/>
  <dimension ref="A1:U250"/>
  <sheetViews>
    <sheetView workbookViewId="0">
      <pane ySplit="7" topLeftCell="A8" activePane="bottomLeft" state="frozen"/>
      <selection activeCell="K33" sqref="K33"/>
      <selection pane="bottomLeft" activeCell="A7" sqref="A7:M7"/>
    </sheetView>
  </sheetViews>
  <sheetFormatPr baseColWidth="10" defaultColWidth="11.42578125" defaultRowHeight="15" x14ac:dyDescent="0.25"/>
  <cols>
    <col min="1" max="1" width="9.140625" customWidth="1"/>
    <col min="2" max="2" width="17.140625" customWidth="1"/>
    <col min="3" max="3" width="29.5703125" customWidth="1"/>
    <col min="4" max="4" width="24.28515625" customWidth="1"/>
    <col min="5" max="5" width="32.140625" customWidth="1"/>
    <col min="6" max="6" width="39.28515625" customWidth="1"/>
    <col min="7" max="7" width="25.7109375" customWidth="1"/>
    <col min="13" max="13" width="18.42578125" customWidth="1"/>
  </cols>
  <sheetData>
    <row r="1" spans="1:21" x14ac:dyDescent="0.25">
      <c r="A1" s="8" t="s">
        <v>16</v>
      </c>
      <c r="B1" s="8"/>
      <c r="R1" s="5"/>
    </row>
    <row r="2" spans="1:21" x14ac:dyDescent="0.25">
      <c r="A2" s="9" t="s">
        <v>31</v>
      </c>
      <c r="B2" s="9"/>
      <c r="R2" s="5"/>
    </row>
    <row r="3" spans="1:21" x14ac:dyDescent="0.25">
      <c r="A3" s="8"/>
      <c r="B3" s="8"/>
      <c r="G3" s="14"/>
      <c r="R3" s="5"/>
    </row>
    <row r="4" spans="1:21" ht="26.25" customHeight="1" x14ac:dyDescent="0.3">
      <c r="A4" s="18" t="s">
        <v>72</v>
      </c>
      <c r="B4" s="8"/>
      <c r="C4" s="90" t="s">
        <v>234</v>
      </c>
      <c r="D4" s="93"/>
      <c r="E4" s="35"/>
      <c r="G4" s="14"/>
      <c r="R4" s="5"/>
      <c r="T4" s="18" t="s">
        <v>72</v>
      </c>
    </row>
    <row r="5" spans="1:21" x14ac:dyDescent="0.25">
      <c r="A5" s="8"/>
      <c r="B5" s="76">
        <f>COUNTIF(B8:B250,"patent")</f>
        <v>0</v>
      </c>
      <c r="C5" s="76">
        <f>COUNTIF(B8:B250,"conveni")</f>
        <v>0</v>
      </c>
      <c r="R5" s="5"/>
    </row>
    <row r="6" spans="1:21" ht="15.75" x14ac:dyDescent="0.25">
      <c r="A6" s="359" t="s">
        <v>112</v>
      </c>
      <c r="B6" s="365"/>
      <c r="C6" s="360"/>
      <c r="D6" s="360"/>
      <c r="E6" s="360"/>
      <c r="F6" s="360"/>
      <c r="G6" s="360"/>
      <c r="H6" s="360"/>
      <c r="I6" s="360"/>
      <c r="J6" s="360"/>
      <c r="K6" s="360"/>
      <c r="L6" s="360"/>
      <c r="M6" s="361"/>
      <c r="N6" s="11"/>
      <c r="O6" s="11"/>
      <c r="P6" s="11"/>
      <c r="Q6" s="11"/>
      <c r="R6" s="11"/>
      <c r="S6" s="11"/>
    </row>
    <row r="7" spans="1:21" x14ac:dyDescent="0.25">
      <c r="A7" s="217" t="s">
        <v>30</v>
      </c>
      <c r="B7" s="218" t="s">
        <v>48</v>
      </c>
      <c r="C7" s="218" t="s">
        <v>36</v>
      </c>
      <c r="D7" s="218" t="s">
        <v>37</v>
      </c>
      <c r="E7" s="218" t="s">
        <v>38</v>
      </c>
      <c r="F7" s="218" t="s">
        <v>39</v>
      </c>
      <c r="G7" s="218" t="s">
        <v>40</v>
      </c>
      <c r="H7" s="219" t="s">
        <v>41</v>
      </c>
      <c r="I7" s="219" t="s">
        <v>42</v>
      </c>
      <c r="J7" s="219" t="s">
        <v>43</v>
      </c>
      <c r="K7" s="219" t="s">
        <v>44</v>
      </c>
      <c r="L7" s="219" t="s">
        <v>49</v>
      </c>
      <c r="M7" s="194" t="s">
        <v>28</v>
      </c>
      <c r="N7" s="10"/>
      <c r="O7" s="10"/>
      <c r="P7" s="10"/>
      <c r="Q7" s="10"/>
      <c r="R7" s="10"/>
      <c r="S7" s="10"/>
      <c r="T7" s="10"/>
      <c r="U7" s="10"/>
    </row>
    <row r="8" spans="1:21" x14ac:dyDescent="0.25">
      <c r="A8" s="206">
        <v>1</v>
      </c>
      <c r="B8" s="3"/>
      <c r="C8" s="3"/>
      <c r="D8" s="3"/>
      <c r="E8" s="3"/>
      <c r="F8" s="3"/>
      <c r="G8" s="3"/>
      <c r="H8" s="89">
        <f>IF(B8="Patent",0,IF(AND(D8="Internacional",G8="Responsable"),0.25*E8,0))</f>
        <v>0</v>
      </c>
      <c r="I8" s="89">
        <f>IF(B8="Patent",0,IF(AND(D8="Nacional",G8="Responsable"),0.2*E8,0))</f>
        <v>0</v>
      </c>
      <c r="J8" s="89">
        <f>IF(B8="Patent",0,IF(AND(D8="Nacional",G8="Participant"),0.1*E8,0))</f>
        <v>0</v>
      </c>
      <c r="K8" s="89">
        <f>IF(B8="Patent",0,IF(AND(D8="Internacional",G8="Participant"),0.1*E8,0))</f>
        <v>0</v>
      </c>
      <c r="L8" s="89">
        <f>IF(B8="Patent",1,0)</f>
        <v>0</v>
      </c>
      <c r="M8" s="224" t="str">
        <f>IF(C8&lt;&gt;0,(CONCATENATE("1.2.e_",'Valoració '!$D$7,"00",A8))," ")</f>
        <v xml:space="preserve"> </v>
      </c>
      <c r="N8" s="10"/>
      <c r="O8" s="10"/>
      <c r="P8" s="10"/>
      <c r="Q8" s="10"/>
      <c r="R8" s="10"/>
      <c r="S8" s="10"/>
      <c r="T8" s="10"/>
      <c r="U8" s="10"/>
    </row>
    <row r="9" spans="1:21" x14ac:dyDescent="0.25">
      <c r="A9" s="206">
        <v>2</v>
      </c>
      <c r="B9" s="3"/>
      <c r="C9" s="3"/>
      <c r="D9" s="3"/>
      <c r="E9" s="3"/>
      <c r="F9" s="3"/>
      <c r="G9" s="3"/>
      <c r="H9" s="89">
        <f t="shared" ref="H9:H107" si="0">IF(B9="Patent",0,IF(AND(D9="Internacional",G9="Responsable"),0.25*E9,0))</f>
        <v>0</v>
      </c>
      <c r="I9" s="89">
        <f t="shared" ref="I9:I107" si="1">IF(B9="Patent",0,IF(AND(D9="Nacional",G9="Responsable"),0.2*E9,0))</f>
        <v>0</v>
      </c>
      <c r="J9" s="89">
        <f t="shared" ref="J9:J107" si="2">IF(B9="Patent",0,IF(AND(D9="Nacional",G9="Participant"),0.1*E9,0))</f>
        <v>0</v>
      </c>
      <c r="K9" s="89">
        <f t="shared" ref="K9:K107" si="3">IF(B9="Patent",0,IF(AND(D9="Internacional",G9="Participant"),0.1*E9,0))</f>
        <v>0</v>
      </c>
      <c r="L9" s="89">
        <f t="shared" ref="L9:L107" si="4">IF(B9="Patent",1,0)</f>
        <v>0</v>
      </c>
      <c r="M9" s="224" t="str">
        <f>IF(C9&lt;&gt;0,(CONCATENATE("1.2.e_",'Valoració '!$D$7,"00",A9))," ")</f>
        <v xml:space="preserve"> </v>
      </c>
      <c r="N9" s="10"/>
      <c r="O9" s="10"/>
      <c r="P9" s="10"/>
      <c r="Q9" s="10"/>
      <c r="R9" s="10"/>
      <c r="S9" s="10"/>
      <c r="T9" s="10"/>
      <c r="U9" s="10"/>
    </row>
    <row r="10" spans="1:21" x14ac:dyDescent="0.25">
      <c r="A10" s="206">
        <v>3</v>
      </c>
      <c r="B10" s="3"/>
      <c r="C10" s="3"/>
      <c r="D10" s="3"/>
      <c r="E10" s="3"/>
      <c r="F10" s="3"/>
      <c r="G10" s="3"/>
      <c r="H10" s="89">
        <f t="shared" si="0"/>
        <v>0</v>
      </c>
      <c r="I10" s="89">
        <f t="shared" si="1"/>
        <v>0</v>
      </c>
      <c r="J10" s="89">
        <f t="shared" si="2"/>
        <v>0</v>
      </c>
      <c r="K10" s="89">
        <f t="shared" si="3"/>
        <v>0</v>
      </c>
      <c r="L10" s="89">
        <f t="shared" si="4"/>
        <v>0</v>
      </c>
      <c r="M10" s="224" t="str">
        <f>IF(C10&lt;&gt;0,(CONCATENATE("1.2.e_",'Valoració '!$D$7,"00",A10))," ")</f>
        <v xml:space="preserve"> </v>
      </c>
    </row>
    <row r="11" spans="1:21" x14ac:dyDescent="0.25">
      <c r="A11" s="206">
        <v>4</v>
      </c>
      <c r="B11" s="3"/>
      <c r="C11" s="3"/>
      <c r="D11" s="3"/>
      <c r="E11" s="3"/>
      <c r="F11" s="3"/>
      <c r="G11" s="3"/>
      <c r="H11" s="89">
        <f t="shared" si="0"/>
        <v>0</v>
      </c>
      <c r="I11" s="89">
        <f t="shared" si="1"/>
        <v>0</v>
      </c>
      <c r="J11" s="89">
        <f t="shared" si="2"/>
        <v>0</v>
      </c>
      <c r="K11" s="89">
        <f t="shared" si="3"/>
        <v>0</v>
      </c>
      <c r="L11" s="89">
        <f t="shared" si="4"/>
        <v>0</v>
      </c>
      <c r="M11" s="224" t="str">
        <f>IF(C11&lt;&gt;0,(CONCATENATE("1.2.e_",'Valoració '!$D$7,"00",A11))," ")</f>
        <v xml:space="preserve"> </v>
      </c>
    </row>
    <row r="12" spans="1:21" x14ac:dyDescent="0.25">
      <c r="A12" s="206">
        <v>5</v>
      </c>
      <c r="B12" s="3"/>
      <c r="C12" s="3"/>
      <c r="D12" s="3"/>
      <c r="E12" s="3"/>
      <c r="F12" s="3"/>
      <c r="G12" s="3"/>
      <c r="H12" s="89">
        <f t="shared" si="0"/>
        <v>0</v>
      </c>
      <c r="I12" s="89">
        <f t="shared" si="1"/>
        <v>0</v>
      </c>
      <c r="J12" s="89">
        <f t="shared" si="2"/>
        <v>0</v>
      </c>
      <c r="K12" s="89">
        <f t="shared" si="3"/>
        <v>0</v>
      </c>
      <c r="L12" s="89">
        <f t="shared" si="4"/>
        <v>0</v>
      </c>
      <c r="M12" s="224" t="str">
        <f>IF(C12&lt;&gt;0,(CONCATENATE("1.2.e_",'Valoració '!$D$7,"00",A12))," ")</f>
        <v xml:space="preserve"> </v>
      </c>
    </row>
    <row r="13" spans="1:21" x14ac:dyDescent="0.25">
      <c r="A13" s="206">
        <v>6</v>
      </c>
      <c r="B13" s="3"/>
      <c r="C13" s="3"/>
      <c r="D13" s="3"/>
      <c r="E13" s="3"/>
      <c r="F13" s="3"/>
      <c r="G13" s="3"/>
      <c r="H13" s="89">
        <f t="shared" si="0"/>
        <v>0</v>
      </c>
      <c r="I13" s="89">
        <f t="shared" si="1"/>
        <v>0</v>
      </c>
      <c r="J13" s="89">
        <f t="shared" si="2"/>
        <v>0</v>
      </c>
      <c r="K13" s="89">
        <f t="shared" si="3"/>
        <v>0</v>
      </c>
      <c r="L13" s="89">
        <f t="shared" si="4"/>
        <v>0</v>
      </c>
      <c r="M13" s="224" t="str">
        <f>IF(C13&lt;&gt;0,(CONCATENATE("1.2.e_",'Valoració '!$D$7,"00",A13))," ")</f>
        <v xml:space="preserve"> </v>
      </c>
    </row>
    <row r="14" spans="1:21" x14ac:dyDescent="0.25">
      <c r="A14" s="206">
        <v>7</v>
      </c>
      <c r="B14" s="3"/>
      <c r="C14" s="3"/>
      <c r="D14" s="3"/>
      <c r="E14" s="3"/>
      <c r="F14" s="3"/>
      <c r="G14" s="3"/>
      <c r="H14" s="89">
        <f t="shared" si="0"/>
        <v>0</v>
      </c>
      <c r="I14" s="89">
        <f t="shared" si="1"/>
        <v>0</v>
      </c>
      <c r="J14" s="89">
        <f t="shared" si="2"/>
        <v>0</v>
      </c>
      <c r="K14" s="89">
        <f t="shared" si="3"/>
        <v>0</v>
      </c>
      <c r="L14" s="89">
        <f t="shared" si="4"/>
        <v>0</v>
      </c>
      <c r="M14" s="224" t="str">
        <f>IF(C14&lt;&gt;0,(CONCATENATE("1.2.e_",'Valoració '!$D$7,"00",A14))," ")</f>
        <v xml:space="preserve"> </v>
      </c>
    </row>
    <row r="15" spans="1:21" x14ac:dyDescent="0.25">
      <c r="A15" s="206">
        <v>8</v>
      </c>
      <c r="B15" s="3"/>
      <c r="C15" s="3"/>
      <c r="D15" s="3"/>
      <c r="E15" s="3"/>
      <c r="F15" s="3"/>
      <c r="G15" s="3"/>
      <c r="H15" s="89">
        <f t="shared" si="0"/>
        <v>0</v>
      </c>
      <c r="I15" s="89">
        <f t="shared" si="1"/>
        <v>0</v>
      </c>
      <c r="J15" s="89">
        <f t="shared" si="2"/>
        <v>0</v>
      </c>
      <c r="K15" s="89">
        <f t="shared" si="3"/>
        <v>0</v>
      </c>
      <c r="L15" s="89">
        <f t="shared" si="4"/>
        <v>0</v>
      </c>
      <c r="M15" s="224" t="str">
        <f>IF(C15&lt;&gt;0,(CONCATENATE("1.2.e_",'Valoració '!$D$7,"00",A15))," ")</f>
        <v xml:space="preserve"> </v>
      </c>
    </row>
    <row r="16" spans="1:21" x14ac:dyDescent="0.25">
      <c r="A16" s="206">
        <v>9</v>
      </c>
      <c r="B16" s="3"/>
      <c r="C16" s="3"/>
      <c r="D16" s="3"/>
      <c r="E16" s="3"/>
      <c r="F16" s="3"/>
      <c r="G16" s="3"/>
      <c r="H16" s="89">
        <f t="shared" si="0"/>
        <v>0</v>
      </c>
      <c r="I16" s="89">
        <f t="shared" si="1"/>
        <v>0</v>
      </c>
      <c r="J16" s="89">
        <f t="shared" si="2"/>
        <v>0</v>
      </c>
      <c r="K16" s="89">
        <f t="shared" si="3"/>
        <v>0</v>
      </c>
      <c r="L16" s="89">
        <f t="shared" si="4"/>
        <v>0</v>
      </c>
      <c r="M16" s="224" t="str">
        <f>IF(C16&lt;&gt;0,(CONCATENATE("1.2.e_",'Valoració '!$D$7,"00",A16))," ")</f>
        <v xml:space="preserve"> </v>
      </c>
    </row>
    <row r="17" spans="1:13" x14ac:dyDescent="0.25">
      <c r="A17" s="206">
        <v>10</v>
      </c>
      <c r="B17" s="3"/>
      <c r="C17" s="3"/>
      <c r="D17" s="3"/>
      <c r="E17" s="3"/>
      <c r="F17" s="3"/>
      <c r="G17" s="3"/>
      <c r="H17" s="89">
        <f t="shared" si="0"/>
        <v>0</v>
      </c>
      <c r="I17" s="89">
        <f t="shared" si="1"/>
        <v>0</v>
      </c>
      <c r="J17" s="89">
        <f t="shared" si="2"/>
        <v>0</v>
      </c>
      <c r="K17" s="89">
        <f t="shared" si="3"/>
        <v>0</v>
      </c>
      <c r="L17" s="89">
        <f t="shared" si="4"/>
        <v>0</v>
      </c>
      <c r="M17" s="224" t="str">
        <f>IF(C17&lt;&gt;0,(CONCATENATE("1.2.e_",'Valoració '!$D$7,"00",A17))," ")</f>
        <v xml:space="preserve"> </v>
      </c>
    </row>
    <row r="18" spans="1:13" x14ac:dyDescent="0.25">
      <c r="A18" s="206">
        <v>11</v>
      </c>
      <c r="B18" s="3"/>
      <c r="C18" s="3"/>
      <c r="D18" s="3"/>
      <c r="E18" s="3"/>
      <c r="F18" s="3"/>
      <c r="G18" s="3"/>
      <c r="H18" s="89">
        <f t="shared" si="0"/>
        <v>0</v>
      </c>
      <c r="I18" s="89">
        <f t="shared" si="1"/>
        <v>0</v>
      </c>
      <c r="J18" s="89">
        <f t="shared" si="2"/>
        <v>0</v>
      </c>
      <c r="K18" s="89">
        <f t="shared" si="3"/>
        <v>0</v>
      </c>
      <c r="L18" s="89">
        <f t="shared" si="4"/>
        <v>0</v>
      </c>
      <c r="M18" s="224" t="str">
        <f>IF(C18&lt;&gt;0,(CONCATENATE("1.2.e_",'Valoració '!$D$7,"00",A18))," ")</f>
        <v xml:space="preserve"> </v>
      </c>
    </row>
    <row r="19" spans="1:13" x14ac:dyDescent="0.25">
      <c r="A19" s="206">
        <v>12</v>
      </c>
      <c r="B19" s="3"/>
      <c r="C19" s="3"/>
      <c r="D19" s="3"/>
      <c r="E19" s="3"/>
      <c r="F19" s="3"/>
      <c r="G19" s="3"/>
      <c r="H19" s="89">
        <f t="shared" si="0"/>
        <v>0</v>
      </c>
      <c r="I19" s="89">
        <f t="shared" si="1"/>
        <v>0</v>
      </c>
      <c r="J19" s="89">
        <f t="shared" si="2"/>
        <v>0</v>
      </c>
      <c r="K19" s="89">
        <f t="shared" si="3"/>
        <v>0</v>
      </c>
      <c r="L19" s="89">
        <f t="shared" si="4"/>
        <v>0</v>
      </c>
      <c r="M19" s="224" t="str">
        <f>IF(C19&lt;&gt;0,(CONCATENATE("1.2.e_",'Valoració '!$D$7,"00",A19))," ")</f>
        <v xml:space="preserve"> </v>
      </c>
    </row>
    <row r="20" spans="1:13" x14ac:dyDescent="0.25">
      <c r="A20" s="206">
        <v>13</v>
      </c>
      <c r="B20" s="3"/>
      <c r="C20" s="3"/>
      <c r="D20" s="3"/>
      <c r="E20" s="3"/>
      <c r="F20" s="3"/>
      <c r="G20" s="3"/>
      <c r="H20" s="89">
        <f t="shared" si="0"/>
        <v>0</v>
      </c>
      <c r="I20" s="89">
        <f t="shared" si="1"/>
        <v>0</v>
      </c>
      <c r="J20" s="89">
        <f t="shared" si="2"/>
        <v>0</v>
      </c>
      <c r="K20" s="89">
        <f t="shared" si="3"/>
        <v>0</v>
      </c>
      <c r="L20" s="89">
        <f t="shared" si="4"/>
        <v>0</v>
      </c>
      <c r="M20" s="224" t="str">
        <f>IF(C20&lt;&gt;0,(CONCATENATE("1.2.e_",'Valoració '!$D$7,"00",A20))," ")</f>
        <v xml:space="preserve"> </v>
      </c>
    </row>
    <row r="21" spans="1:13" x14ac:dyDescent="0.25">
      <c r="A21" s="206">
        <v>14</v>
      </c>
      <c r="B21" s="3"/>
      <c r="C21" s="3"/>
      <c r="D21" s="3"/>
      <c r="E21" s="3"/>
      <c r="F21" s="3"/>
      <c r="G21" s="3"/>
      <c r="H21" s="89">
        <f t="shared" si="0"/>
        <v>0</v>
      </c>
      <c r="I21" s="89">
        <f t="shared" si="1"/>
        <v>0</v>
      </c>
      <c r="J21" s="89">
        <f t="shared" si="2"/>
        <v>0</v>
      </c>
      <c r="K21" s="89">
        <f t="shared" si="3"/>
        <v>0</v>
      </c>
      <c r="L21" s="89">
        <f t="shared" si="4"/>
        <v>0</v>
      </c>
      <c r="M21" s="224" t="str">
        <f>IF(C21&lt;&gt;0,(CONCATENATE("1.2.e_",'Valoració '!$D$7,"00",A21))," ")</f>
        <v xml:space="preserve"> </v>
      </c>
    </row>
    <row r="22" spans="1:13" x14ac:dyDescent="0.25">
      <c r="A22" s="206">
        <v>15</v>
      </c>
      <c r="B22" s="3"/>
      <c r="C22" s="3"/>
      <c r="D22" s="3"/>
      <c r="E22" s="3"/>
      <c r="F22" s="3"/>
      <c r="G22" s="3"/>
      <c r="H22" s="89">
        <f t="shared" si="0"/>
        <v>0</v>
      </c>
      <c r="I22" s="89">
        <f t="shared" si="1"/>
        <v>0</v>
      </c>
      <c r="J22" s="89">
        <f t="shared" si="2"/>
        <v>0</v>
      </c>
      <c r="K22" s="89">
        <f t="shared" si="3"/>
        <v>0</v>
      </c>
      <c r="L22" s="89">
        <f t="shared" si="4"/>
        <v>0</v>
      </c>
      <c r="M22" s="224" t="str">
        <f>IF(C22&lt;&gt;0,(CONCATENATE("1.2.e_",'Valoració '!$D$7,"00",A22))," ")</f>
        <v xml:space="preserve"> </v>
      </c>
    </row>
    <row r="23" spans="1:13" x14ac:dyDescent="0.25">
      <c r="A23" s="206">
        <v>16</v>
      </c>
      <c r="B23" s="3"/>
      <c r="C23" s="3"/>
      <c r="D23" s="3"/>
      <c r="E23" s="3"/>
      <c r="F23" s="3"/>
      <c r="G23" s="3"/>
      <c r="H23" s="89">
        <f t="shared" si="0"/>
        <v>0</v>
      </c>
      <c r="I23" s="89">
        <f t="shared" si="1"/>
        <v>0</v>
      </c>
      <c r="J23" s="89">
        <f t="shared" si="2"/>
        <v>0</v>
      </c>
      <c r="K23" s="89">
        <f t="shared" si="3"/>
        <v>0</v>
      </c>
      <c r="L23" s="89">
        <f t="shared" si="4"/>
        <v>0</v>
      </c>
      <c r="M23" s="224" t="str">
        <f>IF(C23&lt;&gt;0,(CONCATENATE("1.2.e_",'Valoració '!$D$7,"00",A23))," ")</f>
        <v xml:space="preserve"> </v>
      </c>
    </row>
    <row r="24" spans="1:13" x14ac:dyDescent="0.25">
      <c r="A24" s="206">
        <v>17</v>
      </c>
      <c r="B24" s="3"/>
      <c r="C24" s="3"/>
      <c r="D24" s="3"/>
      <c r="E24" s="3"/>
      <c r="F24" s="3"/>
      <c r="G24" s="3"/>
      <c r="H24" s="89">
        <f t="shared" si="0"/>
        <v>0</v>
      </c>
      <c r="I24" s="89">
        <f t="shared" si="1"/>
        <v>0</v>
      </c>
      <c r="J24" s="89">
        <f t="shared" si="2"/>
        <v>0</v>
      </c>
      <c r="K24" s="89">
        <f t="shared" si="3"/>
        <v>0</v>
      </c>
      <c r="L24" s="89">
        <f t="shared" si="4"/>
        <v>0</v>
      </c>
      <c r="M24" s="224" t="str">
        <f>IF(C24&lt;&gt;0,(CONCATENATE("1.2.e_",'Valoració '!$D$7,"00",A24))," ")</f>
        <v xml:space="preserve"> </v>
      </c>
    </row>
    <row r="25" spans="1:13" x14ac:dyDescent="0.25">
      <c r="A25" s="206">
        <v>18</v>
      </c>
      <c r="B25" s="3"/>
      <c r="C25" s="3"/>
      <c r="D25" s="3"/>
      <c r="E25" s="3"/>
      <c r="F25" s="3"/>
      <c r="G25" s="3"/>
      <c r="H25" s="89">
        <f t="shared" si="0"/>
        <v>0</v>
      </c>
      <c r="I25" s="89">
        <f t="shared" si="1"/>
        <v>0</v>
      </c>
      <c r="J25" s="89">
        <f t="shared" si="2"/>
        <v>0</v>
      </c>
      <c r="K25" s="89">
        <f t="shared" si="3"/>
        <v>0</v>
      </c>
      <c r="L25" s="89">
        <f t="shared" si="4"/>
        <v>0</v>
      </c>
      <c r="M25" s="224" t="str">
        <f>IF(C25&lt;&gt;0,(CONCATENATE("1.2.e_",'Valoració '!$D$7,"00",A25))," ")</f>
        <v xml:space="preserve"> </v>
      </c>
    </row>
    <row r="26" spans="1:13" x14ac:dyDescent="0.25">
      <c r="A26" s="206">
        <v>19</v>
      </c>
      <c r="B26" s="3"/>
      <c r="C26" s="3"/>
      <c r="D26" s="3"/>
      <c r="E26" s="3"/>
      <c r="F26" s="3"/>
      <c r="G26" s="3"/>
      <c r="H26" s="89">
        <f t="shared" si="0"/>
        <v>0</v>
      </c>
      <c r="I26" s="89">
        <f t="shared" si="1"/>
        <v>0</v>
      </c>
      <c r="J26" s="89">
        <f t="shared" si="2"/>
        <v>0</v>
      </c>
      <c r="K26" s="89">
        <f t="shared" si="3"/>
        <v>0</v>
      </c>
      <c r="L26" s="89">
        <f t="shared" si="4"/>
        <v>0</v>
      </c>
      <c r="M26" s="224" t="str">
        <f>IF(C26&lt;&gt;0,(CONCATENATE("1.2.e_",'Valoració '!$D$7,"00",A26))," ")</f>
        <v xml:space="preserve"> </v>
      </c>
    </row>
    <row r="27" spans="1:13" x14ac:dyDescent="0.25">
      <c r="A27" s="206">
        <v>20</v>
      </c>
      <c r="B27" s="3"/>
      <c r="C27" s="3"/>
      <c r="D27" s="3"/>
      <c r="E27" s="3"/>
      <c r="F27" s="3"/>
      <c r="G27" s="3"/>
      <c r="H27" s="89">
        <f t="shared" si="0"/>
        <v>0</v>
      </c>
      <c r="I27" s="89">
        <f t="shared" si="1"/>
        <v>0</v>
      </c>
      <c r="J27" s="89">
        <f t="shared" si="2"/>
        <v>0</v>
      </c>
      <c r="K27" s="89">
        <f t="shared" si="3"/>
        <v>0</v>
      </c>
      <c r="L27" s="89">
        <f t="shared" si="4"/>
        <v>0</v>
      </c>
      <c r="M27" s="224" t="str">
        <f>IF(C27&lt;&gt;0,(CONCATENATE("1.2.e_",'Valoració '!$D$7,"00",A27))," ")</f>
        <v xml:space="preserve"> </v>
      </c>
    </row>
    <row r="28" spans="1:13" x14ac:dyDescent="0.25">
      <c r="A28" s="206">
        <v>21</v>
      </c>
      <c r="B28" s="3"/>
      <c r="C28" s="3"/>
      <c r="D28" s="3"/>
      <c r="E28" s="3"/>
      <c r="F28" s="3"/>
      <c r="G28" s="3"/>
      <c r="H28" s="89">
        <f t="shared" si="0"/>
        <v>0</v>
      </c>
      <c r="I28" s="89">
        <f t="shared" si="1"/>
        <v>0</v>
      </c>
      <c r="J28" s="89">
        <f t="shared" si="2"/>
        <v>0</v>
      </c>
      <c r="K28" s="89">
        <f t="shared" si="3"/>
        <v>0</v>
      </c>
      <c r="L28" s="89">
        <f t="shared" si="4"/>
        <v>0</v>
      </c>
      <c r="M28" s="224" t="str">
        <f>IF(C28&lt;&gt;0,(CONCATENATE("1.2.e_",'Valoració '!$D$7,"00",A28))," ")</f>
        <v xml:space="preserve"> </v>
      </c>
    </row>
    <row r="29" spans="1:13" x14ac:dyDescent="0.25">
      <c r="A29" s="206">
        <v>22</v>
      </c>
      <c r="B29" s="3"/>
      <c r="C29" s="3"/>
      <c r="D29" s="3"/>
      <c r="E29" s="3"/>
      <c r="F29" s="3"/>
      <c r="G29" s="3"/>
      <c r="H29" s="89">
        <f t="shared" si="0"/>
        <v>0</v>
      </c>
      <c r="I29" s="89">
        <f t="shared" si="1"/>
        <v>0</v>
      </c>
      <c r="J29" s="89">
        <f t="shared" si="2"/>
        <v>0</v>
      </c>
      <c r="K29" s="89">
        <f t="shared" si="3"/>
        <v>0</v>
      </c>
      <c r="L29" s="89">
        <f t="shared" si="4"/>
        <v>0</v>
      </c>
      <c r="M29" s="224" t="str">
        <f>IF(C29&lt;&gt;0,(CONCATENATE("1.2.e_",'Valoració '!$D$7,"00",A29))," ")</f>
        <v xml:space="preserve"> </v>
      </c>
    </row>
    <row r="30" spans="1:13" x14ac:dyDescent="0.25">
      <c r="A30" s="206">
        <v>23</v>
      </c>
      <c r="B30" s="3"/>
      <c r="C30" s="3"/>
      <c r="D30" s="3"/>
      <c r="E30" s="3"/>
      <c r="F30" s="3"/>
      <c r="G30" s="3"/>
      <c r="H30" s="89">
        <f t="shared" si="0"/>
        <v>0</v>
      </c>
      <c r="I30" s="89">
        <f t="shared" si="1"/>
        <v>0</v>
      </c>
      <c r="J30" s="89">
        <f t="shared" si="2"/>
        <v>0</v>
      </c>
      <c r="K30" s="89">
        <f t="shared" si="3"/>
        <v>0</v>
      </c>
      <c r="L30" s="89">
        <f t="shared" si="4"/>
        <v>0</v>
      </c>
      <c r="M30" s="224" t="str">
        <f>IF(C30&lt;&gt;0,(CONCATENATE("1.2.e_",'Valoració '!$D$7,"00",A30))," ")</f>
        <v xml:space="preserve"> </v>
      </c>
    </row>
    <row r="31" spans="1:13" x14ac:dyDescent="0.25">
      <c r="A31" s="206">
        <v>24</v>
      </c>
      <c r="B31" s="3"/>
      <c r="C31" s="3"/>
      <c r="D31" s="3"/>
      <c r="E31" s="3"/>
      <c r="F31" s="3"/>
      <c r="G31" s="3"/>
      <c r="H31" s="89">
        <f t="shared" si="0"/>
        <v>0</v>
      </c>
      <c r="I31" s="89">
        <f t="shared" si="1"/>
        <v>0</v>
      </c>
      <c r="J31" s="89">
        <f t="shared" si="2"/>
        <v>0</v>
      </c>
      <c r="K31" s="89">
        <f t="shared" si="3"/>
        <v>0</v>
      </c>
      <c r="L31" s="89">
        <f t="shared" si="4"/>
        <v>0</v>
      </c>
      <c r="M31" s="224" t="str">
        <f>IF(C31&lt;&gt;0,(CONCATENATE("1.2.e_",'Valoració '!$D$7,"00",A31))," ")</f>
        <v xml:space="preserve"> </v>
      </c>
    </row>
    <row r="32" spans="1:13" x14ac:dyDescent="0.25">
      <c r="A32" s="206">
        <v>25</v>
      </c>
      <c r="B32" s="3"/>
      <c r="C32" s="3"/>
      <c r="D32" s="3"/>
      <c r="E32" s="3"/>
      <c r="F32" s="3"/>
      <c r="G32" s="3"/>
      <c r="H32" s="89">
        <f t="shared" si="0"/>
        <v>0</v>
      </c>
      <c r="I32" s="89">
        <f t="shared" si="1"/>
        <v>0</v>
      </c>
      <c r="J32" s="89">
        <f t="shared" si="2"/>
        <v>0</v>
      </c>
      <c r="K32" s="89">
        <f t="shared" si="3"/>
        <v>0</v>
      </c>
      <c r="L32" s="89">
        <f t="shared" si="4"/>
        <v>0</v>
      </c>
      <c r="M32" s="224" t="str">
        <f>IF(C32&lt;&gt;0,(CONCATENATE("1.2.e_",'Valoració '!$D$7,"00",A32))," ")</f>
        <v xml:space="preserve"> </v>
      </c>
    </row>
    <row r="33" spans="1:13" x14ac:dyDescent="0.25">
      <c r="A33" s="206">
        <v>26</v>
      </c>
      <c r="B33" s="3"/>
      <c r="C33" s="3"/>
      <c r="D33" s="3"/>
      <c r="E33" s="3"/>
      <c r="F33" s="3"/>
      <c r="G33" s="3"/>
      <c r="H33" s="89">
        <f t="shared" si="0"/>
        <v>0</v>
      </c>
      <c r="I33" s="89">
        <f t="shared" si="1"/>
        <v>0</v>
      </c>
      <c r="J33" s="89">
        <f t="shared" si="2"/>
        <v>0</v>
      </c>
      <c r="K33" s="89">
        <f t="shared" si="3"/>
        <v>0</v>
      </c>
      <c r="L33" s="89">
        <f t="shared" si="4"/>
        <v>0</v>
      </c>
      <c r="M33" s="224" t="str">
        <f>IF(C33&lt;&gt;0,(CONCATENATE("1.2.e_",'Valoració '!$D$7,"00",A33))," ")</f>
        <v xml:space="preserve"> </v>
      </c>
    </row>
    <row r="34" spans="1:13" x14ac:dyDescent="0.25">
      <c r="A34" s="206">
        <v>27</v>
      </c>
      <c r="B34" s="3"/>
      <c r="C34" s="3"/>
      <c r="D34" s="3"/>
      <c r="E34" s="3"/>
      <c r="F34" s="3"/>
      <c r="G34" s="3"/>
      <c r="H34" s="89">
        <f t="shared" si="0"/>
        <v>0</v>
      </c>
      <c r="I34" s="89">
        <f t="shared" si="1"/>
        <v>0</v>
      </c>
      <c r="J34" s="89">
        <f t="shared" si="2"/>
        <v>0</v>
      </c>
      <c r="K34" s="89">
        <f t="shared" si="3"/>
        <v>0</v>
      </c>
      <c r="L34" s="89">
        <f t="shared" si="4"/>
        <v>0</v>
      </c>
      <c r="M34" s="224" t="str">
        <f>IF(C34&lt;&gt;0,(CONCATENATE("1.2.e_",'Valoració '!$D$7,"00",A34))," ")</f>
        <v xml:space="preserve"> </v>
      </c>
    </row>
    <row r="35" spans="1:13" x14ac:dyDescent="0.25">
      <c r="A35" s="206">
        <v>28</v>
      </c>
      <c r="B35" s="3"/>
      <c r="C35" s="3"/>
      <c r="D35" s="3"/>
      <c r="E35" s="3"/>
      <c r="F35" s="3"/>
      <c r="G35" s="3"/>
      <c r="H35" s="89">
        <f t="shared" si="0"/>
        <v>0</v>
      </c>
      <c r="I35" s="89">
        <f t="shared" si="1"/>
        <v>0</v>
      </c>
      <c r="J35" s="89">
        <f t="shared" si="2"/>
        <v>0</v>
      </c>
      <c r="K35" s="89">
        <f t="shared" si="3"/>
        <v>0</v>
      </c>
      <c r="L35" s="89">
        <f t="shared" si="4"/>
        <v>0</v>
      </c>
      <c r="M35" s="224" t="str">
        <f>IF(C35&lt;&gt;0,(CONCATENATE("1.2.e_",'Valoració '!$D$7,"00",A35))," ")</f>
        <v xml:space="preserve"> </v>
      </c>
    </row>
    <row r="36" spans="1:13" x14ac:dyDescent="0.25">
      <c r="A36" s="206">
        <v>29</v>
      </c>
      <c r="B36" s="3"/>
      <c r="C36" s="3"/>
      <c r="D36" s="3"/>
      <c r="E36" s="3"/>
      <c r="F36" s="3"/>
      <c r="G36" s="3"/>
      <c r="H36" s="89">
        <f t="shared" si="0"/>
        <v>0</v>
      </c>
      <c r="I36" s="89">
        <f t="shared" si="1"/>
        <v>0</v>
      </c>
      <c r="J36" s="89">
        <f t="shared" si="2"/>
        <v>0</v>
      </c>
      <c r="K36" s="89">
        <f t="shared" si="3"/>
        <v>0</v>
      </c>
      <c r="L36" s="89">
        <f t="shared" si="4"/>
        <v>0</v>
      </c>
      <c r="M36" s="224" t="str">
        <f>IF(C36&lt;&gt;0,(CONCATENATE("1.2.e_",'Valoració '!$D$7,"00",A36))," ")</f>
        <v xml:space="preserve"> </v>
      </c>
    </row>
    <row r="37" spans="1:13" x14ac:dyDescent="0.25">
      <c r="A37" s="206">
        <v>30</v>
      </c>
      <c r="B37" s="3"/>
      <c r="C37" s="3"/>
      <c r="D37" s="3"/>
      <c r="E37" s="3"/>
      <c r="F37" s="3"/>
      <c r="G37" s="3"/>
      <c r="H37" s="89">
        <f t="shared" si="0"/>
        <v>0</v>
      </c>
      <c r="I37" s="89">
        <f t="shared" si="1"/>
        <v>0</v>
      </c>
      <c r="J37" s="89">
        <f t="shared" si="2"/>
        <v>0</v>
      </c>
      <c r="K37" s="89">
        <f t="shared" si="3"/>
        <v>0</v>
      </c>
      <c r="L37" s="89">
        <f t="shared" si="4"/>
        <v>0</v>
      </c>
      <c r="M37" s="224" t="str">
        <f>IF(C37&lt;&gt;0,(CONCATENATE("1.2.e_",'Valoració '!$D$7,"00",A37))," ")</f>
        <v xml:space="preserve"> </v>
      </c>
    </row>
    <row r="38" spans="1:13" x14ac:dyDescent="0.25">
      <c r="A38" s="206">
        <v>31</v>
      </c>
      <c r="B38" s="3"/>
      <c r="C38" s="3"/>
      <c r="D38" s="3"/>
      <c r="E38" s="3"/>
      <c r="F38" s="3"/>
      <c r="G38" s="3"/>
      <c r="H38" s="89">
        <f t="shared" si="0"/>
        <v>0</v>
      </c>
      <c r="I38" s="89">
        <f t="shared" si="1"/>
        <v>0</v>
      </c>
      <c r="J38" s="89">
        <f t="shared" si="2"/>
        <v>0</v>
      </c>
      <c r="K38" s="89">
        <f t="shared" si="3"/>
        <v>0</v>
      </c>
      <c r="L38" s="89">
        <f t="shared" si="4"/>
        <v>0</v>
      </c>
      <c r="M38" s="224" t="str">
        <f>IF(C38&lt;&gt;0,(CONCATENATE("1.2.e_",'Valoració '!$D$7,"00",A38))," ")</f>
        <v xml:space="preserve"> </v>
      </c>
    </row>
    <row r="39" spans="1:13" x14ac:dyDescent="0.25">
      <c r="A39" s="206">
        <v>32</v>
      </c>
      <c r="B39" s="3"/>
      <c r="C39" s="3"/>
      <c r="D39" s="3"/>
      <c r="E39" s="3"/>
      <c r="F39" s="3"/>
      <c r="G39" s="3"/>
      <c r="H39" s="89">
        <f t="shared" si="0"/>
        <v>0</v>
      </c>
      <c r="I39" s="89">
        <f t="shared" si="1"/>
        <v>0</v>
      </c>
      <c r="J39" s="89">
        <f t="shared" si="2"/>
        <v>0</v>
      </c>
      <c r="K39" s="89">
        <f t="shared" si="3"/>
        <v>0</v>
      </c>
      <c r="L39" s="89">
        <f t="shared" si="4"/>
        <v>0</v>
      </c>
      <c r="M39" s="224" t="str">
        <f>IF(C39&lt;&gt;0,(CONCATENATE("1.2.e_",'Valoració '!$D$7,"00",A39))," ")</f>
        <v xml:space="preserve"> </v>
      </c>
    </row>
    <row r="40" spans="1:13" x14ac:dyDescent="0.25">
      <c r="A40" s="206">
        <v>33</v>
      </c>
      <c r="B40" s="3"/>
      <c r="C40" s="3"/>
      <c r="D40" s="3"/>
      <c r="E40" s="3"/>
      <c r="F40" s="3"/>
      <c r="G40" s="3"/>
      <c r="H40" s="89">
        <f t="shared" si="0"/>
        <v>0</v>
      </c>
      <c r="I40" s="89">
        <f t="shared" si="1"/>
        <v>0</v>
      </c>
      <c r="J40" s="89">
        <f t="shared" si="2"/>
        <v>0</v>
      </c>
      <c r="K40" s="89">
        <f t="shared" si="3"/>
        <v>0</v>
      </c>
      <c r="L40" s="89">
        <f t="shared" si="4"/>
        <v>0</v>
      </c>
      <c r="M40" s="224" t="str">
        <f>IF(C40&lt;&gt;0,(CONCATENATE("1.2.e_",'Valoració '!$D$7,"00",A40))," ")</f>
        <v xml:space="preserve"> </v>
      </c>
    </row>
    <row r="41" spans="1:13" x14ac:dyDescent="0.25">
      <c r="A41" s="206">
        <v>34</v>
      </c>
      <c r="B41" s="3"/>
      <c r="C41" s="3"/>
      <c r="D41" s="3"/>
      <c r="E41" s="3"/>
      <c r="F41" s="3"/>
      <c r="G41" s="3"/>
      <c r="H41" s="89">
        <f t="shared" si="0"/>
        <v>0</v>
      </c>
      <c r="I41" s="89">
        <f t="shared" si="1"/>
        <v>0</v>
      </c>
      <c r="J41" s="89">
        <f t="shared" si="2"/>
        <v>0</v>
      </c>
      <c r="K41" s="89">
        <f t="shared" si="3"/>
        <v>0</v>
      </c>
      <c r="L41" s="89">
        <f t="shared" si="4"/>
        <v>0</v>
      </c>
      <c r="M41" s="224" t="str">
        <f>IF(C41&lt;&gt;0,(CONCATENATE("1.2.e_",'Valoració '!$D$7,"00",A41))," ")</f>
        <v xml:space="preserve"> </v>
      </c>
    </row>
    <row r="42" spans="1:13" x14ac:dyDescent="0.25">
      <c r="A42" s="206">
        <v>35</v>
      </c>
      <c r="B42" s="3"/>
      <c r="C42" s="3"/>
      <c r="D42" s="3"/>
      <c r="E42" s="3"/>
      <c r="F42" s="3"/>
      <c r="G42" s="3"/>
      <c r="H42" s="89">
        <f t="shared" si="0"/>
        <v>0</v>
      </c>
      <c r="I42" s="89">
        <f t="shared" si="1"/>
        <v>0</v>
      </c>
      <c r="J42" s="89">
        <f t="shared" si="2"/>
        <v>0</v>
      </c>
      <c r="K42" s="89">
        <f t="shared" si="3"/>
        <v>0</v>
      </c>
      <c r="L42" s="89">
        <f t="shared" si="4"/>
        <v>0</v>
      </c>
      <c r="M42" s="224" t="str">
        <f>IF(C42&lt;&gt;0,(CONCATENATE("1.2.e_",'Valoració '!$D$7,"00",A42))," ")</f>
        <v xml:space="preserve"> </v>
      </c>
    </row>
    <row r="43" spans="1:13" x14ac:dyDescent="0.25">
      <c r="A43" s="206">
        <v>36</v>
      </c>
      <c r="B43" s="3"/>
      <c r="C43" s="3"/>
      <c r="D43" s="3"/>
      <c r="E43" s="3"/>
      <c r="F43" s="3"/>
      <c r="G43" s="3"/>
      <c r="H43" s="89">
        <f t="shared" si="0"/>
        <v>0</v>
      </c>
      <c r="I43" s="89">
        <f t="shared" si="1"/>
        <v>0</v>
      </c>
      <c r="J43" s="89">
        <f t="shared" si="2"/>
        <v>0</v>
      </c>
      <c r="K43" s="89">
        <f t="shared" si="3"/>
        <v>0</v>
      </c>
      <c r="L43" s="89">
        <f t="shared" si="4"/>
        <v>0</v>
      </c>
      <c r="M43" s="224" t="str">
        <f>IF(C43&lt;&gt;0,(CONCATENATE("1.2.e_",'Valoració '!$D$7,"00",A43))," ")</f>
        <v xml:space="preserve"> </v>
      </c>
    </row>
    <row r="44" spans="1:13" x14ac:dyDescent="0.25">
      <c r="A44" s="206">
        <v>37</v>
      </c>
      <c r="B44" s="3"/>
      <c r="C44" s="3"/>
      <c r="D44" s="3"/>
      <c r="E44" s="3"/>
      <c r="F44" s="3"/>
      <c r="G44" s="3"/>
      <c r="H44" s="89">
        <f t="shared" si="0"/>
        <v>0</v>
      </c>
      <c r="I44" s="89">
        <f t="shared" si="1"/>
        <v>0</v>
      </c>
      <c r="J44" s="89">
        <f t="shared" si="2"/>
        <v>0</v>
      </c>
      <c r="K44" s="89">
        <f t="shared" si="3"/>
        <v>0</v>
      </c>
      <c r="L44" s="89">
        <f t="shared" si="4"/>
        <v>0</v>
      </c>
      <c r="M44" s="224" t="str">
        <f>IF(C44&lt;&gt;0,(CONCATENATE("1.2.e_",'Valoració '!$D$7,"00",A44))," ")</f>
        <v xml:space="preserve"> </v>
      </c>
    </row>
    <row r="45" spans="1:13" x14ac:dyDescent="0.25">
      <c r="A45" s="206">
        <v>38</v>
      </c>
      <c r="B45" s="3"/>
      <c r="C45" s="3"/>
      <c r="D45" s="3"/>
      <c r="E45" s="3"/>
      <c r="F45" s="3"/>
      <c r="G45" s="3"/>
      <c r="H45" s="89">
        <f t="shared" si="0"/>
        <v>0</v>
      </c>
      <c r="I45" s="89">
        <f t="shared" si="1"/>
        <v>0</v>
      </c>
      <c r="J45" s="89">
        <f t="shared" si="2"/>
        <v>0</v>
      </c>
      <c r="K45" s="89">
        <f t="shared" si="3"/>
        <v>0</v>
      </c>
      <c r="L45" s="89">
        <f t="shared" si="4"/>
        <v>0</v>
      </c>
      <c r="M45" s="224" t="str">
        <f>IF(C45&lt;&gt;0,(CONCATENATE("1.2.e_",'Valoració '!$D$7,"00",A45))," ")</f>
        <v xml:space="preserve"> </v>
      </c>
    </row>
    <row r="46" spans="1:13" x14ac:dyDescent="0.25">
      <c r="A46" s="206">
        <v>39</v>
      </c>
      <c r="B46" s="3"/>
      <c r="C46" s="3"/>
      <c r="D46" s="3"/>
      <c r="E46" s="3"/>
      <c r="F46" s="3"/>
      <c r="G46" s="3"/>
      <c r="H46" s="89">
        <f t="shared" si="0"/>
        <v>0</v>
      </c>
      <c r="I46" s="89">
        <f t="shared" si="1"/>
        <v>0</v>
      </c>
      <c r="J46" s="89">
        <f t="shared" si="2"/>
        <v>0</v>
      </c>
      <c r="K46" s="89">
        <f t="shared" si="3"/>
        <v>0</v>
      </c>
      <c r="L46" s="89">
        <f t="shared" si="4"/>
        <v>0</v>
      </c>
      <c r="M46" s="224" t="str">
        <f>IF(C46&lt;&gt;0,(CONCATENATE("1.2.e_",'Valoració '!$D$7,"00",A46))," ")</f>
        <v xml:space="preserve"> </v>
      </c>
    </row>
    <row r="47" spans="1:13" x14ac:dyDescent="0.25">
      <c r="A47" s="206">
        <v>40</v>
      </c>
      <c r="B47" s="3"/>
      <c r="C47" s="3"/>
      <c r="D47" s="3"/>
      <c r="E47" s="3"/>
      <c r="F47" s="3"/>
      <c r="G47" s="3"/>
      <c r="H47" s="89">
        <f t="shared" si="0"/>
        <v>0</v>
      </c>
      <c r="I47" s="89">
        <f t="shared" si="1"/>
        <v>0</v>
      </c>
      <c r="J47" s="89">
        <f t="shared" si="2"/>
        <v>0</v>
      </c>
      <c r="K47" s="89">
        <f t="shared" si="3"/>
        <v>0</v>
      </c>
      <c r="L47" s="89">
        <f t="shared" si="4"/>
        <v>0</v>
      </c>
      <c r="M47" s="224" t="str">
        <f>IF(C47&lt;&gt;0,(CONCATENATE("1.2.e_",'Valoració '!$D$7,"00",A47))," ")</f>
        <v xml:space="preserve"> </v>
      </c>
    </row>
    <row r="48" spans="1:13" x14ac:dyDescent="0.25">
      <c r="A48" s="206">
        <v>41</v>
      </c>
      <c r="B48" s="3"/>
      <c r="C48" s="3"/>
      <c r="D48" s="3"/>
      <c r="E48" s="3"/>
      <c r="F48" s="3"/>
      <c r="G48" s="3"/>
      <c r="H48" s="89">
        <f t="shared" si="0"/>
        <v>0</v>
      </c>
      <c r="I48" s="89">
        <f t="shared" si="1"/>
        <v>0</v>
      </c>
      <c r="J48" s="89">
        <f t="shared" si="2"/>
        <v>0</v>
      </c>
      <c r="K48" s="89">
        <f t="shared" si="3"/>
        <v>0</v>
      </c>
      <c r="L48" s="89">
        <f t="shared" si="4"/>
        <v>0</v>
      </c>
      <c r="M48" s="224" t="str">
        <f>IF(C48&lt;&gt;0,(CONCATENATE("1.2.e_",'Valoració '!$D$7,"00",A48))," ")</f>
        <v xml:space="preserve"> </v>
      </c>
    </row>
    <row r="49" spans="1:13" x14ac:dyDescent="0.25">
      <c r="A49" s="206">
        <v>42</v>
      </c>
      <c r="B49" s="3"/>
      <c r="C49" s="3"/>
      <c r="D49" s="3"/>
      <c r="E49" s="3"/>
      <c r="F49" s="3"/>
      <c r="G49" s="3"/>
      <c r="H49" s="89">
        <f t="shared" si="0"/>
        <v>0</v>
      </c>
      <c r="I49" s="89">
        <f t="shared" si="1"/>
        <v>0</v>
      </c>
      <c r="J49" s="89">
        <f t="shared" si="2"/>
        <v>0</v>
      </c>
      <c r="K49" s="89">
        <f t="shared" si="3"/>
        <v>0</v>
      </c>
      <c r="L49" s="89">
        <f t="shared" si="4"/>
        <v>0</v>
      </c>
      <c r="M49" s="224" t="str">
        <f>IF(C49&lt;&gt;0,(CONCATENATE("1.2.e_",'Valoració '!$D$7,"00",A49))," ")</f>
        <v xml:space="preserve"> </v>
      </c>
    </row>
    <row r="50" spans="1:13" x14ac:dyDescent="0.25">
      <c r="A50" s="206">
        <v>43</v>
      </c>
      <c r="B50" s="3"/>
      <c r="C50" s="3"/>
      <c r="D50" s="3"/>
      <c r="E50" s="3"/>
      <c r="F50" s="3"/>
      <c r="G50" s="3"/>
      <c r="H50" s="89">
        <f t="shared" si="0"/>
        <v>0</v>
      </c>
      <c r="I50" s="89">
        <f t="shared" si="1"/>
        <v>0</v>
      </c>
      <c r="J50" s="89">
        <f t="shared" si="2"/>
        <v>0</v>
      </c>
      <c r="K50" s="89">
        <f t="shared" si="3"/>
        <v>0</v>
      </c>
      <c r="L50" s="89">
        <f t="shared" si="4"/>
        <v>0</v>
      </c>
      <c r="M50" s="224" t="str">
        <f>IF(C50&lt;&gt;0,(CONCATENATE("1.2.e_",'Valoració '!$D$7,"00",A50))," ")</f>
        <v xml:space="preserve"> </v>
      </c>
    </row>
    <row r="51" spans="1:13" x14ac:dyDescent="0.25">
      <c r="A51" s="206">
        <v>44</v>
      </c>
      <c r="B51" s="3"/>
      <c r="C51" s="3"/>
      <c r="D51" s="3"/>
      <c r="E51" s="3"/>
      <c r="F51" s="3"/>
      <c r="G51" s="3"/>
      <c r="H51" s="89">
        <f t="shared" si="0"/>
        <v>0</v>
      </c>
      <c r="I51" s="89">
        <f t="shared" si="1"/>
        <v>0</v>
      </c>
      <c r="J51" s="89">
        <f t="shared" si="2"/>
        <v>0</v>
      </c>
      <c r="K51" s="89">
        <f t="shared" si="3"/>
        <v>0</v>
      </c>
      <c r="L51" s="89">
        <f t="shared" si="4"/>
        <v>0</v>
      </c>
      <c r="M51" s="224" t="str">
        <f>IF(C51&lt;&gt;0,(CONCATENATE("1.2.e_",'Valoració '!$D$7,"00",A51))," ")</f>
        <v xml:space="preserve"> </v>
      </c>
    </row>
    <row r="52" spans="1:13" x14ac:dyDescent="0.25">
      <c r="A52" s="206">
        <v>45</v>
      </c>
      <c r="B52" s="3"/>
      <c r="C52" s="3"/>
      <c r="D52" s="3"/>
      <c r="E52" s="3"/>
      <c r="F52" s="3"/>
      <c r="G52" s="3"/>
      <c r="H52" s="89">
        <f t="shared" si="0"/>
        <v>0</v>
      </c>
      <c r="I52" s="89">
        <f t="shared" si="1"/>
        <v>0</v>
      </c>
      <c r="J52" s="89">
        <f t="shared" si="2"/>
        <v>0</v>
      </c>
      <c r="K52" s="89">
        <f t="shared" si="3"/>
        <v>0</v>
      </c>
      <c r="L52" s="89">
        <f t="shared" si="4"/>
        <v>0</v>
      </c>
      <c r="M52" s="224" t="str">
        <f>IF(C52&lt;&gt;0,(CONCATENATE("1.2.e_",'Valoració '!$D$7,"00",A52))," ")</f>
        <v xml:space="preserve"> </v>
      </c>
    </row>
    <row r="53" spans="1:13" x14ac:dyDescent="0.25">
      <c r="A53" s="206">
        <v>46</v>
      </c>
      <c r="B53" s="3"/>
      <c r="C53" s="3"/>
      <c r="D53" s="3"/>
      <c r="E53" s="3"/>
      <c r="F53" s="3"/>
      <c r="G53" s="3"/>
      <c r="H53" s="89">
        <f t="shared" si="0"/>
        <v>0</v>
      </c>
      <c r="I53" s="89">
        <f t="shared" si="1"/>
        <v>0</v>
      </c>
      <c r="J53" s="89">
        <f t="shared" si="2"/>
        <v>0</v>
      </c>
      <c r="K53" s="89">
        <f t="shared" si="3"/>
        <v>0</v>
      </c>
      <c r="L53" s="89">
        <f t="shared" si="4"/>
        <v>0</v>
      </c>
      <c r="M53" s="224" t="str">
        <f>IF(C53&lt;&gt;0,(CONCATENATE("1.2.e_",'Valoració '!$D$7,"00",A53))," ")</f>
        <v xml:space="preserve"> </v>
      </c>
    </row>
    <row r="54" spans="1:13" x14ac:dyDescent="0.25">
      <c r="A54" s="206">
        <v>47</v>
      </c>
      <c r="B54" s="3"/>
      <c r="C54" s="3"/>
      <c r="D54" s="3"/>
      <c r="E54" s="3"/>
      <c r="F54" s="3"/>
      <c r="G54" s="3"/>
      <c r="H54" s="89">
        <f t="shared" si="0"/>
        <v>0</v>
      </c>
      <c r="I54" s="89">
        <f t="shared" si="1"/>
        <v>0</v>
      </c>
      <c r="J54" s="89">
        <f t="shared" si="2"/>
        <v>0</v>
      </c>
      <c r="K54" s="89">
        <f t="shared" si="3"/>
        <v>0</v>
      </c>
      <c r="L54" s="89">
        <f t="shared" si="4"/>
        <v>0</v>
      </c>
      <c r="M54" s="224" t="str">
        <f>IF(C54&lt;&gt;0,(CONCATENATE("1.2.e_",'Valoració '!$D$7,"00",A54))," ")</f>
        <v xml:space="preserve"> </v>
      </c>
    </row>
    <row r="55" spans="1:13" x14ac:dyDescent="0.25">
      <c r="A55" s="206">
        <v>48</v>
      </c>
      <c r="B55" s="3"/>
      <c r="C55" s="3"/>
      <c r="D55" s="3"/>
      <c r="E55" s="3"/>
      <c r="F55" s="3"/>
      <c r="G55" s="3"/>
      <c r="H55" s="89">
        <f t="shared" si="0"/>
        <v>0</v>
      </c>
      <c r="I55" s="89">
        <f t="shared" si="1"/>
        <v>0</v>
      </c>
      <c r="J55" s="89">
        <f t="shared" si="2"/>
        <v>0</v>
      </c>
      <c r="K55" s="89">
        <f t="shared" si="3"/>
        <v>0</v>
      </c>
      <c r="L55" s="89">
        <f t="shared" si="4"/>
        <v>0</v>
      </c>
      <c r="M55" s="224" t="str">
        <f>IF(C55&lt;&gt;0,(CONCATENATE("1.2.e_",'Valoració '!$D$7,"00",A55))," ")</f>
        <v xml:space="preserve"> </v>
      </c>
    </row>
    <row r="56" spans="1:13" x14ac:dyDescent="0.25">
      <c r="A56" s="206">
        <v>49</v>
      </c>
      <c r="B56" s="3"/>
      <c r="C56" s="3"/>
      <c r="D56" s="3"/>
      <c r="E56" s="3"/>
      <c r="F56" s="3"/>
      <c r="G56" s="3"/>
      <c r="H56" s="89">
        <f t="shared" si="0"/>
        <v>0</v>
      </c>
      <c r="I56" s="89">
        <f t="shared" si="1"/>
        <v>0</v>
      </c>
      <c r="J56" s="89">
        <f t="shared" si="2"/>
        <v>0</v>
      </c>
      <c r="K56" s="89">
        <f t="shared" si="3"/>
        <v>0</v>
      </c>
      <c r="L56" s="89">
        <f t="shared" si="4"/>
        <v>0</v>
      </c>
      <c r="M56" s="224" t="str">
        <f>IF(C56&lt;&gt;0,(CONCATENATE("1.2.e_",'Valoració '!$D$7,"00",A56))," ")</f>
        <v xml:space="preserve"> </v>
      </c>
    </row>
    <row r="57" spans="1:13" x14ac:dyDescent="0.25">
      <c r="A57" s="206">
        <v>50</v>
      </c>
      <c r="B57" s="3"/>
      <c r="C57" s="3"/>
      <c r="D57" s="3"/>
      <c r="E57" s="3"/>
      <c r="F57" s="3"/>
      <c r="G57" s="3"/>
      <c r="H57" s="89">
        <f t="shared" ref="H57:H106" si="5">IF(B57="Patent",0,IF(AND(D57="Internacional",G57="Responsable"),0.25*E57,0))</f>
        <v>0</v>
      </c>
      <c r="I57" s="89">
        <f t="shared" ref="I57:I106" si="6">IF(B57="Patent",0,IF(AND(D57="Nacional",G57="Responsable"),0.2*E57,0))</f>
        <v>0</v>
      </c>
      <c r="J57" s="89">
        <f t="shared" ref="J57:J106" si="7">IF(B57="Patent",0,IF(AND(D57="Nacional",G57="Participant"),0.1*E57,0))</f>
        <v>0</v>
      </c>
      <c r="K57" s="89">
        <f t="shared" ref="K57:K106" si="8">IF(B57="Patent",0,IF(AND(D57="Internacional",G57="Participant"),0.1*E57,0))</f>
        <v>0</v>
      </c>
      <c r="L57" s="89">
        <f t="shared" ref="L57:L106" si="9">IF(B57="Patent",1,0)</f>
        <v>0</v>
      </c>
      <c r="M57" s="224" t="str">
        <f>IF(C57&lt;&gt;0,(CONCATENATE("1.2.e_",'Valoració '!$D$7,"00",A57))," ")</f>
        <v xml:space="preserve"> </v>
      </c>
    </row>
    <row r="58" spans="1:13" x14ac:dyDescent="0.25">
      <c r="A58" s="206">
        <v>51</v>
      </c>
      <c r="B58" s="3"/>
      <c r="C58" s="3"/>
      <c r="D58" s="3"/>
      <c r="E58" s="3"/>
      <c r="F58" s="3"/>
      <c r="G58" s="3"/>
      <c r="H58" s="89">
        <f t="shared" si="5"/>
        <v>0</v>
      </c>
      <c r="I58" s="89">
        <f t="shared" si="6"/>
        <v>0</v>
      </c>
      <c r="J58" s="89">
        <f t="shared" si="7"/>
        <v>0</v>
      </c>
      <c r="K58" s="89">
        <f t="shared" si="8"/>
        <v>0</v>
      </c>
      <c r="L58" s="89">
        <f t="shared" si="9"/>
        <v>0</v>
      </c>
      <c r="M58" s="224" t="str">
        <f>IF(C58&lt;&gt;0,(CONCATENATE("1.2.e_",'Valoració '!$D$7,"00",A58))," ")</f>
        <v xml:space="preserve"> </v>
      </c>
    </row>
    <row r="59" spans="1:13" x14ac:dyDescent="0.25">
      <c r="A59" s="206">
        <v>52</v>
      </c>
      <c r="B59" s="3"/>
      <c r="C59" s="3"/>
      <c r="D59" s="3"/>
      <c r="E59" s="3"/>
      <c r="F59" s="3"/>
      <c r="G59" s="3"/>
      <c r="H59" s="89">
        <f t="shared" si="5"/>
        <v>0</v>
      </c>
      <c r="I59" s="89">
        <f t="shared" si="6"/>
        <v>0</v>
      </c>
      <c r="J59" s="89">
        <f t="shared" si="7"/>
        <v>0</v>
      </c>
      <c r="K59" s="89">
        <f t="shared" si="8"/>
        <v>0</v>
      </c>
      <c r="L59" s="89">
        <f t="shared" si="9"/>
        <v>0</v>
      </c>
      <c r="M59" s="224" t="str">
        <f>IF(C59&lt;&gt;0,(CONCATENATE("1.2.e_",'Valoració '!$D$7,"00",A59))," ")</f>
        <v xml:space="preserve"> </v>
      </c>
    </row>
    <row r="60" spans="1:13" x14ac:dyDescent="0.25">
      <c r="A60" s="206">
        <v>53</v>
      </c>
      <c r="B60" s="3"/>
      <c r="C60" s="3"/>
      <c r="D60" s="3"/>
      <c r="E60" s="3"/>
      <c r="F60" s="3"/>
      <c r="G60" s="3"/>
      <c r="H60" s="89">
        <f t="shared" si="5"/>
        <v>0</v>
      </c>
      <c r="I60" s="89">
        <f t="shared" si="6"/>
        <v>0</v>
      </c>
      <c r="J60" s="89">
        <f t="shared" si="7"/>
        <v>0</v>
      </c>
      <c r="K60" s="89">
        <f t="shared" si="8"/>
        <v>0</v>
      </c>
      <c r="L60" s="89">
        <f t="shared" si="9"/>
        <v>0</v>
      </c>
      <c r="M60" s="224" t="str">
        <f>IF(C60&lt;&gt;0,(CONCATENATE("1.2.e_",'Valoració '!$D$7,"00",A60))," ")</f>
        <v xml:space="preserve"> </v>
      </c>
    </row>
    <row r="61" spans="1:13" x14ac:dyDescent="0.25">
      <c r="A61" s="206">
        <v>54</v>
      </c>
      <c r="B61" s="3"/>
      <c r="C61" s="3"/>
      <c r="D61" s="3"/>
      <c r="E61" s="3"/>
      <c r="F61" s="3"/>
      <c r="G61" s="3"/>
      <c r="H61" s="89">
        <f t="shared" si="5"/>
        <v>0</v>
      </c>
      <c r="I61" s="89">
        <f t="shared" si="6"/>
        <v>0</v>
      </c>
      <c r="J61" s="89">
        <f t="shared" si="7"/>
        <v>0</v>
      </c>
      <c r="K61" s="89">
        <f t="shared" si="8"/>
        <v>0</v>
      </c>
      <c r="L61" s="89">
        <f t="shared" si="9"/>
        <v>0</v>
      </c>
      <c r="M61" s="224" t="str">
        <f>IF(C61&lt;&gt;0,(CONCATENATE("1.2.e_",'Valoració '!$D$7,"00",A61))," ")</f>
        <v xml:space="preserve"> </v>
      </c>
    </row>
    <row r="62" spans="1:13" x14ac:dyDescent="0.25">
      <c r="A62" s="206">
        <v>55</v>
      </c>
      <c r="B62" s="3"/>
      <c r="C62" s="3"/>
      <c r="D62" s="3"/>
      <c r="E62" s="3"/>
      <c r="F62" s="3"/>
      <c r="G62" s="3"/>
      <c r="H62" s="89">
        <f t="shared" si="5"/>
        <v>0</v>
      </c>
      <c r="I62" s="89">
        <f t="shared" si="6"/>
        <v>0</v>
      </c>
      <c r="J62" s="89">
        <f t="shared" si="7"/>
        <v>0</v>
      </c>
      <c r="K62" s="89">
        <f t="shared" si="8"/>
        <v>0</v>
      </c>
      <c r="L62" s="89">
        <f t="shared" si="9"/>
        <v>0</v>
      </c>
      <c r="M62" s="224" t="str">
        <f>IF(C62&lt;&gt;0,(CONCATENATE("1.2.e_",'Valoració '!$D$7,"00",A62))," ")</f>
        <v xml:space="preserve"> </v>
      </c>
    </row>
    <row r="63" spans="1:13" x14ac:dyDescent="0.25">
      <c r="A63" s="206">
        <v>56</v>
      </c>
      <c r="B63" s="3"/>
      <c r="C63" s="3"/>
      <c r="D63" s="3"/>
      <c r="E63" s="3"/>
      <c r="F63" s="3"/>
      <c r="G63" s="3"/>
      <c r="H63" s="89">
        <f t="shared" si="5"/>
        <v>0</v>
      </c>
      <c r="I63" s="89">
        <f t="shared" si="6"/>
        <v>0</v>
      </c>
      <c r="J63" s="89">
        <f t="shared" si="7"/>
        <v>0</v>
      </c>
      <c r="K63" s="89">
        <f t="shared" si="8"/>
        <v>0</v>
      </c>
      <c r="L63" s="89">
        <f t="shared" si="9"/>
        <v>0</v>
      </c>
      <c r="M63" s="224" t="str">
        <f>IF(C63&lt;&gt;0,(CONCATENATE("1.2.e_",'Valoració '!$D$7,"00",A63))," ")</f>
        <v xml:space="preserve"> </v>
      </c>
    </row>
    <row r="64" spans="1:13" x14ac:dyDescent="0.25">
      <c r="A64" s="206">
        <v>57</v>
      </c>
      <c r="B64" s="3"/>
      <c r="C64" s="3"/>
      <c r="D64" s="3"/>
      <c r="E64" s="3"/>
      <c r="F64" s="3"/>
      <c r="G64" s="3"/>
      <c r="H64" s="89">
        <f t="shared" si="5"/>
        <v>0</v>
      </c>
      <c r="I64" s="89">
        <f t="shared" si="6"/>
        <v>0</v>
      </c>
      <c r="J64" s="89">
        <f t="shared" si="7"/>
        <v>0</v>
      </c>
      <c r="K64" s="89">
        <f t="shared" si="8"/>
        <v>0</v>
      </c>
      <c r="L64" s="89">
        <f t="shared" si="9"/>
        <v>0</v>
      </c>
      <c r="M64" s="224" t="str">
        <f>IF(C64&lt;&gt;0,(CONCATENATE("1.2.e_",'Valoració '!$D$7,"00",A64))," ")</f>
        <v xml:space="preserve"> </v>
      </c>
    </row>
    <row r="65" spans="1:13" x14ac:dyDescent="0.25">
      <c r="A65" s="206">
        <v>58</v>
      </c>
      <c r="B65" s="3"/>
      <c r="C65" s="3"/>
      <c r="D65" s="3"/>
      <c r="E65" s="3"/>
      <c r="F65" s="3"/>
      <c r="G65" s="3"/>
      <c r="H65" s="89">
        <f t="shared" si="5"/>
        <v>0</v>
      </c>
      <c r="I65" s="89">
        <f t="shared" si="6"/>
        <v>0</v>
      </c>
      <c r="J65" s="89">
        <f t="shared" si="7"/>
        <v>0</v>
      </c>
      <c r="K65" s="89">
        <f t="shared" si="8"/>
        <v>0</v>
      </c>
      <c r="L65" s="89">
        <f t="shared" si="9"/>
        <v>0</v>
      </c>
      <c r="M65" s="224" t="str">
        <f>IF(C65&lt;&gt;0,(CONCATENATE("1.2.e_",'Valoració '!$D$7,"00",A65))," ")</f>
        <v xml:space="preserve"> </v>
      </c>
    </row>
    <row r="66" spans="1:13" x14ac:dyDescent="0.25">
      <c r="A66" s="206">
        <v>59</v>
      </c>
      <c r="B66" s="3"/>
      <c r="C66" s="3"/>
      <c r="D66" s="3"/>
      <c r="E66" s="3"/>
      <c r="F66" s="3"/>
      <c r="G66" s="3"/>
      <c r="H66" s="89">
        <f t="shared" si="5"/>
        <v>0</v>
      </c>
      <c r="I66" s="89">
        <f t="shared" si="6"/>
        <v>0</v>
      </c>
      <c r="J66" s="89">
        <f t="shared" si="7"/>
        <v>0</v>
      </c>
      <c r="K66" s="89">
        <f t="shared" si="8"/>
        <v>0</v>
      </c>
      <c r="L66" s="89">
        <f t="shared" si="9"/>
        <v>0</v>
      </c>
      <c r="M66" s="224" t="str">
        <f>IF(C66&lt;&gt;0,(CONCATENATE("1.2.e_",'Valoració '!$D$7,"00",A66))," ")</f>
        <v xml:space="preserve"> </v>
      </c>
    </row>
    <row r="67" spans="1:13" x14ac:dyDescent="0.25">
      <c r="A67" s="206">
        <v>60</v>
      </c>
      <c r="B67" s="3"/>
      <c r="C67" s="3"/>
      <c r="D67" s="3"/>
      <c r="E67" s="3"/>
      <c r="F67" s="3"/>
      <c r="G67" s="3"/>
      <c r="H67" s="89">
        <f t="shared" si="5"/>
        <v>0</v>
      </c>
      <c r="I67" s="89">
        <f t="shared" si="6"/>
        <v>0</v>
      </c>
      <c r="J67" s="89">
        <f t="shared" si="7"/>
        <v>0</v>
      </c>
      <c r="K67" s="89">
        <f t="shared" si="8"/>
        <v>0</v>
      </c>
      <c r="L67" s="89">
        <f t="shared" si="9"/>
        <v>0</v>
      </c>
      <c r="M67" s="224" t="str">
        <f>IF(C67&lt;&gt;0,(CONCATENATE("1.2.e_",'Valoració '!$D$7,"00",A67))," ")</f>
        <v xml:space="preserve"> </v>
      </c>
    </row>
    <row r="68" spans="1:13" x14ac:dyDescent="0.25">
      <c r="A68" s="206">
        <v>61</v>
      </c>
      <c r="B68" s="3"/>
      <c r="C68" s="3"/>
      <c r="D68" s="3"/>
      <c r="E68" s="3"/>
      <c r="F68" s="3"/>
      <c r="G68" s="3"/>
      <c r="H68" s="89">
        <f t="shared" si="5"/>
        <v>0</v>
      </c>
      <c r="I68" s="89">
        <f t="shared" si="6"/>
        <v>0</v>
      </c>
      <c r="J68" s="89">
        <f t="shared" si="7"/>
        <v>0</v>
      </c>
      <c r="K68" s="89">
        <f t="shared" si="8"/>
        <v>0</v>
      </c>
      <c r="L68" s="89">
        <f t="shared" si="9"/>
        <v>0</v>
      </c>
      <c r="M68" s="224" t="str">
        <f>IF(C68&lt;&gt;0,(CONCATENATE("1.2.e_",'Valoració '!$D$7,"00",A68))," ")</f>
        <v xml:space="preserve"> </v>
      </c>
    </row>
    <row r="69" spans="1:13" x14ac:dyDescent="0.25">
      <c r="A69" s="206">
        <v>62</v>
      </c>
      <c r="B69" s="3"/>
      <c r="C69" s="3"/>
      <c r="D69" s="3"/>
      <c r="E69" s="3"/>
      <c r="F69" s="3"/>
      <c r="G69" s="3"/>
      <c r="H69" s="89">
        <f t="shared" si="5"/>
        <v>0</v>
      </c>
      <c r="I69" s="89">
        <f t="shared" si="6"/>
        <v>0</v>
      </c>
      <c r="J69" s="89">
        <f t="shared" si="7"/>
        <v>0</v>
      </c>
      <c r="K69" s="89">
        <f t="shared" si="8"/>
        <v>0</v>
      </c>
      <c r="L69" s="89">
        <f t="shared" si="9"/>
        <v>0</v>
      </c>
      <c r="M69" s="224" t="str">
        <f>IF(C69&lt;&gt;0,(CONCATENATE("1.2.e_",'Valoració '!$D$7,"00",A69))," ")</f>
        <v xml:space="preserve"> </v>
      </c>
    </row>
    <row r="70" spans="1:13" x14ac:dyDescent="0.25">
      <c r="A70" s="206">
        <v>63</v>
      </c>
      <c r="B70" s="3"/>
      <c r="C70" s="3"/>
      <c r="D70" s="3"/>
      <c r="E70" s="3"/>
      <c r="F70" s="3"/>
      <c r="G70" s="3"/>
      <c r="H70" s="89">
        <f t="shared" si="5"/>
        <v>0</v>
      </c>
      <c r="I70" s="89">
        <f t="shared" si="6"/>
        <v>0</v>
      </c>
      <c r="J70" s="89">
        <f t="shared" si="7"/>
        <v>0</v>
      </c>
      <c r="K70" s="89">
        <f t="shared" si="8"/>
        <v>0</v>
      </c>
      <c r="L70" s="89">
        <f t="shared" si="9"/>
        <v>0</v>
      </c>
      <c r="M70" s="224" t="str">
        <f>IF(C70&lt;&gt;0,(CONCATENATE("1.2.e_",'Valoració '!$D$7,"00",A70))," ")</f>
        <v xml:space="preserve"> </v>
      </c>
    </row>
    <row r="71" spans="1:13" x14ac:dyDescent="0.25">
      <c r="A71" s="206">
        <v>64</v>
      </c>
      <c r="B71" s="3"/>
      <c r="C71" s="3"/>
      <c r="D71" s="3"/>
      <c r="E71" s="3"/>
      <c r="F71" s="3"/>
      <c r="G71" s="3"/>
      <c r="H71" s="89">
        <f t="shared" si="5"/>
        <v>0</v>
      </c>
      <c r="I71" s="89">
        <f t="shared" si="6"/>
        <v>0</v>
      </c>
      <c r="J71" s="89">
        <f t="shared" si="7"/>
        <v>0</v>
      </c>
      <c r="K71" s="89">
        <f t="shared" si="8"/>
        <v>0</v>
      </c>
      <c r="L71" s="89">
        <f t="shared" si="9"/>
        <v>0</v>
      </c>
      <c r="M71" s="224" t="str">
        <f>IF(C71&lt;&gt;0,(CONCATENATE("1.2.e_",'Valoració '!$D$7,"00",A71))," ")</f>
        <v xml:space="preserve"> </v>
      </c>
    </row>
    <row r="72" spans="1:13" x14ac:dyDescent="0.25">
      <c r="A72" s="206">
        <v>65</v>
      </c>
      <c r="B72" s="3"/>
      <c r="C72" s="3"/>
      <c r="D72" s="3"/>
      <c r="E72" s="3"/>
      <c r="F72" s="3"/>
      <c r="G72" s="3"/>
      <c r="H72" s="89">
        <f t="shared" si="5"/>
        <v>0</v>
      </c>
      <c r="I72" s="89">
        <f t="shared" si="6"/>
        <v>0</v>
      </c>
      <c r="J72" s="89">
        <f t="shared" si="7"/>
        <v>0</v>
      </c>
      <c r="K72" s="89">
        <f t="shared" si="8"/>
        <v>0</v>
      </c>
      <c r="L72" s="89">
        <f t="shared" si="9"/>
        <v>0</v>
      </c>
      <c r="M72" s="224" t="str">
        <f>IF(C72&lt;&gt;0,(CONCATENATE("1.2.e_",'Valoració '!$D$7,"00",A72))," ")</f>
        <v xml:space="preserve"> </v>
      </c>
    </row>
    <row r="73" spans="1:13" x14ac:dyDescent="0.25">
      <c r="A73" s="206">
        <v>66</v>
      </c>
      <c r="B73" s="3"/>
      <c r="C73" s="3"/>
      <c r="D73" s="3"/>
      <c r="E73" s="3"/>
      <c r="F73" s="3"/>
      <c r="G73" s="3"/>
      <c r="H73" s="89">
        <f t="shared" si="5"/>
        <v>0</v>
      </c>
      <c r="I73" s="89">
        <f t="shared" si="6"/>
        <v>0</v>
      </c>
      <c r="J73" s="89">
        <f t="shared" si="7"/>
        <v>0</v>
      </c>
      <c r="K73" s="89">
        <f t="shared" si="8"/>
        <v>0</v>
      </c>
      <c r="L73" s="89">
        <f t="shared" si="9"/>
        <v>0</v>
      </c>
      <c r="M73" s="224" t="str">
        <f>IF(C73&lt;&gt;0,(CONCATENATE("1.2.e_",'Valoració '!$D$7,"00",A73))," ")</f>
        <v xml:space="preserve"> </v>
      </c>
    </row>
    <row r="74" spans="1:13" x14ac:dyDescent="0.25">
      <c r="A74" s="206">
        <v>67</v>
      </c>
      <c r="B74" s="3"/>
      <c r="C74" s="3"/>
      <c r="D74" s="3"/>
      <c r="E74" s="3"/>
      <c r="F74" s="3"/>
      <c r="G74" s="3"/>
      <c r="H74" s="89">
        <f t="shared" si="5"/>
        <v>0</v>
      </c>
      <c r="I74" s="89">
        <f t="shared" si="6"/>
        <v>0</v>
      </c>
      <c r="J74" s="89">
        <f t="shared" si="7"/>
        <v>0</v>
      </c>
      <c r="K74" s="89">
        <f t="shared" si="8"/>
        <v>0</v>
      </c>
      <c r="L74" s="89">
        <f t="shared" si="9"/>
        <v>0</v>
      </c>
      <c r="M74" s="224" t="str">
        <f>IF(C74&lt;&gt;0,(CONCATENATE("1.2.e_",'Valoració '!$D$7,"00",A74))," ")</f>
        <v xml:space="preserve"> </v>
      </c>
    </row>
    <row r="75" spans="1:13" x14ac:dyDescent="0.25">
      <c r="A75" s="206">
        <v>68</v>
      </c>
      <c r="B75" s="3"/>
      <c r="C75" s="3"/>
      <c r="D75" s="3"/>
      <c r="E75" s="3"/>
      <c r="F75" s="3"/>
      <c r="G75" s="3"/>
      <c r="H75" s="89">
        <f t="shared" si="5"/>
        <v>0</v>
      </c>
      <c r="I75" s="89">
        <f t="shared" si="6"/>
        <v>0</v>
      </c>
      <c r="J75" s="89">
        <f t="shared" si="7"/>
        <v>0</v>
      </c>
      <c r="K75" s="89">
        <f t="shared" si="8"/>
        <v>0</v>
      </c>
      <c r="L75" s="89">
        <f t="shared" si="9"/>
        <v>0</v>
      </c>
      <c r="M75" s="224" t="str">
        <f>IF(C75&lt;&gt;0,(CONCATENATE("1.2.e_",'Valoració '!$D$7,"00",A75))," ")</f>
        <v xml:space="preserve"> </v>
      </c>
    </row>
    <row r="76" spans="1:13" x14ac:dyDescent="0.25">
      <c r="A76" s="206">
        <v>69</v>
      </c>
      <c r="B76" s="3"/>
      <c r="C76" s="3"/>
      <c r="D76" s="3"/>
      <c r="E76" s="3"/>
      <c r="F76" s="3"/>
      <c r="G76" s="3"/>
      <c r="H76" s="89">
        <f t="shared" si="5"/>
        <v>0</v>
      </c>
      <c r="I76" s="89">
        <f t="shared" si="6"/>
        <v>0</v>
      </c>
      <c r="J76" s="89">
        <f t="shared" si="7"/>
        <v>0</v>
      </c>
      <c r="K76" s="89">
        <f t="shared" si="8"/>
        <v>0</v>
      </c>
      <c r="L76" s="89">
        <f t="shared" si="9"/>
        <v>0</v>
      </c>
      <c r="M76" s="224" t="str">
        <f>IF(C76&lt;&gt;0,(CONCATENATE("1.2.e_",'Valoració '!$D$7,"00",A76))," ")</f>
        <v xml:space="preserve"> </v>
      </c>
    </row>
    <row r="77" spans="1:13" x14ac:dyDescent="0.25">
      <c r="A77" s="206">
        <v>70</v>
      </c>
      <c r="B77" s="3"/>
      <c r="C77" s="3"/>
      <c r="D77" s="3"/>
      <c r="E77" s="3"/>
      <c r="F77" s="3"/>
      <c r="G77" s="3"/>
      <c r="H77" s="89">
        <f t="shared" si="5"/>
        <v>0</v>
      </c>
      <c r="I77" s="89">
        <f t="shared" si="6"/>
        <v>0</v>
      </c>
      <c r="J77" s="89">
        <f t="shared" si="7"/>
        <v>0</v>
      </c>
      <c r="K77" s="89">
        <f t="shared" si="8"/>
        <v>0</v>
      </c>
      <c r="L77" s="89">
        <f t="shared" si="9"/>
        <v>0</v>
      </c>
      <c r="M77" s="224" t="str">
        <f>IF(C77&lt;&gt;0,(CONCATENATE("1.2.e_",'Valoració '!$D$7,"00",A77))," ")</f>
        <v xml:space="preserve"> </v>
      </c>
    </row>
    <row r="78" spans="1:13" x14ac:dyDescent="0.25">
      <c r="A78" s="206">
        <v>71</v>
      </c>
      <c r="B78" s="3"/>
      <c r="C78" s="3"/>
      <c r="D78" s="3"/>
      <c r="E78" s="3"/>
      <c r="F78" s="3"/>
      <c r="G78" s="3"/>
      <c r="H78" s="89">
        <f t="shared" si="5"/>
        <v>0</v>
      </c>
      <c r="I78" s="89">
        <f t="shared" si="6"/>
        <v>0</v>
      </c>
      <c r="J78" s="89">
        <f t="shared" si="7"/>
        <v>0</v>
      </c>
      <c r="K78" s="89">
        <f t="shared" si="8"/>
        <v>0</v>
      </c>
      <c r="L78" s="89">
        <f t="shared" si="9"/>
        <v>0</v>
      </c>
      <c r="M78" s="224" t="str">
        <f>IF(C78&lt;&gt;0,(CONCATENATE("1.2.e_",'Valoració '!$D$7,"00",A78))," ")</f>
        <v xml:space="preserve"> </v>
      </c>
    </row>
    <row r="79" spans="1:13" x14ac:dyDescent="0.25">
      <c r="A79" s="206">
        <v>72</v>
      </c>
      <c r="B79" s="3"/>
      <c r="C79" s="3"/>
      <c r="D79" s="3"/>
      <c r="E79" s="3"/>
      <c r="F79" s="3"/>
      <c r="G79" s="3"/>
      <c r="H79" s="89">
        <f t="shared" si="5"/>
        <v>0</v>
      </c>
      <c r="I79" s="89">
        <f t="shared" si="6"/>
        <v>0</v>
      </c>
      <c r="J79" s="89">
        <f t="shared" si="7"/>
        <v>0</v>
      </c>
      <c r="K79" s="89">
        <f t="shared" si="8"/>
        <v>0</v>
      </c>
      <c r="L79" s="89">
        <f t="shared" si="9"/>
        <v>0</v>
      </c>
      <c r="M79" s="224" t="str">
        <f>IF(C79&lt;&gt;0,(CONCATENATE("1.2.e_",'Valoració '!$D$7,"00",A79))," ")</f>
        <v xml:space="preserve"> </v>
      </c>
    </row>
    <row r="80" spans="1:13" x14ac:dyDescent="0.25">
      <c r="A80" s="206">
        <v>73</v>
      </c>
      <c r="B80" s="3"/>
      <c r="C80" s="3"/>
      <c r="D80" s="3"/>
      <c r="E80" s="3"/>
      <c r="F80" s="3"/>
      <c r="G80" s="3"/>
      <c r="H80" s="89">
        <f t="shared" si="5"/>
        <v>0</v>
      </c>
      <c r="I80" s="89">
        <f t="shared" si="6"/>
        <v>0</v>
      </c>
      <c r="J80" s="89">
        <f t="shared" si="7"/>
        <v>0</v>
      </c>
      <c r="K80" s="89">
        <f t="shared" si="8"/>
        <v>0</v>
      </c>
      <c r="L80" s="89">
        <f t="shared" si="9"/>
        <v>0</v>
      </c>
      <c r="M80" s="224" t="str">
        <f>IF(C80&lt;&gt;0,(CONCATENATE("1.2.e_",'Valoració '!$D$7,"00",A80))," ")</f>
        <v xml:space="preserve"> </v>
      </c>
    </row>
    <row r="81" spans="1:13" x14ac:dyDescent="0.25">
      <c r="A81" s="206">
        <v>74</v>
      </c>
      <c r="B81" s="3"/>
      <c r="C81" s="3"/>
      <c r="D81" s="3"/>
      <c r="E81" s="3"/>
      <c r="F81" s="3"/>
      <c r="G81" s="3"/>
      <c r="H81" s="89">
        <f t="shared" si="5"/>
        <v>0</v>
      </c>
      <c r="I81" s="89">
        <f t="shared" si="6"/>
        <v>0</v>
      </c>
      <c r="J81" s="89">
        <f t="shared" si="7"/>
        <v>0</v>
      </c>
      <c r="K81" s="89">
        <f t="shared" si="8"/>
        <v>0</v>
      </c>
      <c r="L81" s="89">
        <f t="shared" si="9"/>
        <v>0</v>
      </c>
      <c r="M81" s="224" t="str">
        <f>IF(C81&lt;&gt;0,(CONCATENATE("1.2.e_",'Valoració '!$D$7,"00",A81))," ")</f>
        <v xml:space="preserve"> </v>
      </c>
    </row>
    <row r="82" spans="1:13" x14ac:dyDescent="0.25">
      <c r="A82" s="206">
        <v>75</v>
      </c>
      <c r="B82" s="3"/>
      <c r="C82" s="3"/>
      <c r="D82" s="3"/>
      <c r="E82" s="3"/>
      <c r="F82" s="3"/>
      <c r="G82" s="3"/>
      <c r="H82" s="89">
        <f t="shared" si="5"/>
        <v>0</v>
      </c>
      <c r="I82" s="89">
        <f t="shared" si="6"/>
        <v>0</v>
      </c>
      <c r="J82" s="89">
        <f t="shared" si="7"/>
        <v>0</v>
      </c>
      <c r="K82" s="89">
        <f t="shared" si="8"/>
        <v>0</v>
      </c>
      <c r="L82" s="89">
        <f t="shared" si="9"/>
        <v>0</v>
      </c>
      <c r="M82" s="224" t="str">
        <f>IF(C82&lt;&gt;0,(CONCATENATE("1.2.e_",'Valoració '!$D$7,"00",A82))," ")</f>
        <v xml:space="preserve"> </v>
      </c>
    </row>
    <row r="83" spans="1:13" x14ac:dyDescent="0.25">
      <c r="A83" s="206">
        <v>76</v>
      </c>
      <c r="B83" s="3"/>
      <c r="C83" s="3"/>
      <c r="D83" s="3"/>
      <c r="E83" s="3"/>
      <c r="F83" s="3"/>
      <c r="G83" s="3"/>
      <c r="H83" s="89">
        <f t="shared" si="5"/>
        <v>0</v>
      </c>
      <c r="I83" s="89">
        <f t="shared" si="6"/>
        <v>0</v>
      </c>
      <c r="J83" s="89">
        <f t="shared" si="7"/>
        <v>0</v>
      </c>
      <c r="K83" s="89">
        <f t="shared" si="8"/>
        <v>0</v>
      </c>
      <c r="L83" s="89">
        <f t="shared" si="9"/>
        <v>0</v>
      </c>
      <c r="M83" s="224" t="str">
        <f>IF(C83&lt;&gt;0,(CONCATENATE("1.2.e_",'Valoració '!$D$7,"00",A83))," ")</f>
        <v xml:space="preserve"> </v>
      </c>
    </row>
    <row r="84" spans="1:13" x14ac:dyDescent="0.25">
      <c r="A84" s="206">
        <v>77</v>
      </c>
      <c r="B84" s="3"/>
      <c r="C84" s="3"/>
      <c r="D84" s="3"/>
      <c r="E84" s="3"/>
      <c r="F84" s="3"/>
      <c r="G84" s="3"/>
      <c r="H84" s="89">
        <f t="shared" si="5"/>
        <v>0</v>
      </c>
      <c r="I84" s="89">
        <f t="shared" si="6"/>
        <v>0</v>
      </c>
      <c r="J84" s="89">
        <f t="shared" si="7"/>
        <v>0</v>
      </c>
      <c r="K84" s="89">
        <f t="shared" si="8"/>
        <v>0</v>
      </c>
      <c r="L84" s="89">
        <f t="shared" si="9"/>
        <v>0</v>
      </c>
      <c r="M84" s="224" t="str">
        <f>IF(C84&lt;&gt;0,(CONCATENATE("1.2.e_",'Valoració '!$D$7,"00",A84))," ")</f>
        <v xml:space="preserve"> </v>
      </c>
    </row>
    <row r="85" spans="1:13" x14ac:dyDescent="0.25">
      <c r="A85" s="206">
        <v>78</v>
      </c>
      <c r="B85" s="3"/>
      <c r="C85" s="3"/>
      <c r="D85" s="3"/>
      <c r="E85" s="3"/>
      <c r="F85" s="3"/>
      <c r="G85" s="3"/>
      <c r="H85" s="89">
        <f t="shared" si="5"/>
        <v>0</v>
      </c>
      <c r="I85" s="89">
        <f t="shared" si="6"/>
        <v>0</v>
      </c>
      <c r="J85" s="89">
        <f t="shared" si="7"/>
        <v>0</v>
      </c>
      <c r="K85" s="89">
        <f t="shared" si="8"/>
        <v>0</v>
      </c>
      <c r="L85" s="89">
        <f t="shared" si="9"/>
        <v>0</v>
      </c>
      <c r="M85" s="224" t="str">
        <f>IF(C85&lt;&gt;0,(CONCATENATE("1.2.e_",'Valoració '!$D$7,"00",A85))," ")</f>
        <v xml:space="preserve"> </v>
      </c>
    </row>
    <row r="86" spans="1:13" x14ac:dyDescent="0.25">
      <c r="A86" s="206">
        <v>79</v>
      </c>
      <c r="B86" s="3"/>
      <c r="C86" s="3"/>
      <c r="D86" s="3"/>
      <c r="E86" s="3"/>
      <c r="F86" s="3"/>
      <c r="G86" s="3"/>
      <c r="H86" s="89">
        <f t="shared" si="5"/>
        <v>0</v>
      </c>
      <c r="I86" s="89">
        <f t="shared" si="6"/>
        <v>0</v>
      </c>
      <c r="J86" s="89">
        <f t="shared" si="7"/>
        <v>0</v>
      </c>
      <c r="K86" s="89">
        <f t="shared" si="8"/>
        <v>0</v>
      </c>
      <c r="L86" s="89">
        <f t="shared" si="9"/>
        <v>0</v>
      </c>
      <c r="M86" s="224" t="str">
        <f>IF(C86&lt;&gt;0,(CONCATENATE("1.2.e_",'Valoració '!$D$7,"00",A86))," ")</f>
        <v xml:space="preserve"> </v>
      </c>
    </row>
    <row r="87" spans="1:13" x14ac:dyDescent="0.25">
      <c r="A87" s="206">
        <v>80</v>
      </c>
      <c r="B87" s="3"/>
      <c r="C87" s="3"/>
      <c r="D87" s="3"/>
      <c r="E87" s="3"/>
      <c r="F87" s="3"/>
      <c r="G87" s="3"/>
      <c r="H87" s="89">
        <f t="shared" si="5"/>
        <v>0</v>
      </c>
      <c r="I87" s="89">
        <f t="shared" si="6"/>
        <v>0</v>
      </c>
      <c r="J87" s="89">
        <f t="shared" si="7"/>
        <v>0</v>
      </c>
      <c r="K87" s="89">
        <f t="shared" si="8"/>
        <v>0</v>
      </c>
      <c r="L87" s="89">
        <f t="shared" si="9"/>
        <v>0</v>
      </c>
      <c r="M87" s="224" t="str">
        <f>IF(C87&lt;&gt;0,(CONCATENATE("1.2.e_",'Valoració '!$D$7,"00",A87))," ")</f>
        <v xml:space="preserve"> </v>
      </c>
    </row>
    <row r="88" spans="1:13" x14ac:dyDescent="0.25">
      <c r="A88" s="206">
        <v>81</v>
      </c>
      <c r="B88" s="3"/>
      <c r="C88" s="3"/>
      <c r="D88" s="3"/>
      <c r="E88" s="3"/>
      <c r="F88" s="3"/>
      <c r="G88" s="3"/>
      <c r="H88" s="89">
        <f t="shared" si="5"/>
        <v>0</v>
      </c>
      <c r="I88" s="89">
        <f t="shared" si="6"/>
        <v>0</v>
      </c>
      <c r="J88" s="89">
        <f t="shared" si="7"/>
        <v>0</v>
      </c>
      <c r="K88" s="89">
        <f t="shared" si="8"/>
        <v>0</v>
      </c>
      <c r="L88" s="89">
        <f t="shared" si="9"/>
        <v>0</v>
      </c>
      <c r="M88" s="224" t="str">
        <f>IF(C88&lt;&gt;0,(CONCATENATE("1.2.e_",'Valoració '!$D$7,"00",A88))," ")</f>
        <v xml:space="preserve"> </v>
      </c>
    </row>
    <row r="89" spans="1:13" x14ac:dyDescent="0.25">
      <c r="A89" s="206">
        <v>82</v>
      </c>
      <c r="B89" s="3"/>
      <c r="C89" s="3"/>
      <c r="D89" s="3"/>
      <c r="E89" s="3"/>
      <c r="F89" s="3"/>
      <c r="G89" s="3"/>
      <c r="H89" s="89">
        <f t="shared" si="5"/>
        <v>0</v>
      </c>
      <c r="I89" s="89">
        <f t="shared" si="6"/>
        <v>0</v>
      </c>
      <c r="J89" s="89">
        <f t="shared" si="7"/>
        <v>0</v>
      </c>
      <c r="K89" s="89">
        <f t="shared" si="8"/>
        <v>0</v>
      </c>
      <c r="L89" s="89">
        <f t="shared" si="9"/>
        <v>0</v>
      </c>
      <c r="M89" s="224" t="str">
        <f>IF(C89&lt;&gt;0,(CONCATENATE("1.2.e_",'Valoració '!$D$7,"00",A89))," ")</f>
        <v xml:space="preserve"> </v>
      </c>
    </row>
    <row r="90" spans="1:13" x14ac:dyDescent="0.25">
      <c r="A90" s="206">
        <v>83</v>
      </c>
      <c r="B90" s="3"/>
      <c r="C90" s="3"/>
      <c r="D90" s="3"/>
      <c r="E90" s="3"/>
      <c r="F90" s="3"/>
      <c r="G90" s="3"/>
      <c r="H90" s="89">
        <f t="shared" si="5"/>
        <v>0</v>
      </c>
      <c r="I90" s="89">
        <f t="shared" si="6"/>
        <v>0</v>
      </c>
      <c r="J90" s="89">
        <f t="shared" si="7"/>
        <v>0</v>
      </c>
      <c r="K90" s="89">
        <f t="shared" si="8"/>
        <v>0</v>
      </c>
      <c r="L90" s="89">
        <f t="shared" si="9"/>
        <v>0</v>
      </c>
      <c r="M90" s="224" t="str">
        <f>IF(C90&lt;&gt;0,(CONCATENATE("1.2.e_",'Valoració '!$D$7,"00",A90))," ")</f>
        <v xml:space="preserve"> </v>
      </c>
    </row>
    <row r="91" spans="1:13" x14ac:dyDescent="0.25">
      <c r="A91" s="206">
        <v>84</v>
      </c>
      <c r="B91" s="3"/>
      <c r="C91" s="3"/>
      <c r="D91" s="3"/>
      <c r="E91" s="3"/>
      <c r="F91" s="3"/>
      <c r="G91" s="3"/>
      <c r="H91" s="89">
        <f t="shared" si="5"/>
        <v>0</v>
      </c>
      <c r="I91" s="89">
        <f t="shared" si="6"/>
        <v>0</v>
      </c>
      <c r="J91" s="89">
        <f t="shared" si="7"/>
        <v>0</v>
      </c>
      <c r="K91" s="89">
        <f t="shared" si="8"/>
        <v>0</v>
      </c>
      <c r="L91" s="89">
        <f t="shared" si="9"/>
        <v>0</v>
      </c>
      <c r="M91" s="224" t="str">
        <f>IF(C91&lt;&gt;0,(CONCATENATE("1.2.e_",'Valoració '!$D$7,"00",A91))," ")</f>
        <v xml:space="preserve"> </v>
      </c>
    </row>
    <row r="92" spans="1:13" x14ac:dyDescent="0.25">
      <c r="A92" s="206">
        <v>85</v>
      </c>
      <c r="B92" s="3"/>
      <c r="C92" s="3"/>
      <c r="D92" s="3"/>
      <c r="E92" s="3"/>
      <c r="F92" s="3"/>
      <c r="G92" s="3"/>
      <c r="H92" s="89">
        <f t="shared" si="5"/>
        <v>0</v>
      </c>
      <c r="I92" s="89">
        <f t="shared" si="6"/>
        <v>0</v>
      </c>
      <c r="J92" s="89">
        <f t="shared" si="7"/>
        <v>0</v>
      </c>
      <c r="K92" s="89">
        <f t="shared" si="8"/>
        <v>0</v>
      </c>
      <c r="L92" s="89">
        <f t="shared" si="9"/>
        <v>0</v>
      </c>
      <c r="M92" s="224" t="str">
        <f>IF(C92&lt;&gt;0,(CONCATENATE("1.2.e_",'Valoració '!$D$7,"00",A92))," ")</f>
        <v xml:space="preserve"> </v>
      </c>
    </row>
    <row r="93" spans="1:13" x14ac:dyDescent="0.25">
      <c r="A93" s="206">
        <v>86</v>
      </c>
      <c r="B93" s="3"/>
      <c r="C93" s="3"/>
      <c r="D93" s="3"/>
      <c r="E93" s="3"/>
      <c r="F93" s="3"/>
      <c r="G93" s="3"/>
      <c r="H93" s="89">
        <f t="shared" si="5"/>
        <v>0</v>
      </c>
      <c r="I93" s="89">
        <f t="shared" si="6"/>
        <v>0</v>
      </c>
      <c r="J93" s="89">
        <f t="shared" si="7"/>
        <v>0</v>
      </c>
      <c r="K93" s="89">
        <f t="shared" si="8"/>
        <v>0</v>
      </c>
      <c r="L93" s="89">
        <f t="shared" si="9"/>
        <v>0</v>
      </c>
      <c r="M93" s="224" t="str">
        <f>IF(C93&lt;&gt;0,(CONCATENATE("1.2.e_",'Valoració '!$D$7,"00",A93))," ")</f>
        <v xml:space="preserve"> </v>
      </c>
    </row>
    <row r="94" spans="1:13" x14ac:dyDescent="0.25">
      <c r="A94" s="206">
        <v>87</v>
      </c>
      <c r="B94" s="3"/>
      <c r="C94" s="3"/>
      <c r="D94" s="3"/>
      <c r="E94" s="3"/>
      <c r="F94" s="3"/>
      <c r="G94" s="3"/>
      <c r="H94" s="89">
        <f t="shared" si="5"/>
        <v>0</v>
      </c>
      <c r="I94" s="89">
        <f t="shared" si="6"/>
        <v>0</v>
      </c>
      <c r="J94" s="89">
        <f t="shared" si="7"/>
        <v>0</v>
      </c>
      <c r="K94" s="89">
        <f t="shared" si="8"/>
        <v>0</v>
      </c>
      <c r="L94" s="89">
        <f t="shared" si="9"/>
        <v>0</v>
      </c>
      <c r="M94" s="224" t="str">
        <f>IF(C94&lt;&gt;0,(CONCATENATE("1.2.e_",'Valoració '!$D$7,"00",A94))," ")</f>
        <v xml:space="preserve"> </v>
      </c>
    </row>
    <row r="95" spans="1:13" x14ac:dyDescent="0.25">
      <c r="A95" s="206">
        <v>88</v>
      </c>
      <c r="B95" s="3"/>
      <c r="C95" s="3"/>
      <c r="D95" s="3"/>
      <c r="E95" s="3"/>
      <c r="F95" s="3"/>
      <c r="G95" s="3"/>
      <c r="H95" s="89">
        <f t="shared" si="5"/>
        <v>0</v>
      </c>
      <c r="I95" s="89">
        <f t="shared" si="6"/>
        <v>0</v>
      </c>
      <c r="J95" s="89">
        <f t="shared" si="7"/>
        <v>0</v>
      </c>
      <c r="K95" s="89">
        <f t="shared" si="8"/>
        <v>0</v>
      </c>
      <c r="L95" s="89">
        <f t="shared" si="9"/>
        <v>0</v>
      </c>
      <c r="M95" s="224" t="str">
        <f>IF(C95&lt;&gt;0,(CONCATENATE("1.2.e_",'Valoració '!$D$7,"00",A95))," ")</f>
        <v xml:space="preserve"> </v>
      </c>
    </row>
    <row r="96" spans="1:13" x14ac:dyDescent="0.25">
      <c r="A96" s="206">
        <v>89</v>
      </c>
      <c r="B96" s="3"/>
      <c r="C96" s="3"/>
      <c r="D96" s="3"/>
      <c r="E96" s="3"/>
      <c r="F96" s="3"/>
      <c r="G96" s="3"/>
      <c r="H96" s="89">
        <f t="shared" si="5"/>
        <v>0</v>
      </c>
      <c r="I96" s="89">
        <f t="shared" si="6"/>
        <v>0</v>
      </c>
      <c r="J96" s="89">
        <f t="shared" si="7"/>
        <v>0</v>
      </c>
      <c r="K96" s="89">
        <f t="shared" si="8"/>
        <v>0</v>
      </c>
      <c r="L96" s="89">
        <f t="shared" si="9"/>
        <v>0</v>
      </c>
      <c r="M96" s="224" t="str">
        <f>IF(C96&lt;&gt;0,(CONCATENATE("1.2.e_",'Valoració '!$D$7,"00",A96))," ")</f>
        <v xml:space="preserve"> </v>
      </c>
    </row>
    <row r="97" spans="1:13" x14ac:dyDescent="0.25">
      <c r="A97" s="206">
        <v>90</v>
      </c>
      <c r="B97" s="3"/>
      <c r="C97" s="3"/>
      <c r="D97" s="3"/>
      <c r="E97" s="3"/>
      <c r="F97" s="3"/>
      <c r="G97" s="3"/>
      <c r="H97" s="89">
        <f t="shared" si="5"/>
        <v>0</v>
      </c>
      <c r="I97" s="89">
        <f t="shared" si="6"/>
        <v>0</v>
      </c>
      <c r="J97" s="89">
        <f t="shared" si="7"/>
        <v>0</v>
      </c>
      <c r="K97" s="89">
        <f t="shared" si="8"/>
        <v>0</v>
      </c>
      <c r="L97" s="89">
        <f t="shared" si="9"/>
        <v>0</v>
      </c>
      <c r="M97" s="224" t="str">
        <f>IF(C97&lt;&gt;0,(CONCATENATE("1.2.e_",'Valoració '!$D$7,"00",A97))," ")</f>
        <v xml:space="preserve"> </v>
      </c>
    </row>
    <row r="98" spans="1:13" x14ac:dyDescent="0.25">
      <c r="A98" s="206">
        <v>91</v>
      </c>
      <c r="B98" s="3"/>
      <c r="C98" s="3"/>
      <c r="D98" s="3"/>
      <c r="E98" s="3"/>
      <c r="F98" s="3"/>
      <c r="G98" s="3"/>
      <c r="H98" s="89">
        <f t="shared" si="5"/>
        <v>0</v>
      </c>
      <c r="I98" s="89">
        <f t="shared" si="6"/>
        <v>0</v>
      </c>
      <c r="J98" s="89">
        <f t="shared" si="7"/>
        <v>0</v>
      </c>
      <c r="K98" s="89">
        <f t="shared" si="8"/>
        <v>0</v>
      </c>
      <c r="L98" s="89">
        <f t="shared" si="9"/>
        <v>0</v>
      </c>
      <c r="M98" s="224" t="str">
        <f>IF(C98&lt;&gt;0,(CONCATENATE("1.2.e_",'Valoració '!$D$7,"00",A98))," ")</f>
        <v xml:space="preserve"> </v>
      </c>
    </row>
    <row r="99" spans="1:13" x14ac:dyDescent="0.25">
      <c r="A99" s="206">
        <v>92</v>
      </c>
      <c r="B99" s="3"/>
      <c r="C99" s="3"/>
      <c r="D99" s="3"/>
      <c r="E99" s="3"/>
      <c r="F99" s="3"/>
      <c r="G99" s="3"/>
      <c r="H99" s="89">
        <f t="shared" si="5"/>
        <v>0</v>
      </c>
      <c r="I99" s="89">
        <f t="shared" si="6"/>
        <v>0</v>
      </c>
      <c r="J99" s="89">
        <f t="shared" si="7"/>
        <v>0</v>
      </c>
      <c r="K99" s="89">
        <f t="shared" si="8"/>
        <v>0</v>
      </c>
      <c r="L99" s="89">
        <f t="shared" si="9"/>
        <v>0</v>
      </c>
      <c r="M99" s="224" t="str">
        <f>IF(C99&lt;&gt;0,(CONCATENATE("1.2.e_",'Valoració '!$D$7,"00",A99))," ")</f>
        <v xml:space="preserve"> </v>
      </c>
    </row>
    <row r="100" spans="1:13" x14ac:dyDescent="0.25">
      <c r="A100" s="206">
        <v>93</v>
      </c>
      <c r="B100" s="3"/>
      <c r="C100" s="3"/>
      <c r="D100" s="3"/>
      <c r="E100" s="3"/>
      <c r="F100" s="3"/>
      <c r="G100" s="3"/>
      <c r="H100" s="89">
        <f t="shared" si="5"/>
        <v>0</v>
      </c>
      <c r="I100" s="89">
        <f t="shared" si="6"/>
        <v>0</v>
      </c>
      <c r="J100" s="89">
        <f t="shared" si="7"/>
        <v>0</v>
      </c>
      <c r="K100" s="89">
        <f t="shared" si="8"/>
        <v>0</v>
      </c>
      <c r="L100" s="89">
        <f t="shared" si="9"/>
        <v>0</v>
      </c>
      <c r="M100" s="224" t="str">
        <f>IF(C100&lt;&gt;0,(CONCATENATE("1.2.e_",'Valoració '!$D$7,"00",A100))," ")</f>
        <v xml:space="preserve"> </v>
      </c>
    </row>
    <row r="101" spans="1:13" x14ac:dyDescent="0.25">
      <c r="A101" s="206">
        <v>94</v>
      </c>
      <c r="B101" s="3"/>
      <c r="C101" s="3"/>
      <c r="D101" s="3"/>
      <c r="E101" s="3"/>
      <c r="F101" s="3"/>
      <c r="G101" s="3"/>
      <c r="H101" s="89">
        <f t="shared" si="5"/>
        <v>0</v>
      </c>
      <c r="I101" s="89">
        <f t="shared" si="6"/>
        <v>0</v>
      </c>
      <c r="J101" s="89">
        <f t="shared" si="7"/>
        <v>0</v>
      </c>
      <c r="K101" s="89">
        <f t="shared" si="8"/>
        <v>0</v>
      </c>
      <c r="L101" s="89">
        <f t="shared" si="9"/>
        <v>0</v>
      </c>
      <c r="M101" s="224" t="str">
        <f>IF(C101&lt;&gt;0,(CONCATENATE("1.2.e_",'Valoració '!$D$7,"00",A101))," ")</f>
        <v xml:space="preserve"> </v>
      </c>
    </row>
    <row r="102" spans="1:13" x14ac:dyDescent="0.25">
      <c r="A102" s="206">
        <v>95</v>
      </c>
      <c r="B102" s="3"/>
      <c r="C102" s="3"/>
      <c r="D102" s="3"/>
      <c r="E102" s="3"/>
      <c r="F102" s="3"/>
      <c r="G102" s="3"/>
      <c r="H102" s="89">
        <f t="shared" si="5"/>
        <v>0</v>
      </c>
      <c r="I102" s="89">
        <f t="shared" si="6"/>
        <v>0</v>
      </c>
      <c r="J102" s="89">
        <f t="shared" si="7"/>
        <v>0</v>
      </c>
      <c r="K102" s="89">
        <f t="shared" si="8"/>
        <v>0</v>
      </c>
      <c r="L102" s="89">
        <f t="shared" si="9"/>
        <v>0</v>
      </c>
      <c r="M102" s="224" t="str">
        <f>IF(C102&lt;&gt;0,(CONCATENATE("1.2.e_",'Valoració '!$D$7,"00",A102))," ")</f>
        <v xml:space="preserve"> </v>
      </c>
    </row>
    <row r="103" spans="1:13" x14ac:dyDescent="0.25">
      <c r="A103" s="206">
        <v>96</v>
      </c>
      <c r="B103" s="3"/>
      <c r="C103" s="3"/>
      <c r="D103" s="3"/>
      <c r="E103" s="3"/>
      <c r="F103" s="3"/>
      <c r="G103" s="3"/>
      <c r="H103" s="89">
        <f t="shared" si="5"/>
        <v>0</v>
      </c>
      <c r="I103" s="89">
        <f t="shared" si="6"/>
        <v>0</v>
      </c>
      <c r="J103" s="89">
        <f t="shared" si="7"/>
        <v>0</v>
      </c>
      <c r="K103" s="89">
        <f t="shared" si="8"/>
        <v>0</v>
      </c>
      <c r="L103" s="89">
        <f t="shared" si="9"/>
        <v>0</v>
      </c>
      <c r="M103" s="224" t="str">
        <f>IF(C103&lt;&gt;0,(CONCATENATE("1.2.e_",'Valoració '!$D$7,"00",A103))," ")</f>
        <v xml:space="preserve"> </v>
      </c>
    </row>
    <row r="104" spans="1:13" x14ac:dyDescent="0.25">
      <c r="A104" s="206">
        <v>97</v>
      </c>
      <c r="B104" s="3"/>
      <c r="C104" s="3"/>
      <c r="D104" s="3"/>
      <c r="E104" s="3"/>
      <c r="F104" s="3"/>
      <c r="G104" s="3"/>
      <c r="H104" s="89">
        <f t="shared" si="5"/>
        <v>0</v>
      </c>
      <c r="I104" s="89">
        <f t="shared" si="6"/>
        <v>0</v>
      </c>
      <c r="J104" s="89">
        <f t="shared" si="7"/>
        <v>0</v>
      </c>
      <c r="K104" s="89">
        <f t="shared" si="8"/>
        <v>0</v>
      </c>
      <c r="L104" s="89">
        <f t="shared" si="9"/>
        <v>0</v>
      </c>
      <c r="M104" s="224" t="str">
        <f>IF(C104&lt;&gt;0,(CONCATENATE("1.2.e_",'Valoració '!$D$7,"00",A104))," ")</f>
        <v xml:space="preserve"> </v>
      </c>
    </row>
    <row r="105" spans="1:13" x14ac:dyDescent="0.25">
      <c r="A105" s="206">
        <v>98</v>
      </c>
      <c r="B105" s="3"/>
      <c r="C105" s="3"/>
      <c r="D105" s="3"/>
      <c r="E105" s="3"/>
      <c r="F105" s="3"/>
      <c r="G105" s="3"/>
      <c r="H105" s="89">
        <f t="shared" si="5"/>
        <v>0</v>
      </c>
      <c r="I105" s="89">
        <f t="shared" si="6"/>
        <v>0</v>
      </c>
      <c r="J105" s="89">
        <f t="shared" si="7"/>
        <v>0</v>
      </c>
      <c r="K105" s="89">
        <f t="shared" si="8"/>
        <v>0</v>
      </c>
      <c r="L105" s="89">
        <f t="shared" si="9"/>
        <v>0</v>
      </c>
      <c r="M105" s="224" t="str">
        <f>IF(C105&lt;&gt;0,(CONCATENATE("1.2.e_",'Valoració '!$D$7,"00",A105))," ")</f>
        <v xml:space="preserve"> </v>
      </c>
    </row>
    <row r="106" spans="1:13" x14ac:dyDescent="0.25">
      <c r="A106" s="206">
        <v>99</v>
      </c>
      <c r="B106" s="3"/>
      <c r="C106" s="3"/>
      <c r="D106" s="3"/>
      <c r="E106" s="3"/>
      <c r="F106" s="3"/>
      <c r="G106" s="3"/>
      <c r="H106" s="89">
        <f t="shared" si="5"/>
        <v>0</v>
      </c>
      <c r="I106" s="89">
        <f t="shared" si="6"/>
        <v>0</v>
      </c>
      <c r="J106" s="89">
        <f t="shared" si="7"/>
        <v>0</v>
      </c>
      <c r="K106" s="89">
        <f t="shared" si="8"/>
        <v>0</v>
      </c>
      <c r="L106" s="89">
        <f t="shared" si="9"/>
        <v>0</v>
      </c>
      <c r="M106" s="224" t="str">
        <f>IF(C106&lt;&gt;0,(CONCATENATE("1.2.e_",'Valoració '!$D$7,"00",A106))," ")</f>
        <v xml:space="preserve"> </v>
      </c>
    </row>
    <row r="107" spans="1:13" x14ac:dyDescent="0.25">
      <c r="A107" s="207">
        <v>100</v>
      </c>
      <c r="B107" s="196"/>
      <c r="C107" s="196"/>
      <c r="D107" s="196"/>
      <c r="E107" s="196"/>
      <c r="F107" s="196"/>
      <c r="G107" s="196"/>
      <c r="H107" s="228">
        <f t="shared" si="0"/>
        <v>0</v>
      </c>
      <c r="I107" s="228">
        <f t="shared" si="1"/>
        <v>0</v>
      </c>
      <c r="J107" s="228">
        <f t="shared" si="2"/>
        <v>0</v>
      </c>
      <c r="K107" s="228">
        <f t="shared" si="3"/>
        <v>0</v>
      </c>
      <c r="L107" s="228">
        <f t="shared" si="4"/>
        <v>0</v>
      </c>
      <c r="M107" s="229" t="str">
        <f>IF(C107&lt;&gt;0,(CONCATENATE("1.2.e_",'Valoració '!$D$7,"00",A107))," ")</f>
        <v xml:space="preserve"> </v>
      </c>
    </row>
    <row r="108" spans="1:13" x14ac:dyDescent="0.25">
      <c r="A108" s="206">
        <v>101</v>
      </c>
      <c r="B108" s="3"/>
      <c r="C108" s="3"/>
      <c r="D108" s="3"/>
      <c r="E108" s="3"/>
      <c r="F108" s="3"/>
      <c r="G108" s="3"/>
      <c r="H108" s="89">
        <f t="shared" ref="H108:H171" si="10">IF(B108="Patent",0,IF(AND(D108="Internacional",G108="Responsable"),0.25*E108,0))</f>
        <v>0</v>
      </c>
      <c r="I108" s="89">
        <f t="shared" ref="I108:I171" si="11">IF(B108="Patent",0,IF(AND(D108="Nacional",G108="Responsable"),0.2*E108,0))</f>
        <v>0</v>
      </c>
      <c r="J108" s="89">
        <f t="shared" ref="J108:J171" si="12">IF(B108="Patent",0,IF(AND(D108="Nacional",G108="Participant"),0.1*E108,0))</f>
        <v>0</v>
      </c>
      <c r="K108" s="89">
        <f t="shared" ref="K108:K171" si="13">IF(B108="Patent",0,IF(AND(D108="Internacional",G108="Participant"),0.1*E108,0))</f>
        <v>0</v>
      </c>
      <c r="L108" s="89">
        <f t="shared" ref="L108:L171" si="14">IF(B108="Patent",1,0)</f>
        <v>0</v>
      </c>
      <c r="M108" s="224" t="str">
        <f>IF(C108&lt;&gt;0,(CONCATENATE("1.2.e_",'Valoració '!$D$7,"00",A108))," ")</f>
        <v xml:space="preserve"> </v>
      </c>
    </row>
    <row r="109" spans="1:13" x14ac:dyDescent="0.25">
      <c r="A109" s="207">
        <v>102</v>
      </c>
      <c r="B109" s="196"/>
      <c r="C109" s="196"/>
      <c r="D109" s="196"/>
      <c r="E109" s="196"/>
      <c r="F109" s="196"/>
      <c r="G109" s="196"/>
      <c r="H109" s="228">
        <f t="shared" si="10"/>
        <v>0</v>
      </c>
      <c r="I109" s="228">
        <f t="shared" si="11"/>
        <v>0</v>
      </c>
      <c r="J109" s="228">
        <f t="shared" si="12"/>
        <v>0</v>
      </c>
      <c r="K109" s="228">
        <f t="shared" si="13"/>
        <v>0</v>
      </c>
      <c r="L109" s="228">
        <f t="shared" si="14"/>
        <v>0</v>
      </c>
      <c r="M109" s="229" t="str">
        <f>IF(C109&lt;&gt;0,(CONCATENATE("1.2.e_",'Valoració '!$D$7,"00",A109))," ")</f>
        <v xml:space="preserve"> </v>
      </c>
    </row>
    <row r="110" spans="1:13" x14ac:dyDescent="0.25">
      <c r="A110" s="206">
        <v>103</v>
      </c>
      <c r="B110" s="3"/>
      <c r="C110" s="3"/>
      <c r="D110" s="3"/>
      <c r="E110" s="3"/>
      <c r="F110" s="3"/>
      <c r="G110" s="3"/>
      <c r="H110" s="89">
        <f t="shared" si="10"/>
        <v>0</v>
      </c>
      <c r="I110" s="89">
        <f t="shared" si="11"/>
        <v>0</v>
      </c>
      <c r="J110" s="89">
        <f t="shared" si="12"/>
        <v>0</v>
      </c>
      <c r="K110" s="89">
        <f t="shared" si="13"/>
        <v>0</v>
      </c>
      <c r="L110" s="89">
        <f t="shared" si="14"/>
        <v>0</v>
      </c>
      <c r="M110" s="224" t="str">
        <f>IF(C110&lt;&gt;0,(CONCATENATE("1.2.e_",'Valoració '!$D$7,"00",A110))," ")</f>
        <v xml:space="preserve"> </v>
      </c>
    </row>
    <row r="111" spans="1:13" x14ac:dyDescent="0.25">
      <c r="A111" s="207">
        <v>104</v>
      </c>
      <c r="B111" s="196"/>
      <c r="C111" s="196"/>
      <c r="D111" s="196"/>
      <c r="E111" s="196"/>
      <c r="F111" s="196"/>
      <c r="G111" s="196"/>
      <c r="H111" s="228">
        <f t="shared" si="10"/>
        <v>0</v>
      </c>
      <c r="I111" s="228">
        <f t="shared" si="11"/>
        <v>0</v>
      </c>
      <c r="J111" s="228">
        <f t="shared" si="12"/>
        <v>0</v>
      </c>
      <c r="K111" s="228">
        <f t="shared" si="13"/>
        <v>0</v>
      </c>
      <c r="L111" s="228">
        <f t="shared" si="14"/>
        <v>0</v>
      </c>
      <c r="M111" s="229" t="str">
        <f>IF(C111&lt;&gt;0,(CONCATENATE("1.2.e_",'Valoració '!$D$7,"00",A111))," ")</f>
        <v xml:space="preserve"> </v>
      </c>
    </row>
    <row r="112" spans="1:13" x14ac:dyDescent="0.25">
      <c r="A112" s="206">
        <v>105</v>
      </c>
      <c r="B112" s="3"/>
      <c r="C112" s="3"/>
      <c r="D112" s="3"/>
      <c r="E112" s="3"/>
      <c r="F112" s="3"/>
      <c r="G112" s="3"/>
      <c r="H112" s="89">
        <f t="shared" si="10"/>
        <v>0</v>
      </c>
      <c r="I112" s="89">
        <f t="shared" si="11"/>
        <v>0</v>
      </c>
      <c r="J112" s="89">
        <f t="shared" si="12"/>
        <v>0</v>
      </c>
      <c r="K112" s="89">
        <f t="shared" si="13"/>
        <v>0</v>
      </c>
      <c r="L112" s="89">
        <f t="shared" si="14"/>
        <v>0</v>
      </c>
      <c r="M112" s="224" t="str">
        <f>IF(C112&lt;&gt;0,(CONCATENATE("1.2.e_",'Valoració '!$D$7,"00",A112))," ")</f>
        <v xml:space="preserve"> </v>
      </c>
    </row>
    <row r="113" spans="1:13" x14ac:dyDescent="0.25">
      <c r="A113" s="207">
        <v>106</v>
      </c>
      <c r="B113" s="196"/>
      <c r="C113" s="196"/>
      <c r="D113" s="196"/>
      <c r="E113" s="196"/>
      <c r="F113" s="196"/>
      <c r="G113" s="196"/>
      <c r="H113" s="228">
        <f t="shared" si="10"/>
        <v>0</v>
      </c>
      <c r="I113" s="228">
        <f t="shared" si="11"/>
        <v>0</v>
      </c>
      <c r="J113" s="228">
        <f t="shared" si="12"/>
        <v>0</v>
      </c>
      <c r="K113" s="228">
        <f t="shared" si="13"/>
        <v>0</v>
      </c>
      <c r="L113" s="228">
        <f t="shared" si="14"/>
        <v>0</v>
      </c>
      <c r="M113" s="229" t="str">
        <f>IF(C113&lt;&gt;0,(CONCATENATE("1.2.e_",'Valoració '!$D$7,"00",A113))," ")</f>
        <v xml:space="preserve"> </v>
      </c>
    </row>
    <row r="114" spans="1:13" x14ac:dyDescent="0.25">
      <c r="A114" s="206">
        <v>107</v>
      </c>
      <c r="B114" s="3"/>
      <c r="C114" s="3"/>
      <c r="D114" s="3"/>
      <c r="E114" s="3"/>
      <c r="F114" s="3"/>
      <c r="G114" s="3"/>
      <c r="H114" s="89">
        <f t="shared" si="10"/>
        <v>0</v>
      </c>
      <c r="I114" s="89">
        <f t="shared" si="11"/>
        <v>0</v>
      </c>
      <c r="J114" s="89">
        <f t="shared" si="12"/>
        <v>0</v>
      </c>
      <c r="K114" s="89">
        <f t="shared" si="13"/>
        <v>0</v>
      </c>
      <c r="L114" s="89">
        <f t="shared" si="14"/>
        <v>0</v>
      </c>
      <c r="M114" s="224" t="str">
        <f>IF(C114&lt;&gt;0,(CONCATENATE("1.2.e_",'Valoració '!$D$7,"00",A114))," ")</f>
        <v xml:space="preserve"> </v>
      </c>
    </row>
    <row r="115" spans="1:13" x14ac:dyDescent="0.25">
      <c r="A115" s="207">
        <v>108</v>
      </c>
      <c r="B115" s="196"/>
      <c r="C115" s="196"/>
      <c r="D115" s="196"/>
      <c r="E115" s="196"/>
      <c r="F115" s="196"/>
      <c r="G115" s="196"/>
      <c r="H115" s="228">
        <f t="shared" si="10"/>
        <v>0</v>
      </c>
      <c r="I115" s="228">
        <f t="shared" si="11"/>
        <v>0</v>
      </c>
      <c r="J115" s="228">
        <f t="shared" si="12"/>
        <v>0</v>
      </c>
      <c r="K115" s="228">
        <f t="shared" si="13"/>
        <v>0</v>
      </c>
      <c r="L115" s="228">
        <f t="shared" si="14"/>
        <v>0</v>
      </c>
      <c r="M115" s="229" t="str">
        <f>IF(C115&lt;&gt;0,(CONCATENATE("1.2.e_",'Valoració '!$D$7,"00",A115))," ")</f>
        <v xml:space="preserve"> </v>
      </c>
    </row>
    <row r="116" spans="1:13" x14ac:dyDescent="0.25">
      <c r="A116" s="206">
        <v>109</v>
      </c>
      <c r="B116" s="3"/>
      <c r="C116" s="3"/>
      <c r="D116" s="3"/>
      <c r="E116" s="3"/>
      <c r="F116" s="3"/>
      <c r="G116" s="3"/>
      <c r="H116" s="89">
        <f t="shared" si="10"/>
        <v>0</v>
      </c>
      <c r="I116" s="89">
        <f t="shared" si="11"/>
        <v>0</v>
      </c>
      <c r="J116" s="89">
        <f t="shared" si="12"/>
        <v>0</v>
      </c>
      <c r="K116" s="89">
        <f t="shared" si="13"/>
        <v>0</v>
      </c>
      <c r="L116" s="89">
        <f t="shared" si="14"/>
        <v>0</v>
      </c>
      <c r="M116" s="224" t="str">
        <f>IF(C116&lt;&gt;0,(CONCATENATE("1.2.e_",'Valoració '!$D$7,"00",A116))," ")</f>
        <v xml:space="preserve"> </v>
      </c>
    </row>
    <row r="117" spans="1:13" x14ac:dyDescent="0.25">
      <c r="A117" s="207">
        <v>110</v>
      </c>
      <c r="B117" s="196"/>
      <c r="C117" s="196"/>
      <c r="D117" s="196"/>
      <c r="E117" s="196"/>
      <c r="F117" s="196"/>
      <c r="G117" s="196"/>
      <c r="H117" s="228">
        <f t="shared" si="10"/>
        <v>0</v>
      </c>
      <c r="I117" s="228">
        <f t="shared" si="11"/>
        <v>0</v>
      </c>
      <c r="J117" s="228">
        <f t="shared" si="12"/>
        <v>0</v>
      </c>
      <c r="K117" s="228">
        <f t="shared" si="13"/>
        <v>0</v>
      </c>
      <c r="L117" s="228">
        <f t="shared" si="14"/>
        <v>0</v>
      </c>
      <c r="M117" s="229" t="str">
        <f>IF(C117&lt;&gt;0,(CONCATENATE("1.2.e_",'Valoració '!$D$7,"00",A117))," ")</f>
        <v xml:space="preserve"> </v>
      </c>
    </row>
    <row r="118" spans="1:13" x14ac:dyDescent="0.25">
      <c r="A118" s="206">
        <v>111</v>
      </c>
      <c r="B118" s="3"/>
      <c r="C118" s="3"/>
      <c r="D118" s="3"/>
      <c r="E118" s="3"/>
      <c r="F118" s="3"/>
      <c r="G118" s="3"/>
      <c r="H118" s="89">
        <f t="shared" si="10"/>
        <v>0</v>
      </c>
      <c r="I118" s="89">
        <f t="shared" si="11"/>
        <v>0</v>
      </c>
      <c r="J118" s="89">
        <f t="shared" si="12"/>
        <v>0</v>
      </c>
      <c r="K118" s="89">
        <f t="shared" si="13"/>
        <v>0</v>
      </c>
      <c r="L118" s="89">
        <f t="shared" si="14"/>
        <v>0</v>
      </c>
      <c r="M118" s="224" t="str">
        <f>IF(C118&lt;&gt;0,(CONCATENATE("1.2.e_",'Valoració '!$D$7,"00",A118))," ")</f>
        <v xml:space="preserve"> </v>
      </c>
    </row>
    <row r="119" spans="1:13" x14ac:dyDescent="0.25">
      <c r="A119" s="207">
        <v>112</v>
      </c>
      <c r="B119" s="196"/>
      <c r="C119" s="196"/>
      <c r="D119" s="196"/>
      <c r="E119" s="196"/>
      <c r="F119" s="196"/>
      <c r="G119" s="196"/>
      <c r="H119" s="228">
        <f t="shared" si="10"/>
        <v>0</v>
      </c>
      <c r="I119" s="228">
        <f t="shared" si="11"/>
        <v>0</v>
      </c>
      <c r="J119" s="228">
        <f t="shared" si="12"/>
        <v>0</v>
      </c>
      <c r="K119" s="228">
        <f t="shared" si="13"/>
        <v>0</v>
      </c>
      <c r="L119" s="228">
        <f t="shared" si="14"/>
        <v>0</v>
      </c>
      <c r="M119" s="229" t="str">
        <f>IF(C119&lt;&gt;0,(CONCATENATE("1.2.e_",'Valoració '!$D$7,"00",A119))," ")</f>
        <v xml:space="preserve"> </v>
      </c>
    </row>
    <row r="120" spans="1:13" x14ac:dyDescent="0.25">
      <c r="A120" s="206">
        <v>113</v>
      </c>
      <c r="B120" s="3"/>
      <c r="C120" s="3"/>
      <c r="D120" s="3"/>
      <c r="E120" s="3"/>
      <c r="F120" s="3"/>
      <c r="G120" s="3"/>
      <c r="H120" s="89">
        <f t="shared" si="10"/>
        <v>0</v>
      </c>
      <c r="I120" s="89">
        <f t="shared" si="11"/>
        <v>0</v>
      </c>
      <c r="J120" s="89">
        <f t="shared" si="12"/>
        <v>0</v>
      </c>
      <c r="K120" s="89">
        <f t="shared" si="13"/>
        <v>0</v>
      </c>
      <c r="L120" s="89">
        <f t="shared" si="14"/>
        <v>0</v>
      </c>
      <c r="M120" s="224" t="str">
        <f>IF(C120&lt;&gt;0,(CONCATENATE("1.2.e_",'Valoració '!$D$7,"00",A120))," ")</f>
        <v xml:space="preserve"> </v>
      </c>
    </row>
    <row r="121" spans="1:13" x14ac:dyDescent="0.25">
      <c r="A121" s="207">
        <v>114</v>
      </c>
      <c r="B121" s="196"/>
      <c r="C121" s="196"/>
      <c r="D121" s="196"/>
      <c r="E121" s="196"/>
      <c r="F121" s="196"/>
      <c r="G121" s="196"/>
      <c r="H121" s="228">
        <f t="shared" si="10"/>
        <v>0</v>
      </c>
      <c r="I121" s="228">
        <f t="shared" si="11"/>
        <v>0</v>
      </c>
      <c r="J121" s="228">
        <f t="shared" si="12"/>
        <v>0</v>
      </c>
      <c r="K121" s="228">
        <f t="shared" si="13"/>
        <v>0</v>
      </c>
      <c r="L121" s="228">
        <f t="shared" si="14"/>
        <v>0</v>
      </c>
      <c r="M121" s="229" t="str">
        <f>IF(C121&lt;&gt;0,(CONCATENATE("1.2.e_",'Valoració '!$D$7,"00",A121))," ")</f>
        <v xml:space="preserve"> </v>
      </c>
    </row>
    <row r="122" spans="1:13" x14ac:dyDescent="0.25">
      <c r="A122" s="206">
        <v>115</v>
      </c>
      <c r="B122" s="3"/>
      <c r="C122" s="3"/>
      <c r="D122" s="3"/>
      <c r="E122" s="3"/>
      <c r="F122" s="3"/>
      <c r="G122" s="3"/>
      <c r="H122" s="89">
        <f t="shared" si="10"/>
        <v>0</v>
      </c>
      <c r="I122" s="89">
        <f t="shared" si="11"/>
        <v>0</v>
      </c>
      <c r="J122" s="89">
        <f t="shared" si="12"/>
        <v>0</v>
      </c>
      <c r="K122" s="89">
        <f t="shared" si="13"/>
        <v>0</v>
      </c>
      <c r="L122" s="89">
        <f t="shared" si="14"/>
        <v>0</v>
      </c>
      <c r="M122" s="224" t="str">
        <f>IF(C122&lt;&gt;0,(CONCATENATE("1.2.e_",'Valoració '!$D$7,"00",A122))," ")</f>
        <v xml:space="preserve"> </v>
      </c>
    </row>
    <row r="123" spans="1:13" x14ac:dyDescent="0.25">
      <c r="A123" s="207">
        <v>116</v>
      </c>
      <c r="B123" s="196"/>
      <c r="C123" s="196"/>
      <c r="D123" s="196"/>
      <c r="E123" s="196"/>
      <c r="F123" s="196"/>
      <c r="G123" s="196"/>
      <c r="H123" s="228">
        <f t="shared" si="10"/>
        <v>0</v>
      </c>
      <c r="I123" s="228">
        <f t="shared" si="11"/>
        <v>0</v>
      </c>
      <c r="J123" s="228">
        <f t="shared" si="12"/>
        <v>0</v>
      </c>
      <c r="K123" s="228">
        <f t="shared" si="13"/>
        <v>0</v>
      </c>
      <c r="L123" s="228">
        <f t="shared" si="14"/>
        <v>0</v>
      </c>
      <c r="M123" s="229" t="str">
        <f>IF(C123&lt;&gt;0,(CONCATENATE("1.2.e_",'Valoració '!$D$7,"00",A123))," ")</f>
        <v xml:space="preserve"> </v>
      </c>
    </row>
    <row r="124" spans="1:13" x14ac:dyDescent="0.25">
      <c r="A124" s="206">
        <v>117</v>
      </c>
      <c r="B124" s="3"/>
      <c r="C124" s="3"/>
      <c r="D124" s="3"/>
      <c r="E124" s="3"/>
      <c r="F124" s="3"/>
      <c r="G124" s="3"/>
      <c r="H124" s="89">
        <f t="shared" si="10"/>
        <v>0</v>
      </c>
      <c r="I124" s="89">
        <f t="shared" si="11"/>
        <v>0</v>
      </c>
      <c r="J124" s="89">
        <f t="shared" si="12"/>
        <v>0</v>
      </c>
      <c r="K124" s="89">
        <f t="shared" si="13"/>
        <v>0</v>
      </c>
      <c r="L124" s="89">
        <f t="shared" si="14"/>
        <v>0</v>
      </c>
      <c r="M124" s="224" t="str">
        <f>IF(C124&lt;&gt;0,(CONCATENATE("1.2.e_",'Valoració '!$D$7,"00",A124))," ")</f>
        <v xml:space="preserve"> </v>
      </c>
    </row>
    <row r="125" spans="1:13" x14ac:dyDescent="0.25">
      <c r="A125" s="207">
        <v>118</v>
      </c>
      <c r="B125" s="196"/>
      <c r="C125" s="196"/>
      <c r="D125" s="196"/>
      <c r="E125" s="196"/>
      <c r="F125" s="196"/>
      <c r="G125" s="196"/>
      <c r="H125" s="228">
        <f t="shared" si="10"/>
        <v>0</v>
      </c>
      <c r="I125" s="228">
        <f t="shared" si="11"/>
        <v>0</v>
      </c>
      <c r="J125" s="228">
        <f t="shared" si="12"/>
        <v>0</v>
      </c>
      <c r="K125" s="228">
        <f t="shared" si="13"/>
        <v>0</v>
      </c>
      <c r="L125" s="228">
        <f t="shared" si="14"/>
        <v>0</v>
      </c>
      <c r="M125" s="229" t="str">
        <f>IF(C125&lt;&gt;0,(CONCATENATE("1.2.e_",'Valoració '!$D$7,"00",A125))," ")</f>
        <v xml:space="preserve"> </v>
      </c>
    </row>
    <row r="126" spans="1:13" x14ac:dyDescent="0.25">
      <c r="A126" s="206">
        <v>119</v>
      </c>
      <c r="B126" s="3"/>
      <c r="C126" s="3"/>
      <c r="D126" s="3"/>
      <c r="E126" s="3"/>
      <c r="F126" s="3"/>
      <c r="G126" s="3"/>
      <c r="H126" s="89">
        <f t="shared" si="10"/>
        <v>0</v>
      </c>
      <c r="I126" s="89">
        <f t="shared" si="11"/>
        <v>0</v>
      </c>
      <c r="J126" s="89">
        <f t="shared" si="12"/>
        <v>0</v>
      </c>
      <c r="K126" s="89">
        <f t="shared" si="13"/>
        <v>0</v>
      </c>
      <c r="L126" s="89">
        <f t="shared" si="14"/>
        <v>0</v>
      </c>
      <c r="M126" s="224" t="str">
        <f>IF(C126&lt;&gt;0,(CONCATENATE("1.2.e_",'Valoració '!$D$7,"00",A126))," ")</f>
        <v xml:space="preserve"> </v>
      </c>
    </row>
    <row r="127" spans="1:13" x14ac:dyDescent="0.25">
      <c r="A127" s="207">
        <v>120</v>
      </c>
      <c r="B127" s="196"/>
      <c r="C127" s="196"/>
      <c r="D127" s="196"/>
      <c r="E127" s="196"/>
      <c r="F127" s="196"/>
      <c r="G127" s="196"/>
      <c r="H127" s="228">
        <f t="shared" si="10"/>
        <v>0</v>
      </c>
      <c r="I127" s="228">
        <f t="shared" si="11"/>
        <v>0</v>
      </c>
      <c r="J127" s="228">
        <f t="shared" si="12"/>
        <v>0</v>
      </c>
      <c r="K127" s="228">
        <f t="shared" si="13"/>
        <v>0</v>
      </c>
      <c r="L127" s="228">
        <f t="shared" si="14"/>
        <v>0</v>
      </c>
      <c r="M127" s="229" t="str">
        <f>IF(C127&lt;&gt;0,(CONCATENATE("1.2.e_",'Valoració '!$D$7,"00",A127))," ")</f>
        <v xml:space="preserve"> </v>
      </c>
    </row>
    <row r="128" spans="1:13" x14ac:dyDescent="0.25">
      <c r="A128" s="206">
        <v>121</v>
      </c>
      <c r="B128" s="3"/>
      <c r="C128" s="3"/>
      <c r="D128" s="3"/>
      <c r="E128" s="3"/>
      <c r="F128" s="3"/>
      <c r="G128" s="3"/>
      <c r="H128" s="89">
        <f t="shared" si="10"/>
        <v>0</v>
      </c>
      <c r="I128" s="89">
        <f t="shared" si="11"/>
        <v>0</v>
      </c>
      <c r="J128" s="89">
        <f t="shared" si="12"/>
        <v>0</v>
      </c>
      <c r="K128" s="89">
        <f t="shared" si="13"/>
        <v>0</v>
      </c>
      <c r="L128" s="89">
        <f t="shared" si="14"/>
        <v>0</v>
      </c>
      <c r="M128" s="224" t="str">
        <f>IF(C128&lt;&gt;0,(CONCATENATE("1.2.e_",'Valoració '!$D$7,"00",A128))," ")</f>
        <v xml:space="preserve"> </v>
      </c>
    </row>
    <row r="129" spans="1:13" x14ac:dyDescent="0.25">
      <c r="A129" s="207">
        <v>122</v>
      </c>
      <c r="B129" s="196"/>
      <c r="C129" s="196"/>
      <c r="D129" s="196"/>
      <c r="E129" s="196"/>
      <c r="F129" s="196"/>
      <c r="G129" s="196"/>
      <c r="H129" s="228">
        <f t="shared" si="10"/>
        <v>0</v>
      </c>
      <c r="I129" s="228">
        <f t="shared" si="11"/>
        <v>0</v>
      </c>
      <c r="J129" s="228">
        <f t="shared" si="12"/>
        <v>0</v>
      </c>
      <c r="K129" s="228">
        <f t="shared" si="13"/>
        <v>0</v>
      </c>
      <c r="L129" s="228">
        <f t="shared" si="14"/>
        <v>0</v>
      </c>
      <c r="M129" s="229" t="str">
        <f>IF(C129&lt;&gt;0,(CONCATENATE("1.2.e_",'Valoració '!$D$7,"00",A129))," ")</f>
        <v xml:space="preserve"> </v>
      </c>
    </row>
    <row r="130" spans="1:13" x14ac:dyDescent="0.25">
      <c r="A130" s="206">
        <v>123</v>
      </c>
      <c r="B130" s="3"/>
      <c r="C130" s="3"/>
      <c r="D130" s="3"/>
      <c r="E130" s="3"/>
      <c r="F130" s="3"/>
      <c r="G130" s="3"/>
      <c r="H130" s="89">
        <f t="shared" si="10"/>
        <v>0</v>
      </c>
      <c r="I130" s="89">
        <f t="shared" si="11"/>
        <v>0</v>
      </c>
      <c r="J130" s="89">
        <f t="shared" si="12"/>
        <v>0</v>
      </c>
      <c r="K130" s="89">
        <f t="shared" si="13"/>
        <v>0</v>
      </c>
      <c r="L130" s="89">
        <f t="shared" si="14"/>
        <v>0</v>
      </c>
      <c r="M130" s="224" t="str">
        <f>IF(C130&lt;&gt;0,(CONCATENATE("1.2.e_",'Valoració '!$D$7,"00",A130))," ")</f>
        <v xml:space="preserve"> </v>
      </c>
    </row>
    <row r="131" spans="1:13" x14ac:dyDescent="0.25">
      <c r="A131" s="207">
        <v>124</v>
      </c>
      <c r="B131" s="196"/>
      <c r="C131" s="196"/>
      <c r="D131" s="196"/>
      <c r="E131" s="196"/>
      <c r="F131" s="196"/>
      <c r="G131" s="196"/>
      <c r="H131" s="228">
        <f t="shared" si="10"/>
        <v>0</v>
      </c>
      <c r="I131" s="228">
        <f t="shared" si="11"/>
        <v>0</v>
      </c>
      <c r="J131" s="228">
        <f t="shared" si="12"/>
        <v>0</v>
      </c>
      <c r="K131" s="228">
        <f t="shared" si="13"/>
        <v>0</v>
      </c>
      <c r="L131" s="228">
        <f t="shared" si="14"/>
        <v>0</v>
      </c>
      <c r="M131" s="229" t="str">
        <f>IF(C131&lt;&gt;0,(CONCATENATE("1.2.e_",'Valoració '!$D$7,"00",A131))," ")</f>
        <v xml:space="preserve"> </v>
      </c>
    </row>
    <row r="132" spans="1:13" x14ac:dyDescent="0.25">
      <c r="A132" s="206">
        <v>125</v>
      </c>
      <c r="B132" s="3"/>
      <c r="C132" s="3"/>
      <c r="D132" s="3"/>
      <c r="E132" s="3"/>
      <c r="F132" s="3"/>
      <c r="G132" s="3"/>
      <c r="H132" s="89">
        <f t="shared" si="10"/>
        <v>0</v>
      </c>
      <c r="I132" s="89">
        <f t="shared" si="11"/>
        <v>0</v>
      </c>
      <c r="J132" s="89">
        <f t="shared" si="12"/>
        <v>0</v>
      </c>
      <c r="K132" s="89">
        <f t="shared" si="13"/>
        <v>0</v>
      </c>
      <c r="L132" s="89">
        <f t="shared" si="14"/>
        <v>0</v>
      </c>
      <c r="M132" s="224" t="str">
        <f>IF(C132&lt;&gt;0,(CONCATENATE("1.2.e_",'Valoració '!$D$7,"00",A132))," ")</f>
        <v xml:space="preserve"> </v>
      </c>
    </row>
    <row r="133" spans="1:13" x14ac:dyDescent="0.25">
      <c r="A133" s="207">
        <v>126</v>
      </c>
      <c r="B133" s="196"/>
      <c r="C133" s="196"/>
      <c r="D133" s="196"/>
      <c r="E133" s="196"/>
      <c r="F133" s="196"/>
      <c r="G133" s="196"/>
      <c r="H133" s="228">
        <f t="shared" si="10"/>
        <v>0</v>
      </c>
      <c r="I133" s="228">
        <f t="shared" si="11"/>
        <v>0</v>
      </c>
      <c r="J133" s="228">
        <f t="shared" si="12"/>
        <v>0</v>
      </c>
      <c r="K133" s="228">
        <f t="shared" si="13"/>
        <v>0</v>
      </c>
      <c r="L133" s="228">
        <f t="shared" si="14"/>
        <v>0</v>
      </c>
      <c r="M133" s="229" t="str">
        <f>IF(C133&lt;&gt;0,(CONCATENATE("1.2.e_",'Valoració '!$D$7,"00",A133))," ")</f>
        <v xml:space="preserve"> </v>
      </c>
    </row>
    <row r="134" spans="1:13" x14ac:dyDescent="0.25">
      <c r="A134" s="206">
        <v>127</v>
      </c>
      <c r="B134" s="3"/>
      <c r="C134" s="3"/>
      <c r="D134" s="3"/>
      <c r="E134" s="3"/>
      <c r="F134" s="3"/>
      <c r="G134" s="3"/>
      <c r="H134" s="89">
        <f t="shared" si="10"/>
        <v>0</v>
      </c>
      <c r="I134" s="89">
        <f t="shared" si="11"/>
        <v>0</v>
      </c>
      <c r="J134" s="89">
        <f t="shared" si="12"/>
        <v>0</v>
      </c>
      <c r="K134" s="89">
        <f t="shared" si="13"/>
        <v>0</v>
      </c>
      <c r="L134" s="89">
        <f t="shared" si="14"/>
        <v>0</v>
      </c>
      <c r="M134" s="224" t="str">
        <f>IF(C134&lt;&gt;0,(CONCATENATE("1.2.e_",'Valoració '!$D$7,"00",A134))," ")</f>
        <v xml:space="preserve"> </v>
      </c>
    </row>
    <row r="135" spans="1:13" x14ac:dyDescent="0.25">
      <c r="A135" s="207">
        <v>128</v>
      </c>
      <c r="B135" s="196"/>
      <c r="C135" s="196"/>
      <c r="D135" s="196"/>
      <c r="E135" s="196"/>
      <c r="F135" s="196"/>
      <c r="G135" s="196"/>
      <c r="H135" s="228">
        <f t="shared" si="10"/>
        <v>0</v>
      </c>
      <c r="I135" s="228">
        <f t="shared" si="11"/>
        <v>0</v>
      </c>
      <c r="J135" s="228">
        <f t="shared" si="12"/>
        <v>0</v>
      </c>
      <c r="K135" s="228">
        <f t="shared" si="13"/>
        <v>0</v>
      </c>
      <c r="L135" s="228">
        <f t="shared" si="14"/>
        <v>0</v>
      </c>
      <c r="M135" s="229" t="str">
        <f>IF(C135&lt;&gt;0,(CONCATENATE("1.2.e_",'Valoració '!$D$7,"00",A135))," ")</f>
        <v xml:space="preserve"> </v>
      </c>
    </row>
    <row r="136" spans="1:13" x14ac:dyDescent="0.25">
      <c r="A136" s="206">
        <v>129</v>
      </c>
      <c r="B136" s="3"/>
      <c r="C136" s="3"/>
      <c r="D136" s="3"/>
      <c r="E136" s="3"/>
      <c r="F136" s="3"/>
      <c r="G136" s="3"/>
      <c r="H136" s="89">
        <f t="shared" si="10"/>
        <v>0</v>
      </c>
      <c r="I136" s="89">
        <f t="shared" si="11"/>
        <v>0</v>
      </c>
      <c r="J136" s="89">
        <f t="shared" si="12"/>
        <v>0</v>
      </c>
      <c r="K136" s="89">
        <f t="shared" si="13"/>
        <v>0</v>
      </c>
      <c r="L136" s="89">
        <f t="shared" si="14"/>
        <v>0</v>
      </c>
      <c r="M136" s="224" t="str">
        <f>IF(C136&lt;&gt;0,(CONCATENATE("1.2.e_",'Valoració '!$D$7,"00",A136))," ")</f>
        <v xml:space="preserve"> </v>
      </c>
    </row>
    <row r="137" spans="1:13" x14ac:dyDescent="0.25">
      <c r="A137" s="207">
        <v>130</v>
      </c>
      <c r="B137" s="196"/>
      <c r="C137" s="196"/>
      <c r="D137" s="196"/>
      <c r="E137" s="196"/>
      <c r="F137" s="196"/>
      <c r="G137" s="196"/>
      <c r="H137" s="228">
        <f t="shared" si="10"/>
        <v>0</v>
      </c>
      <c r="I137" s="228">
        <f t="shared" si="11"/>
        <v>0</v>
      </c>
      <c r="J137" s="228">
        <f t="shared" si="12"/>
        <v>0</v>
      </c>
      <c r="K137" s="228">
        <f t="shared" si="13"/>
        <v>0</v>
      </c>
      <c r="L137" s="228">
        <f t="shared" si="14"/>
        <v>0</v>
      </c>
      <c r="M137" s="229" t="str">
        <f>IF(C137&lt;&gt;0,(CONCATENATE("1.2.e_",'Valoració '!$D$7,"00",A137))," ")</f>
        <v xml:space="preserve"> </v>
      </c>
    </row>
    <row r="138" spans="1:13" x14ac:dyDescent="0.25">
      <c r="A138" s="206">
        <v>131</v>
      </c>
      <c r="B138" s="3"/>
      <c r="C138" s="3"/>
      <c r="D138" s="3"/>
      <c r="E138" s="3"/>
      <c r="F138" s="3"/>
      <c r="G138" s="3"/>
      <c r="H138" s="89">
        <f t="shared" si="10"/>
        <v>0</v>
      </c>
      <c r="I138" s="89">
        <f t="shared" si="11"/>
        <v>0</v>
      </c>
      <c r="J138" s="89">
        <f t="shared" si="12"/>
        <v>0</v>
      </c>
      <c r="K138" s="89">
        <f t="shared" si="13"/>
        <v>0</v>
      </c>
      <c r="L138" s="89">
        <f t="shared" si="14"/>
        <v>0</v>
      </c>
      <c r="M138" s="224" t="str">
        <f>IF(C138&lt;&gt;0,(CONCATENATE("1.2.e_",'Valoració '!$D$7,"00",A138))," ")</f>
        <v xml:space="preserve"> </v>
      </c>
    </row>
    <row r="139" spans="1:13" x14ac:dyDescent="0.25">
      <c r="A139" s="207">
        <v>132</v>
      </c>
      <c r="B139" s="196"/>
      <c r="C139" s="196"/>
      <c r="D139" s="196"/>
      <c r="E139" s="196"/>
      <c r="F139" s="196"/>
      <c r="G139" s="196"/>
      <c r="H139" s="228">
        <f t="shared" si="10"/>
        <v>0</v>
      </c>
      <c r="I139" s="228">
        <f t="shared" si="11"/>
        <v>0</v>
      </c>
      <c r="J139" s="228">
        <f t="shared" si="12"/>
        <v>0</v>
      </c>
      <c r="K139" s="228">
        <f t="shared" si="13"/>
        <v>0</v>
      </c>
      <c r="L139" s="228">
        <f t="shared" si="14"/>
        <v>0</v>
      </c>
      <c r="M139" s="229" t="str">
        <f>IF(C139&lt;&gt;0,(CONCATENATE("1.2.e_",'Valoració '!$D$7,"00",A139))," ")</f>
        <v xml:space="preserve"> </v>
      </c>
    </row>
    <row r="140" spans="1:13" x14ac:dyDescent="0.25">
      <c r="A140" s="206">
        <v>133</v>
      </c>
      <c r="B140" s="3"/>
      <c r="C140" s="3"/>
      <c r="D140" s="3"/>
      <c r="E140" s="3"/>
      <c r="F140" s="3"/>
      <c r="G140" s="3"/>
      <c r="H140" s="89">
        <f t="shared" si="10"/>
        <v>0</v>
      </c>
      <c r="I140" s="89">
        <f t="shared" si="11"/>
        <v>0</v>
      </c>
      <c r="J140" s="89">
        <f t="shared" si="12"/>
        <v>0</v>
      </c>
      <c r="K140" s="89">
        <f t="shared" si="13"/>
        <v>0</v>
      </c>
      <c r="L140" s="89">
        <f t="shared" si="14"/>
        <v>0</v>
      </c>
      <c r="M140" s="224" t="str">
        <f>IF(C140&lt;&gt;0,(CONCATENATE("1.2.e_",'Valoració '!$D$7,"00",A140))," ")</f>
        <v xml:space="preserve"> </v>
      </c>
    </row>
    <row r="141" spans="1:13" x14ac:dyDescent="0.25">
      <c r="A141" s="207">
        <v>134</v>
      </c>
      <c r="B141" s="196"/>
      <c r="C141" s="196"/>
      <c r="D141" s="196"/>
      <c r="E141" s="196"/>
      <c r="F141" s="196"/>
      <c r="G141" s="196"/>
      <c r="H141" s="228">
        <f t="shared" si="10"/>
        <v>0</v>
      </c>
      <c r="I141" s="228">
        <f t="shared" si="11"/>
        <v>0</v>
      </c>
      <c r="J141" s="228">
        <f t="shared" si="12"/>
        <v>0</v>
      </c>
      <c r="K141" s="228">
        <f t="shared" si="13"/>
        <v>0</v>
      </c>
      <c r="L141" s="228">
        <f t="shared" si="14"/>
        <v>0</v>
      </c>
      <c r="M141" s="229" t="str">
        <f>IF(C141&lt;&gt;0,(CONCATENATE("1.2.e_",'Valoració '!$D$7,"00",A141))," ")</f>
        <v xml:space="preserve"> </v>
      </c>
    </row>
    <row r="142" spans="1:13" x14ac:dyDescent="0.25">
      <c r="A142" s="206">
        <v>135</v>
      </c>
      <c r="B142" s="3"/>
      <c r="C142" s="3"/>
      <c r="D142" s="3"/>
      <c r="E142" s="3"/>
      <c r="F142" s="3"/>
      <c r="G142" s="3"/>
      <c r="H142" s="89">
        <f t="shared" si="10"/>
        <v>0</v>
      </c>
      <c r="I142" s="89">
        <f t="shared" si="11"/>
        <v>0</v>
      </c>
      <c r="J142" s="89">
        <f t="shared" si="12"/>
        <v>0</v>
      </c>
      <c r="K142" s="89">
        <f t="shared" si="13"/>
        <v>0</v>
      </c>
      <c r="L142" s="89">
        <f t="shared" si="14"/>
        <v>0</v>
      </c>
      <c r="M142" s="224" t="str">
        <f>IF(C142&lt;&gt;0,(CONCATENATE("1.2.e_",'Valoració '!$D$7,"00",A142))," ")</f>
        <v xml:space="preserve"> </v>
      </c>
    </row>
    <row r="143" spans="1:13" x14ac:dyDescent="0.25">
      <c r="A143" s="207">
        <v>136</v>
      </c>
      <c r="B143" s="196"/>
      <c r="C143" s="196"/>
      <c r="D143" s="196"/>
      <c r="E143" s="196"/>
      <c r="F143" s="196"/>
      <c r="G143" s="196"/>
      <c r="H143" s="228">
        <f t="shared" si="10"/>
        <v>0</v>
      </c>
      <c r="I143" s="228">
        <f t="shared" si="11"/>
        <v>0</v>
      </c>
      <c r="J143" s="228">
        <f t="shared" si="12"/>
        <v>0</v>
      </c>
      <c r="K143" s="228">
        <f t="shared" si="13"/>
        <v>0</v>
      </c>
      <c r="L143" s="228">
        <f t="shared" si="14"/>
        <v>0</v>
      </c>
      <c r="M143" s="229" t="str">
        <f>IF(C143&lt;&gt;0,(CONCATENATE("1.2.e_",'Valoració '!$D$7,"00",A143))," ")</f>
        <v xml:space="preserve"> </v>
      </c>
    </row>
    <row r="144" spans="1:13" x14ac:dyDescent="0.25">
      <c r="A144" s="206">
        <v>137</v>
      </c>
      <c r="B144" s="3"/>
      <c r="C144" s="3"/>
      <c r="D144" s="3"/>
      <c r="E144" s="3"/>
      <c r="F144" s="3"/>
      <c r="G144" s="3"/>
      <c r="H144" s="89">
        <f t="shared" si="10"/>
        <v>0</v>
      </c>
      <c r="I144" s="89">
        <f t="shared" si="11"/>
        <v>0</v>
      </c>
      <c r="J144" s="89">
        <f t="shared" si="12"/>
        <v>0</v>
      </c>
      <c r="K144" s="89">
        <f t="shared" si="13"/>
        <v>0</v>
      </c>
      <c r="L144" s="89">
        <f t="shared" si="14"/>
        <v>0</v>
      </c>
      <c r="M144" s="224" t="str">
        <f>IF(C144&lt;&gt;0,(CONCATENATE("1.2.e_",'Valoració '!$D$7,"00",A144))," ")</f>
        <v xml:space="preserve"> </v>
      </c>
    </row>
    <row r="145" spans="1:13" x14ac:dyDescent="0.25">
      <c r="A145" s="207">
        <v>138</v>
      </c>
      <c r="B145" s="196"/>
      <c r="C145" s="196"/>
      <c r="D145" s="196"/>
      <c r="E145" s="196"/>
      <c r="F145" s="196"/>
      <c r="G145" s="196"/>
      <c r="H145" s="228">
        <f t="shared" si="10"/>
        <v>0</v>
      </c>
      <c r="I145" s="228">
        <f t="shared" si="11"/>
        <v>0</v>
      </c>
      <c r="J145" s="228">
        <f t="shared" si="12"/>
        <v>0</v>
      </c>
      <c r="K145" s="228">
        <f t="shared" si="13"/>
        <v>0</v>
      </c>
      <c r="L145" s="228">
        <f t="shared" si="14"/>
        <v>0</v>
      </c>
      <c r="M145" s="229" t="str">
        <f>IF(C145&lt;&gt;0,(CONCATENATE("1.2.e_",'Valoració '!$D$7,"00",A145))," ")</f>
        <v xml:space="preserve"> </v>
      </c>
    </row>
    <row r="146" spans="1:13" x14ac:dyDescent="0.25">
      <c r="A146" s="206">
        <v>139</v>
      </c>
      <c r="B146" s="3"/>
      <c r="C146" s="3"/>
      <c r="D146" s="3"/>
      <c r="E146" s="3"/>
      <c r="F146" s="3"/>
      <c r="G146" s="3"/>
      <c r="H146" s="89">
        <f t="shared" si="10"/>
        <v>0</v>
      </c>
      <c r="I146" s="89">
        <f t="shared" si="11"/>
        <v>0</v>
      </c>
      <c r="J146" s="89">
        <f t="shared" si="12"/>
        <v>0</v>
      </c>
      <c r="K146" s="89">
        <f t="shared" si="13"/>
        <v>0</v>
      </c>
      <c r="L146" s="89">
        <f t="shared" si="14"/>
        <v>0</v>
      </c>
      <c r="M146" s="224" t="str">
        <f>IF(C146&lt;&gt;0,(CONCATENATE("1.2.e_",'Valoració '!$D$7,"00",A146))," ")</f>
        <v xml:space="preserve"> </v>
      </c>
    </row>
    <row r="147" spans="1:13" x14ac:dyDescent="0.25">
      <c r="A147" s="207">
        <v>140</v>
      </c>
      <c r="B147" s="196"/>
      <c r="C147" s="196"/>
      <c r="D147" s="196"/>
      <c r="E147" s="196"/>
      <c r="F147" s="196"/>
      <c r="G147" s="196"/>
      <c r="H147" s="228">
        <f t="shared" si="10"/>
        <v>0</v>
      </c>
      <c r="I147" s="228">
        <f t="shared" si="11"/>
        <v>0</v>
      </c>
      <c r="J147" s="228">
        <f t="shared" si="12"/>
        <v>0</v>
      </c>
      <c r="K147" s="228">
        <f t="shared" si="13"/>
        <v>0</v>
      </c>
      <c r="L147" s="228">
        <f t="shared" si="14"/>
        <v>0</v>
      </c>
      <c r="M147" s="229" t="str">
        <f>IF(C147&lt;&gt;0,(CONCATENATE("1.2.e_",'Valoració '!$D$7,"00",A147))," ")</f>
        <v xml:space="preserve"> </v>
      </c>
    </row>
    <row r="148" spans="1:13" x14ac:dyDescent="0.25">
      <c r="A148" s="206">
        <v>141</v>
      </c>
      <c r="B148" s="3"/>
      <c r="C148" s="3"/>
      <c r="D148" s="3"/>
      <c r="E148" s="3"/>
      <c r="F148" s="3"/>
      <c r="G148" s="3"/>
      <c r="H148" s="89">
        <f t="shared" si="10"/>
        <v>0</v>
      </c>
      <c r="I148" s="89">
        <f t="shared" si="11"/>
        <v>0</v>
      </c>
      <c r="J148" s="89">
        <f t="shared" si="12"/>
        <v>0</v>
      </c>
      <c r="K148" s="89">
        <f t="shared" si="13"/>
        <v>0</v>
      </c>
      <c r="L148" s="89">
        <f t="shared" si="14"/>
        <v>0</v>
      </c>
      <c r="M148" s="224" t="str">
        <f>IF(C148&lt;&gt;0,(CONCATENATE("1.2.e_",'Valoració '!$D$7,"00",A148))," ")</f>
        <v xml:space="preserve"> </v>
      </c>
    </row>
    <row r="149" spans="1:13" x14ac:dyDescent="0.25">
      <c r="A149" s="207">
        <v>142</v>
      </c>
      <c r="B149" s="196"/>
      <c r="C149" s="196"/>
      <c r="D149" s="196"/>
      <c r="E149" s="196"/>
      <c r="F149" s="196"/>
      <c r="G149" s="196"/>
      <c r="H149" s="228">
        <f t="shared" si="10"/>
        <v>0</v>
      </c>
      <c r="I149" s="228">
        <f t="shared" si="11"/>
        <v>0</v>
      </c>
      <c r="J149" s="228">
        <f t="shared" si="12"/>
        <v>0</v>
      </c>
      <c r="K149" s="228">
        <f t="shared" si="13"/>
        <v>0</v>
      </c>
      <c r="L149" s="228">
        <f t="shared" si="14"/>
        <v>0</v>
      </c>
      <c r="M149" s="229" t="str">
        <f>IF(C149&lt;&gt;0,(CONCATENATE("1.2.e_",'Valoració '!$D$7,"00",A149))," ")</f>
        <v xml:space="preserve"> </v>
      </c>
    </row>
    <row r="150" spans="1:13" x14ac:dyDescent="0.25">
      <c r="A150" s="206">
        <v>143</v>
      </c>
      <c r="B150" s="3"/>
      <c r="C150" s="3"/>
      <c r="D150" s="3"/>
      <c r="E150" s="3"/>
      <c r="F150" s="3"/>
      <c r="G150" s="3"/>
      <c r="H150" s="89">
        <f t="shared" si="10"/>
        <v>0</v>
      </c>
      <c r="I150" s="89">
        <f t="shared" si="11"/>
        <v>0</v>
      </c>
      <c r="J150" s="89">
        <f t="shared" si="12"/>
        <v>0</v>
      </c>
      <c r="K150" s="89">
        <f t="shared" si="13"/>
        <v>0</v>
      </c>
      <c r="L150" s="89">
        <f t="shared" si="14"/>
        <v>0</v>
      </c>
      <c r="M150" s="224" t="str">
        <f>IF(C150&lt;&gt;0,(CONCATENATE("1.2.e_",'Valoració '!$D$7,"00",A150))," ")</f>
        <v xml:space="preserve"> </v>
      </c>
    </row>
    <row r="151" spans="1:13" x14ac:dyDescent="0.25">
      <c r="A151" s="207">
        <v>144</v>
      </c>
      <c r="B151" s="196"/>
      <c r="C151" s="196"/>
      <c r="D151" s="196"/>
      <c r="E151" s="196"/>
      <c r="F151" s="196"/>
      <c r="G151" s="196"/>
      <c r="H151" s="228">
        <f t="shared" si="10"/>
        <v>0</v>
      </c>
      <c r="I151" s="228">
        <f t="shared" si="11"/>
        <v>0</v>
      </c>
      <c r="J151" s="228">
        <f t="shared" si="12"/>
        <v>0</v>
      </c>
      <c r="K151" s="228">
        <f t="shared" si="13"/>
        <v>0</v>
      </c>
      <c r="L151" s="228">
        <f t="shared" si="14"/>
        <v>0</v>
      </c>
      <c r="M151" s="229" t="str">
        <f>IF(C151&lt;&gt;0,(CONCATENATE("1.2.e_",'Valoració '!$D$7,"00",A151))," ")</f>
        <v xml:space="preserve"> </v>
      </c>
    </row>
    <row r="152" spans="1:13" x14ac:dyDescent="0.25">
      <c r="A152" s="206">
        <v>145</v>
      </c>
      <c r="B152" s="3"/>
      <c r="C152" s="3"/>
      <c r="D152" s="3"/>
      <c r="E152" s="3"/>
      <c r="F152" s="3"/>
      <c r="G152" s="3"/>
      <c r="H152" s="89">
        <f t="shared" si="10"/>
        <v>0</v>
      </c>
      <c r="I152" s="89">
        <f t="shared" si="11"/>
        <v>0</v>
      </c>
      <c r="J152" s="89">
        <f t="shared" si="12"/>
        <v>0</v>
      </c>
      <c r="K152" s="89">
        <f t="shared" si="13"/>
        <v>0</v>
      </c>
      <c r="L152" s="89">
        <f t="shared" si="14"/>
        <v>0</v>
      </c>
      <c r="M152" s="224" t="str">
        <f>IF(C152&lt;&gt;0,(CONCATENATE("1.2.e_",'Valoració '!$D$7,"00",A152))," ")</f>
        <v xml:space="preserve"> </v>
      </c>
    </row>
    <row r="153" spans="1:13" x14ac:dyDescent="0.25">
      <c r="A153" s="207">
        <v>146</v>
      </c>
      <c r="B153" s="196"/>
      <c r="C153" s="196"/>
      <c r="D153" s="196"/>
      <c r="E153" s="196"/>
      <c r="F153" s="196"/>
      <c r="G153" s="196"/>
      <c r="H153" s="228">
        <f t="shared" si="10"/>
        <v>0</v>
      </c>
      <c r="I153" s="228">
        <f t="shared" si="11"/>
        <v>0</v>
      </c>
      <c r="J153" s="228">
        <f t="shared" si="12"/>
        <v>0</v>
      </c>
      <c r="K153" s="228">
        <f t="shared" si="13"/>
        <v>0</v>
      </c>
      <c r="L153" s="228">
        <f t="shared" si="14"/>
        <v>0</v>
      </c>
      <c r="M153" s="229" t="str">
        <f>IF(C153&lt;&gt;0,(CONCATENATE("1.2.e_",'Valoració '!$D$7,"00",A153))," ")</f>
        <v xml:space="preserve"> </v>
      </c>
    </row>
    <row r="154" spans="1:13" x14ac:dyDescent="0.25">
      <c r="A154" s="206">
        <v>147</v>
      </c>
      <c r="B154" s="3"/>
      <c r="C154" s="3"/>
      <c r="D154" s="3"/>
      <c r="E154" s="3"/>
      <c r="F154" s="3"/>
      <c r="G154" s="3"/>
      <c r="H154" s="89">
        <f t="shared" si="10"/>
        <v>0</v>
      </c>
      <c r="I154" s="89">
        <f t="shared" si="11"/>
        <v>0</v>
      </c>
      <c r="J154" s="89">
        <f t="shared" si="12"/>
        <v>0</v>
      </c>
      <c r="K154" s="89">
        <f t="shared" si="13"/>
        <v>0</v>
      </c>
      <c r="L154" s="89">
        <f t="shared" si="14"/>
        <v>0</v>
      </c>
      <c r="M154" s="224" t="str">
        <f>IF(C154&lt;&gt;0,(CONCATENATE("1.2.e_",'Valoració '!$D$7,"00",A154))," ")</f>
        <v xml:space="preserve"> </v>
      </c>
    </row>
    <row r="155" spans="1:13" x14ac:dyDescent="0.25">
      <c r="A155" s="207">
        <v>148</v>
      </c>
      <c r="B155" s="196"/>
      <c r="C155" s="196"/>
      <c r="D155" s="196"/>
      <c r="E155" s="196"/>
      <c r="F155" s="196"/>
      <c r="G155" s="196"/>
      <c r="H155" s="228">
        <f t="shared" si="10"/>
        <v>0</v>
      </c>
      <c r="I155" s="228">
        <f t="shared" si="11"/>
        <v>0</v>
      </c>
      <c r="J155" s="228">
        <f t="shared" si="12"/>
        <v>0</v>
      </c>
      <c r="K155" s="228">
        <f t="shared" si="13"/>
        <v>0</v>
      </c>
      <c r="L155" s="228">
        <f t="shared" si="14"/>
        <v>0</v>
      </c>
      <c r="M155" s="229" t="str">
        <f>IF(C155&lt;&gt;0,(CONCATENATE("1.2.e_",'Valoració '!$D$7,"00",A155))," ")</f>
        <v xml:space="preserve"> </v>
      </c>
    </row>
    <row r="156" spans="1:13" x14ac:dyDescent="0.25">
      <c r="A156" s="206">
        <v>149</v>
      </c>
      <c r="B156" s="3"/>
      <c r="C156" s="3"/>
      <c r="D156" s="3"/>
      <c r="E156" s="3"/>
      <c r="F156" s="3"/>
      <c r="G156" s="3"/>
      <c r="H156" s="89">
        <f t="shared" si="10"/>
        <v>0</v>
      </c>
      <c r="I156" s="89">
        <f t="shared" si="11"/>
        <v>0</v>
      </c>
      <c r="J156" s="89">
        <f t="shared" si="12"/>
        <v>0</v>
      </c>
      <c r="K156" s="89">
        <f t="shared" si="13"/>
        <v>0</v>
      </c>
      <c r="L156" s="89">
        <f t="shared" si="14"/>
        <v>0</v>
      </c>
      <c r="M156" s="224" t="str">
        <f>IF(C156&lt;&gt;0,(CONCATENATE("1.2.e_",'Valoració '!$D$7,"00",A156))," ")</f>
        <v xml:space="preserve"> </v>
      </c>
    </row>
    <row r="157" spans="1:13" x14ac:dyDescent="0.25">
      <c r="A157" s="207">
        <v>150</v>
      </c>
      <c r="B157" s="196"/>
      <c r="C157" s="196"/>
      <c r="D157" s="196"/>
      <c r="E157" s="196"/>
      <c r="F157" s="196"/>
      <c r="G157" s="196"/>
      <c r="H157" s="228">
        <f t="shared" si="10"/>
        <v>0</v>
      </c>
      <c r="I157" s="228">
        <f t="shared" si="11"/>
        <v>0</v>
      </c>
      <c r="J157" s="228">
        <f t="shared" si="12"/>
        <v>0</v>
      </c>
      <c r="K157" s="228">
        <f t="shared" si="13"/>
        <v>0</v>
      </c>
      <c r="L157" s="228">
        <f t="shared" si="14"/>
        <v>0</v>
      </c>
      <c r="M157" s="229" t="str">
        <f>IF(C157&lt;&gt;0,(CONCATENATE("1.2.e_",'Valoració '!$D$7,"00",A157))," ")</f>
        <v xml:space="preserve"> </v>
      </c>
    </row>
    <row r="158" spans="1:13" x14ac:dyDescent="0.25">
      <c r="A158" s="206">
        <v>151</v>
      </c>
      <c r="B158" s="3"/>
      <c r="C158" s="3"/>
      <c r="D158" s="3"/>
      <c r="E158" s="3"/>
      <c r="F158" s="3"/>
      <c r="G158" s="3"/>
      <c r="H158" s="89">
        <f t="shared" si="10"/>
        <v>0</v>
      </c>
      <c r="I158" s="89">
        <f t="shared" si="11"/>
        <v>0</v>
      </c>
      <c r="J158" s="89">
        <f t="shared" si="12"/>
        <v>0</v>
      </c>
      <c r="K158" s="89">
        <f t="shared" si="13"/>
        <v>0</v>
      </c>
      <c r="L158" s="89">
        <f t="shared" si="14"/>
        <v>0</v>
      </c>
      <c r="M158" s="224" t="str">
        <f>IF(C158&lt;&gt;0,(CONCATENATE("1.2.e_",'Valoració '!$D$7,"00",A158))," ")</f>
        <v xml:space="preserve"> </v>
      </c>
    </row>
    <row r="159" spans="1:13" x14ac:dyDescent="0.25">
      <c r="A159" s="207">
        <v>152</v>
      </c>
      <c r="B159" s="196"/>
      <c r="C159" s="196"/>
      <c r="D159" s="196"/>
      <c r="E159" s="196"/>
      <c r="F159" s="196"/>
      <c r="G159" s="196"/>
      <c r="H159" s="228">
        <f t="shared" si="10"/>
        <v>0</v>
      </c>
      <c r="I159" s="228">
        <f t="shared" si="11"/>
        <v>0</v>
      </c>
      <c r="J159" s="228">
        <f t="shared" si="12"/>
        <v>0</v>
      </c>
      <c r="K159" s="228">
        <f t="shared" si="13"/>
        <v>0</v>
      </c>
      <c r="L159" s="228">
        <f t="shared" si="14"/>
        <v>0</v>
      </c>
      <c r="M159" s="229" t="str">
        <f>IF(C159&lt;&gt;0,(CONCATENATE("1.2.e_",'Valoració '!$D$7,"00",A159))," ")</f>
        <v xml:space="preserve"> </v>
      </c>
    </row>
    <row r="160" spans="1:13" x14ac:dyDescent="0.25">
      <c r="A160" s="206">
        <v>153</v>
      </c>
      <c r="B160" s="3"/>
      <c r="C160" s="3"/>
      <c r="D160" s="3"/>
      <c r="E160" s="3"/>
      <c r="F160" s="3"/>
      <c r="G160" s="3"/>
      <c r="H160" s="89">
        <f t="shared" si="10"/>
        <v>0</v>
      </c>
      <c r="I160" s="89">
        <f t="shared" si="11"/>
        <v>0</v>
      </c>
      <c r="J160" s="89">
        <f t="shared" si="12"/>
        <v>0</v>
      </c>
      <c r="K160" s="89">
        <f t="shared" si="13"/>
        <v>0</v>
      </c>
      <c r="L160" s="89">
        <f t="shared" si="14"/>
        <v>0</v>
      </c>
      <c r="M160" s="224" t="str">
        <f>IF(C160&lt;&gt;0,(CONCATENATE("1.2.e_",'Valoració '!$D$7,"00",A160))," ")</f>
        <v xml:space="preserve"> </v>
      </c>
    </row>
    <row r="161" spans="1:13" x14ac:dyDescent="0.25">
      <c r="A161" s="207">
        <v>154</v>
      </c>
      <c r="B161" s="196"/>
      <c r="C161" s="196"/>
      <c r="D161" s="196"/>
      <c r="E161" s="196"/>
      <c r="F161" s="196"/>
      <c r="G161" s="196"/>
      <c r="H161" s="228">
        <f t="shared" si="10"/>
        <v>0</v>
      </c>
      <c r="I161" s="228">
        <f t="shared" si="11"/>
        <v>0</v>
      </c>
      <c r="J161" s="228">
        <f t="shared" si="12"/>
        <v>0</v>
      </c>
      <c r="K161" s="228">
        <f t="shared" si="13"/>
        <v>0</v>
      </c>
      <c r="L161" s="228">
        <f t="shared" si="14"/>
        <v>0</v>
      </c>
      <c r="M161" s="229" t="str">
        <f>IF(C161&lt;&gt;0,(CONCATENATE("1.2.e_",'Valoració '!$D$7,"00",A161))," ")</f>
        <v xml:space="preserve"> </v>
      </c>
    </row>
    <row r="162" spans="1:13" x14ac:dyDescent="0.25">
      <c r="A162" s="206">
        <v>155</v>
      </c>
      <c r="B162" s="3"/>
      <c r="C162" s="3"/>
      <c r="D162" s="3"/>
      <c r="E162" s="3"/>
      <c r="F162" s="3"/>
      <c r="G162" s="3"/>
      <c r="H162" s="89">
        <f t="shared" si="10"/>
        <v>0</v>
      </c>
      <c r="I162" s="89">
        <f t="shared" si="11"/>
        <v>0</v>
      </c>
      <c r="J162" s="89">
        <f t="shared" si="12"/>
        <v>0</v>
      </c>
      <c r="K162" s="89">
        <f t="shared" si="13"/>
        <v>0</v>
      </c>
      <c r="L162" s="89">
        <f t="shared" si="14"/>
        <v>0</v>
      </c>
      <c r="M162" s="224" t="str">
        <f>IF(C162&lt;&gt;0,(CONCATENATE("1.2.e_",'Valoració '!$D$7,"00",A162))," ")</f>
        <v xml:space="preserve"> </v>
      </c>
    </row>
    <row r="163" spans="1:13" x14ac:dyDescent="0.25">
      <c r="A163" s="207">
        <v>156</v>
      </c>
      <c r="B163" s="196"/>
      <c r="C163" s="196"/>
      <c r="D163" s="196"/>
      <c r="E163" s="196"/>
      <c r="F163" s="196"/>
      <c r="G163" s="196"/>
      <c r="H163" s="228">
        <f t="shared" si="10"/>
        <v>0</v>
      </c>
      <c r="I163" s="228">
        <f t="shared" si="11"/>
        <v>0</v>
      </c>
      <c r="J163" s="228">
        <f t="shared" si="12"/>
        <v>0</v>
      </c>
      <c r="K163" s="228">
        <f t="shared" si="13"/>
        <v>0</v>
      </c>
      <c r="L163" s="228">
        <f t="shared" si="14"/>
        <v>0</v>
      </c>
      <c r="M163" s="229" t="str">
        <f>IF(C163&lt;&gt;0,(CONCATENATE("1.2.e_",'Valoració '!$D$7,"00",A163))," ")</f>
        <v xml:space="preserve"> </v>
      </c>
    </row>
    <row r="164" spans="1:13" x14ac:dyDescent="0.25">
      <c r="A164" s="206">
        <v>157</v>
      </c>
      <c r="B164" s="3"/>
      <c r="C164" s="3"/>
      <c r="D164" s="3"/>
      <c r="E164" s="3"/>
      <c r="F164" s="3"/>
      <c r="G164" s="3"/>
      <c r="H164" s="89">
        <f t="shared" si="10"/>
        <v>0</v>
      </c>
      <c r="I164" s="89">
        <f t="shared" si="11"/>
        <v>0</v>
      </c>
      <c r="J164" s="89">
        <f t="shared" si="12"/>
        <v>0</v>
      </c>
      <c r="K164" s="89">
        <f t="shared" si="13"/>
        <v>0</v>
      </c>
      <c r="L164" s="89">
        <f t="shared" si="14"/>
        <v>0</v>
      </c>
      <c r="M164" s="224" t="str">
        <f>IF(C164&lt;&gt;0,(CONCATENATE("1.2.e_",'Valoració '!$D$7,"00",A164))," ")</f>
        <v xml:space="preserve"> </v>
      </c>
    </row>
    <row r="165" spans="1:13" x14ac:dyDescent="0.25">
      <c r="A165" s="207">
        <v>158</v>
      </c>
      <c r="B165" s="196"/>
      <c r="C165" s="196"/>
      <c r="D165" s="196"/>
      <c r="E165" s="196"/>
      <c r="F165" s="196"/>
      <c r="G165" s="196"/>
      <c r="H165" s="228">
        <f t="shared" si="10"/>
        <v>0</v>
      </c>
      <c r="I165" s="228">
        <f t="shared" si="11"/>
        <v>0</v>
      </c>
      <c r="J165" s="228">
        <f t="shared" si="12"/>
        <v>0</v>
      </c>
      <c r="K165" s="228">
        <f t="shared" si="13"/>
        <v>0</v>
      </c>
      <c r="L165" s="228">
        <f t="shared" si="14"/>
        <v>0</v>
      </c>
      <c r="M165" s="229" t="str">
        <f>IF(C165&lt;&gt;0,(CONCATENATE("1.2.e_",'Valoració '!$D$7,"00",A165))," ")</f>
        <v xml:space="preserve"> </v>
      </c>
    </row>
    <row r="166" spans="1:13" x14ac:dyDescent="0.25">
      <c r="A166" s="206">
        <v>159</v>
      </c>
      <c r="B166" s="3"/>
      <c r="C166" s="3"/>
      <c r="D166" s="3"/>
      <c r="E166" s="3"/>
      <c r="F166" s="3"/>
      <c r="G166" s="3"/>
      <c r="H166" s="89">
        <f t="shared" si="10"/>
        <v>0</v>
      </c>
      <c r="I166" s="89">
        <f t="shared" si="11"/>
        <v>0</v>
      </c>
      <c r="J166" s="89">
        <f t="shared" si="12"/>
        <v>0</v>
      </c>
      <c r="K166" s="89">
        <f t="shared" si="13"/>
        <v>0</v>
      </c>
      <c r="L166" s="89">
        <f t="shared" si="14"/>
        <v>0</v>
      </c>
      <c r="M166" s="224" t="str">
        <f>IF(C166&lt;&gt;0,(CONCATENATE("1.2.e_",'Valoració '!$D$7,"00",A166))," ")</f>
        <v xml:space="preserve"> </v>
      </c>
    </row>
    <row r="167" spans="1:13" x14ac:dyDescent="0.25">
      <c r="A167" s="207">
        <v>160</v>
      </c>
      <c r="B167" s="196"/>
      <c r="C167" s="196"/>
      <c r="D167" s="196"/>
      <c r="E167" s="196"/>
      <c r="F167" s="196"/>
      <c r="G167" s="196"/>
      <c r="H167" s="228">
        <f t="shared" si="10"/>
        <v>0</v>
      </c>
      <c r="I167" s="228">
        <f t="shared" si="11"/>
        <v>0</v>
      </c>
      <c r="J167" s="228">
        <f t="shared" si="12"/>
        <v>0</v>
      </c>
      <c r="K167" s="228">
        <f t="shared" si="13"/>
        <v>0</v>
      </c>
      <c r="L167" s="228">
        <f t="shared" si="14"/>
        <v>0</v>
      </c>
      <c r="M167" s="229" t="str">
        <f>IF(C167&lt;&gt;0,(CONCATENATE("1.2.e_",'Valoració '!$D$7,"00",A167))," ")</f>
        <v xml:space="preserve"> </v>
      </c>
    </row>
    <row r="168" spans="1:13" x14ac:dyDescent="0.25">
      <c r="A168" s="206">
        <v>161</v>
      </c>
      <c r="B168" s="3"/>
      <c r="C168" s="3"/>
      <c r="D168" s="3"/>
      <c r="E168" s="3"/>
      <c r="F168" s="3"/>
      <c r="G168" s="3"/>
      <c r="H168" s="89">
        <f t="shared" si="10"/>
        <v>0</v>
      </c>
      <c r="I168" s="89">
        <f t="shared" si="11"/>
        <v>0</v>
      </c>
      <c r="J168" s="89">
        <f t="shared" si="12"/>
        <v>0</v>
      </c>
      <c r="K168" s="89">
        <f t="shared" si="13"/>
        <v>0</v>
      </c>
      <c r="L168" s="89">
        <f t="shared" si="14"/>
        <v>0</v>
      </c>
      <c r="M168" s="224" t="str">
        <f>IF(C168&lt;&gt;0,(CONCATENATE("1.2.e_",'Valoració '!$D$7,"00",A168))," ")</f>
        <v xml:space="preserve"> </v>
      </c>
    </row>
    <row r="169" spans="1:13" x14ac:dyDescent="0.25">
      <c r="A169" s="207">
        <v>162</v>
      </c>
      <c r="B169" s="196"/>
      <c r="C169" s="196"/>
      <c r="D169" s="196"/>
      <c r="E169" s="196"/>
      <c r="F169" s="196"/>
      <c r="G169" s="196"/>
      <c r="H169" s="228">
        <f t="shared" si="10"/>
        <v>0</v>
      </c>
      <c r="I169" s="228">
        <f t="shared" si="11"/>
        <v>0</v>
      </c>
      <c r="J169" s="228">
        <f t="shared" si="12"/>
        <v>0</v>
      </c>
      <c r="K169" s="228">
        <f t="shared" si="13"/>
        <v>0</v>
      </c>
      <c r="L169" s="228">
        <f t="shared" si="14"/>
        <v>0</v>
      </c>
      <c r="M169" s="229" t="str">
        <f>IF(C169&lt;&gt;0,(CONCATENATE("1.2.e_",'Valoració '!$D$7,"00",A169))," ")</f>
        <v xml:space="preserve"> </v>
      </c>
    </row>
    <row r="170" spans="1:13" x14ac:dyDescent="0.25">
      <c r="A170" s="206">
        <v>163</v>
      </c>
      <c r="B170" s="3"/>
      <c r="C170" s="3"/>
      <c r="D170" s="3"/>
      <c r="E170" s="3"/>
      <c r="F170" s="3"/>
      <c r="G170" s="3"/>
      <c r="H170" s="89">
        <f t="shared" si="10"/>
        <v>0</v>
      </c>
      <c r="I170" s="89">
        <f t="shared" si="11"/>
        <v>0</v>
      </c>
      <c r="J170" s="89">
        <f t="shared" si="12"/>
        <v>0</v>
      </c>
      <c r="K170" s="89">
        <f t="shared" si="13"/>
        <v>0</v>
      </c>
      <c r="L170" s="89">
        <f t="shared" si="14"/>
        <v>0</v>
      </c>
      <c r="M170" s="224" t="str">
        <f>IF(C170&lt;&gt;0,(CONCATENATE("1.2.e_",'Valoració '!$D$7,"00",A170))," ")</f>
        <v xml:space="preserve"> </v>
      </c>
    </row>
    <row r="171" spans="1:13" x14ac:dyDescent="0.25">
      <c r="A171" s="207">
        <v>164</v>
      </c>
      <c r="B171" s="196"/>
      <c r="C171" s="196"/>
      <c r="D171" s="196"/>
      <c r="E171" s="196"/>
      <c r="F171" s="196"/>
      <c r="G171" s="196"/>
      <c r="H171" s="228">
        <f t="shared" si="10"/>
        <v>0</v>
      </c>
      <c r="I171" s="228">
        <f t="shared" si="11"/>
        <v>0</v>
      </c>
      <c r="J171" s="228">
        <f t="shared" si="12"/>
        <v>0</v>
      </c>
      <c r="K171" s="228">
        <f t="shared" si="13"/>
        <v>0</v>
      </c>
      <c r="L171" s="228">
        <f t="shared" si="14"/>
        <v>0</v>
      </c>
      <c r="M171" s="229" t="str">
        <f>IF(C171&lt;&gt;0,(CONCATENATE("1.2.e_",'Valoració '!$D$7,"00",A171))," ")</f>
        <v xml:space="preserve"> </v>
      </c>
    </row>
    <row r="172" spans="1:13" x14ac:dyDescent="0.25">
      <c r="A172" s="206">
        <v>165</v>
      </c>
      <c r="B172" s="3"/>
      <c r="C172" s="3"/>
      <c r="D172" s="3"/>
      <c r="E172" s="3"/>
      <c r="F172" s="3"/>
      <c r="G172" s="3"/>
      <c r="H172" s="89">
        <f t="shared" ref="H172:H235" si="15">IF(B172="Patent",0,IF(AND(D172="Internacional",G172="Responsable"),0.25*E172,0))</f>
        <v>0</v>
      </c>
      <c r="I172" s="89">
        <f t="shared" ref="I172:I235" si="16">IF(B172="Patent",0,IF(AND(D172="Nacional",G172="Responsable"),0.2*E172,0))</f>
        <v>0</v>
      </c>
      <c r="J172" s="89">
        <f t="shared" ref="J172:J235" si="17">IF(B172="Patent",0,IF(AND(D172="Nacional",G172="Participant"),0.1*E172,0))</f>
        <v>0</v>
      </c>
      <c r="K172" s="89">
        <f t="shared" ref="K172:K235" si="18">IF(B172="Patent",0,IF(AND(D172="Internacional",G172="Participant"),0.1*E172,0))</f>
        <v>0</v>
      </c>
      <c r="L172" s="89">
        <f t="shared" ref="L172:L235" si="19">IF(B172="Patent",1,0)</f>
        <v>0</v>
      </c>
      <c r="M172" s="224" t="str">
        <f>IF(C172&lt;&gt;0,(CONCATENATE("1.2.e_",'Valoració '!$D$7,"00",A172))," ")</f>
        <v xml:space="preserve"> </v>
      </c>
    </row>
    <row r="173" spans="1:13" x14ac:dyDescent="0.25">
      <c r="A173" s="207">
        <v>166</v>
      </c>
      <c r="B173" s="196"/>
      <c r="C173" s="196"/>
      <c r="D173" s="196"/>
      <c r="E173" s="196"/>
      <c r="F173" s="196"/>
      <c r="G173" s="196"/>
      <c r="H173" s="228">
        <f t="shared" si="15"/>
        <v>0</v>
      </c>
      <c r="I173" s="228">
        <f t="shared" si="16"/>
        <v>0</v>
      </c>
      <c r="J173" s="228">
        <f t="shared" si="17"/>
        <v>0</v>
      </c>
      <c r="K173" s="228">
        <f t="shared" si="18"/>
        <v>0</v>
      </c>
      <c r="L173" s="228">
        <f t="shared" si="19"/>
        <v>0</v>
      </c>
      <c r="M173" s="229" t="str">
        <f>IF(C173&lt;&gt;0,(CONCATENATE("1.2.e_",'Valoració '!$D$7,"00",A173))," ")</f>
        <v xml:space="preserve"> </v>
      </c>
    </row>
    <row r="174" spans="1:13" x14ac:dyDescent="0.25">
      <c r="A174" s="206">
        <v>167</v>
      </c>
      <c r="B174" s="3"/>
      <c r="C174" s="3"/>
      <c r="D174" s="3"/>
      <c r="E174" s="3"/>
      <c r="F174" s="3"/>
      <c r="G174" s="3"/>
      <c r="H174" s="89">
        <f t="shared" si="15"/>
        <v>0</v>
      </c>
      <c r="I174" s="89">
        <f t="shared" si="16"/>
        <v>0</v>
      </c>
      <c r="J174" s="89">
        <f t="shared" si="17"/>
        <v>0</v>
      </c>
      <c r="K174" s="89">
        <f t="shared" si="18"/>
        <v>0</v>
      </c>
      <c r="L174" s="89">
        <f t="shared" si="19"/>
        <v>0</v>
      </c>
      <c r="M174" s="224" t="str">
        <f>IF(C174&lt;&gt;0,(CONCATENATE("1.2.e_",'Valoració '!$D$7,"00",A174))," ")</f>
        <v xml:space="preserve"> </v>
      </c>
    </row>
    <row r="175" spans="1:13" x14ac:dyDescent="0.25">
      <c r="A175" s="207">
        <v>168</v>
      </c>
      <c r="B175" s="196"/>
      <c r="C175" s="196"/>
      <c r="D175" s="196"/>
      <c r="E175" s="196"/>
      <c r="F175" s="196"/>
      <c r="G175" s="196"/>
      <c r="H175" s="228">
        <f t="shared" si="15"/>
        <v>0</v>
      </c>
      <c r="I175" s="228">
        <f t="shared" si="16"/>
        <v>0</v>
      </c>
      <c r="J175" s="228">
        <f t="shared" si="17"/>
        <v>0</v>
      </c>
      <c r="K175" s="228">
        <f t="shared" si="18"/>
        <v>0</v>
      </c>
      <c r="L175" s="228">
        <f t="shared" si="19"/>
        <v>0</v>
      </c>
      <c r="M175" s="229" t="str">
        <f>IF(C175&lt;&gt;0,(CONCATENATE("1.2.e_",'Valoració '!$D$7,"00",A175))," ")</f>
        <v xml:space="preserve"> </v>
      </c>
    </row>
    <row r="176" spans="1:13" x14ac:dyDescent="0.25">
      <c r="A176" s="206">
        <v>169</v>
      </c>
      <c r="B176" s="3"/>
      <c r="C176" s="3"/>
      <c r="D176" s="3"/>
      <c r="E176" s="3"/>
      <c r="F176" s="3"/>
      <c r="G176" s="3"/>
      <c r="H176" s="89">
        <f t="shared" si="15"/>
        <v>0</v>
      </c>
      <c r="I176" s="89">
        <f t="shared" si="16"/>
        <v>0</v>
      </c>
      <c r="J176" s="89">
        <f t="shared" si="17"/>
        <v>0</v>
      </c>
      <c r="K176" s="89">
        <f t="shared" si="18"/>
        <v>0</v>
      </c>
      <c r="L176" s="89">
        <f t="shared" si="19"/>
        <v>0</v>
      </c>
      <c r="M176" s="224" t="str">
        <f>IF(C176&lt;&gt;0,(CONCATENATE("1.2.e_",'Valoració '!$D$7,"00",A176))," ")</f>
        <v xml:space="preserve"> </v>
      </c>
    </row>
    <row r="177" spans="1:13" x14ac:dyDescent="0.25">
      <c r="A177" s="207">
        <v>170</v>
      </c>
      <c r="B177" s="196"/>
      <c r="C177" s="196"/>
      <c r="D177" s="196"/>
      <c r="E177" s="196"/>
      <c r="F177" s="196"/>
      <c r="G177" s="196"/>
      <c r="H177" s="228">
        <f t="shared" si="15"/>
        <v>0</v>
      </c>
      <c r="I177" s="228">
        <f t="shared" si="16"/>
        <v>0</v>
      </c>
      <c r="J177" s="228">
        <f t="shared" si="17"/>
        <v>0</v>
      </c>
      <c r="K177" s="228">
        <f t="shared" si="18"/>
        <v>0</v>
      </c>
      <c r="L177" s="228">
        <f t="shared" si="19"/>
        <v>0</v>
      </c>
      <c r="M177" s="229" t="str">
        <f>IF(C177&lt;&gt;0,(CONCATENATE("1.2.e_",'Valoració '!$D$7,"00",A177))," ")</f>
        <v xml:space="preserve"> </v>
      </c>
    </row>
    <row r="178" spans="1:13" x14ac:dyDescent="0.25">
      <c r="A178" s="206">
        <v>171</v>
      </c>
      <c r="B178" s="3"/>
      <c r="C178" s="3"/>
      <c r="D178" s="3"/>
      <c r="E178" s="3"/>
      <c r="F178" s="3"/>
      <c r="G178" s="3"/>
      <c r="H178" s="89">
        <f t="shared" si="15"/>
        <v>0</v>
      </c>
      <c r="I178" s="89">
        <f t="shared" si="16"/>
        <v>0</v>
      </c>
      <c r="J178" s="89">
        <f t="shared" si="17"/>
        <v>0</v>
      </c>
      <c r="K178" s="89">
        <f t="shared" si="18"/>
        <v>0</v>
      </c>
      <c r="L178" s="89">
        <f t="shared" si="19"/>
        <v>0</v>
      </c>
      <c r="M178" s="224" t="str">
        <f>IF(C178&lt;&gt;0,(CONCATENATE("1.2.e_",'Valoració '!$D$7,"00",A178))," ")</f>
        <v xml:space="preserve"> </v>
      </c>
    </row>
    <row r="179" spans="1:13" x14ac:dyDescent="0.25">
      <c r="A179" s="207">
        <v>172</v>
      </c>
      <c r="B179" s="196"/>
      <c r="C179" s="196"/>
      <c r="D179" s="196"/>
      <c r="E179" s="196"/>
      <c r="F179" s="196"/>
      <c r="G179" s="196"/>
      <c r="H179" s="228">
        <f t="shared" si="15"/>
        <v>0</v>
      </c>
      <c r="I179" s="228">
        <f t="shared" si="16"/>
        <v>0</v>
      </c>
      <c r="J179" s="228">
        <f t="shared" si="17"/>
        <v>0</v>
      </c>
      <c r="K179" s="228">
        <f t="shared" si="18"/>
        <v>0</v>
      </c>
      <c r="L179" s="228">
        <f t="shared" si="19"/>
        <v>0</v>
      </c>
      <c r="M179" s="229" t="str">
        <f>IF(C179&lt;&gt;0,(CONCATENATE("1.2.e_",'Valoració '!$D$7,"00",A179))," ")</f>
        <v xml:space="preserve"> </v>
      </c>
    </row>
    <row r="180" spans="1:13" x14ac:dyDescent="0.25">
      <c r="A180" s="206">
        <v>173</v>
      </c>
      <c r="B180" s="3"/>
      <c r="C180" s="3"/>
      <c r="D180" s="3"/>
      <c r="E180" s="3"/>
      <c r="F180" s="3"/>
      <c r="G180" s="3"/>
      <c r="H180" s="89">
        <f t="shared" si="15"/>
        <v>0</v>
      </c>
      <c r="I180" s="89">
        <f t="shared" si="16"/>
        <v>0</v>
      </c>
      <c r="J180" s="89">
        <f t="shared" si="17"/>
        <v>0</v>
      </c>
      <c r="K180" s="89">
        <f t="shared" si="18"/>
        <v>0</v>
      </c>
      <c r="L180" s="89">
        <f t="shared" si="19"/>
        <v>0</v>
      </c>
      <c r="M180" s="224" t="str">
        <f>IF(C180&lt;&gt;0,(CONCATENATE("1.2.e_",'Valoració '!$D$7,"00",A180))," ")</f>
        <v xml:space="preserve"> </v>
      </c>
    </row>
    <row r="181" spans="1:13" x14ac:dyDescent="0.25">
      <c r="A181" s="207">
        <v>174</v>
      </c>
      <c r="B181" s="196"/>
      <c r="C181" s="196"/>
      <c r="D181" s="196"/>
      <c r="E181" s="196"/>
      <c r="F181" s="196"/>
      <c r="G181" s="196"/>
      <c r="H181" s="228">
        <f t="shared" si="15"/>
        <v>0</v>
      </c>
      <c r="I181" s="228">
        <f t="shared" si="16"/>
        <v>0</v>
      </c>
      <c r="J181" s="228">
        <f t="shared" si="17"/>
        <v>0</v>
      </c>
      <c r="K181" s="228">
        <f t="shared" si="18"/>
        <v>0</v>
      </c>
      <c r="L181" s="228">
        <f t="shared" si="19"/>
        <v>0</v>
      </c>
      <c r="M181" s="229" t="str">
        <f>IF(C181&lt;&gt;0,(CONCATENATE("1.2.e_",'Valoració '!$D$7,"00",A181))," ")</f>
        <v xml:space="preserve"> </v>
      </c>
    </row>
    <row r="182" spans="1:13" x14ac:dyDescent="0.25">
      <c r="A182" s="206">
        <v>175</v>
      </c>
      <c r="B182" s="3"/>
      <c r="C182" s="3"/>
      <c r="D182" s="3"/>
      <c r="E182" s="3"/>
      <c r="F182" s="3"/>
      <c r="G182" s="3"/>
      <c r="H182" s="89">
        <f t="shared" si="15"/>
        <v>0</v>
      </c>
      <c r="I182" s="89">
        <f t="shared" si="16"/>
        <v>0</v>
      </c>
      <c r="J182" s="89">
        <f t="shared" si="17"/>
        <v>0</v>
      </c>
      <c r="K182" s="89">
        <f t="shared" si="18"/>
        <v>0</v>
      </c>
      <c r="L182" s="89">
        <f t="shared" si="19"/>
        <v>0</v>
      </c>
      <c r="M182" s="224" t="str">
        <f>IF(C182&lt;&gt;0,(CONCATENATE("1.2.e_",'Valoració '!$D$7,"00",A182))," ")</f>
        <v xml:space="preserve"> </v>
      </c>
    </row>
    <row r="183" spans="1:13" x14ac:dyDescent="0.25">
      <c r="A183" s="207">
        <v>176</v>
      </c>
      <c r="B183" s="196"/>
      <c r="C183" s="196"/>
      <c r="D183" s="196"/>
      <c r="E183" s="196"/>
      <c r="F183" s="196"/>
      <c r="G183" s="196"/>
      <c r="H183" s="228">
        <f t="shared" si="15"/>
        <v>0</v>
      </c>
      <c r="I183" s="228">
        <f t="shared" si="16"/>
        <v>0</v>
      </c>
      <c r="J183" s="228">
        <f t="shared" si="17"/>
        <v>0</v>
      </c>
      <c r="K183" s="228">
        <f t="shared" si="18"/>
        <v>0</v>
      </c>
      <c r="L183" s="228">
        <f t="shared" si="19"/>
        <v>0</v>
      </c>
      <c r="M183" s="229" t="str">
        <f>IF(C183&lt;&gt;0,(CONCATENATE("1.2.e_",'Valoració '!$D$7,"00",A183))," ")</f>
        <v xml:space="preserve"> </v>
      </c>
    </row>
    <row r="184" spans="1:13" x14ac:dyDescent="0.25">
      <c r="A184" s="206">
        <v>177</v>
      </c>
      <c r="B184" s="3"/>
      <c r="C184" s="3"/>
      <c r="D184" s="3"/>
      <c r="E184" s="3"/>
      <c r="F184" s="3"/>
      <c r="G184" s="3"/>
      <c r="H184" s="89">
        <f t="shared" si="15"/>
        <v>0</v>
      </c>
      <c r="I184" s="89">
        <f t="shared" si="16"/>
        <v>0</v>
      </c>
      <c r="J184" s="89">
        <f t="shared" si="17"/>
        <v>0</v>
      </c>
      <c r="K184" s="89">
        <f t="shared" si="18"/>
        <v>0</v>
      </c>
      <c r="L184" s="89">
        <f t="shared" si="19"/>
        <v>0</v>
      </c>
      <c r="M184" s="224" t="str">
        <f>IF(C184&lt;&gt;0,(CONCATENATE("1.2.e_",'Valoració '!$D$7,"00",A184))," ")</f>
        <v xml:space="preserve"> </v>
      </c>
    </row>
    <row r="185" spans="1:13" x14ac:dyDescent="0.25">
      <c r="A185" s="207">
        <v>178</v>
      </c>
      <c r="B185" s="196"/>
      <c r="C185" s="196"/>
      <c r="D185" s="196"/>
      <c r="E185" s="196"/>
      <c r="F185" s="196"/>
      <c r="G185" s="196"/>
      <c r="H185" s="228">
        <f t="shared" si="15"/>
        <v>0</v>
      </c>
      <c r="I185" s="228">
        <f t="shared" si="16"/>
        <v>0</v>
      </c>
      <c r="J185" s="228">
        <f t="shared" si="17"/>
        <v>0</v>
      </c>
      <c r="K185" s="228">
        <f t="shared" si="18"/>
        <v>0</v>
      </c>
      <c r="L185" s="228">
        <f t="shared" si="19"/>
        <v>0</v>
      </c>
      <c r="M185" s="229" t="str">
        <f>IF(C185&lt;&gt;0,(CONCATENATE("1.2.e_",'Valoració '!$D$7,"00",A185))," ")</f>
        <v xml:space="preserve"> </v>
      </c>
    </row>
    <row r="186" spans="1:13" x14ac:dyDescent="0.25">
      <c r="A186" s="206">
        <v>179</v>
      </c>
      <c r="B186" s="3"/>
      <c r="C186" s="3"/>
      <c r="D186" s="3"/>
      <c r="E186" s="3"/>
      <c r="F186" s="3"/>
      <c r="G186" s="3"/>
      <c r="H186" s="89">
        <f t="shared" si="15"/>
        <v>0</v>
      </c>
      <c r="I186" s="89">
        <f t="shared" si="16"/>
        <v>0</v>
      </c>
      <c r="J186" s="89">
        <f t="shared" si="17"/>
        <v>0</v>
      </c>
      <c r="K186" s="89">
        <f t="shared" si="18"/>
        <v>0</v>
      </c>
      <c r="L186" s="89">
        <f t="shared" si="19"/>
        <v>0</v>
      </c>
      <c r="M186" s="224" t="str">
        <f>IF(C186&lt;&gt;0,(CONCATENATE("1.2.e_",'Valoració '!$D$7,"00",A186))," ")</f>
        <v xml:space="preserve"> </v>
      </c>
    </row>
    <row r="187" spans="1:13" x14ac:dyDescent="0.25">
      <c r="A187" s="207">
        <v>180</v>
      </c>
      <c r="B187" s="196"/>
      <c r="C187" s="196"/>
      <c r="D187" s="196"/>
      <c r="E187" s="196"/>
      <c r="F187" s="196"/>
      <c r="G187" s="196"/>
      <c r="H187" s="228">
        <f t="shared" si="15"/>
        <v>0</v>
      </c>
      <c r="I187" s="228">
        <f t="shared" si="16"/>
        <v>0</v>
      </c>
      <c r="J187" s="228">
        <f t="shared" si="17"/>
        <v>0</v>
      </c>
      <c r="K187" s="228">
        <f t="shared" si="18"/>
        <v>0</v>
      </c>
      <c r="L187" s="228">
        <f t="shared" si="19"/>
        <v>0</v>
      </c>
      <c r="M187" s="229" t="str">
        <f>IF(C187&lt;&gt;0,(CONCATENATE("1.2.e_",'Valoració '!$D$7,"00",A187))," ")</f>
        <v xml:space="preserve"> </v>
      </c>
    </row>
    <row r="188" spans="1:13" x14ac:dyDescent="0.25">
      <c r="A188" s="206">
        <v>181</v>
      </c>
      <c r="B188" s="3"/>
      <c r="C188" s="3"/>
      <c r="D188" s="3"/>
      <c r="E188" s="3"/>
      <c r="F188" s="3"/>
      <c r="G188" s="3"/>
      <c r="H188" s="89">
        <f t="shared" si="15"/>
        <v>0</v>
      </c>
      <c r="I188" s="89">
        <f t="shared" si="16"/>
        <v>0</v>
      </c>
      <c r="J188" s="89">
        <f t="shared" si="17"/>
        <v>0</v>
      </c>
      <c r="K188" s="89">
        <f t="shared" si="18"/>
        <v>0</v>
      </c>
      <c r="L188" s="89">
        <f t="shared" si="19"/>
        <v>0</v>
      </c>
      <c r="M188" s="224" t="str">
        <f>IF(C188&lt;&gt;0,(CONCATENATE("1.2.e_",'Valoració '!$D$7,"00",A188))," ")</f>
        <v xml:space="preserve"> </v>
      </c>
    </row>
    <row r="189" spans="1:13" x14ac:dyDescent="0.25">
      <c r="A189" s="207">
        <v>182</v>
      </c>
      <c r="B189" s="196"/>
      <c r="C189" s="196"/>
      <c r="D189" s="196"/>
      <c r="E189" s="196"/>
      <c r="F189" s="196"/>
      <c r="G189" s="196"/>
      <c r="H189" s="228">
        <f t="shared" si="15"/>
        <v>0</v>
      </c>
      <c r="I189" s="228">
        <f t="shared" si="16"/>
        <v>0</v>
      </c>
      <c r="J189" s="228">
        <f t="shared" si="17"/>
        <v>0</v>
      </c>
      <c r="K189" s="228">
        <f t="shared" si="18"/>
        <v>0</v>
      </c>
      <c r="L189" s="228">
        <f t="shared" si="19"/>
        <v>0</v>
      </c>
      <c r="M189" s="229" t="str">
        <f>IF(C189&lt;&gt;0,(CONCATENATE("1.2.e_",'Valoració '!$D$7,"00",A189))," ")</f>
        <v xml:space="preserve"> </v>
      </c>
    </row>
    <row r="190" spans="1:13" x14ac:dyDescent="0.25">
      <c r="A190" s="206">
        <v>183</v>
      </c>
      <c r="B190" s="3"/>
      <c r="C190" s="3"/>
      <c r="D190" s="3"/>
      <c r="E190" s="3"/>
      <c r="F190" s="3"/>
      <c r="G190" s="3"/>
      <c r="H190" s="89">
        <f t="shared" si="15"/>
        <v>0</v>
      </c>
      <c r="I190" s="89">
        <f t="shared" si="16"/>
        <v>0</v>
      </c>
      <c r="J190" s="89">
        <f t="shared" si="17"/>
        <v>0</v>
      </c>
      <c r="K190" s="89">
        <f t="shared" si="18"/>
        <v>0</v>
      </c>
      <c r="L190" s="89">
        <f t="shared" si="19"/>
        <v>0</v>
      </c>
      <c r="M190" s="224" t="str">
        <f>IF(C190&lt;&gt;0,(CONCATENATE("1.2.e_",'Valoració '!$D$7,"00",A190))," ")</f>
        <v xml:space="preserve"> </v>
      </c>
    </row>
    <row r="191" spans="1:13" x14ac:dyDescent="0.25">
      <c r="A191" s="207">
        <v>184</v>
      </c>
      <c r="B191" s="196"/>
      <c r="C191" s="196"/>
      <c r="D191" s="196"/>
      <c r="E191" s="196"/>
      <c r="F191" s="196"/>
      <c r="G191" s="196"/>
      <c r="H191" s="228">
        <f t="shared" si="15"/>
        <v>0</v>
      </c>
      <c r="I191" s="228">
        <f t="shared" si="16"/>
        <v>0</v>
      </c>
      <c r="J191" s="228">
        <f t="shared" si="17"/>
        <v>0</v>
      </c>
      <c r="K191" s="228">
        <f t="shared" si="18"/>
        <v>0</v>
      </c>
      <c r="L191" s="228">
        <f t="shared" si="19"/>
        <v>0</v>
      </c>
      <c r="M191" s="229" t="str">
        <f>IF(C191&lt;&gt;0,(CONCATENATE("1.2.e_",'Valoració '!$D$7,"00",A191))," ")</f>
        <v xml:space="preserve"> </v>
      </c>
    </row>
    <row r="192" spans="1:13" x14ac:dyDescent="0.25">
      <c r="A192" s="206">
        <v>185</v>
      </c>
      <c r="B192" s="3"/>
      <c r="C192" s="3"/>
      <c r="D192" s="3"/>
      <c r="E192" s="3"/>
      <c r="F192" s="3"/>
      <c r="G192" s="3"/>
      <c r="H192" s="89">
        <f t="shared" si="15"/>
        <v>0</v>
      </c>
      <c r="I192" s="89">
        <f t="shared" si="16"/>
        <v>0</v>
      </c>
      <c r="J192" s="89">
        <f t="shared" si="17"/>
        <v>0</v>
      </c>
      <c r="K192" s="89">
        <f t="shared" si="18"/>
        <v>0</v>
      </c>
      <c r="L192" s="89">
        <f t="shared" si="19"/>
        <v>0</v>
      </c>
      <c r="M192" s="224" t="str">
        <f>IF(C192&lt;&gt;0,(CONCATENATE("1.2.e_",'Valoració '!$D$7,"00",A192))," ")</f>
        <v xml:space="preserve"> </v>
      </c>
    </row>
    <row r="193" spans="1:13" x14ac:dyDescent="0.25">
      <c r="A193" s="207">
        <v>186</v>
      </c>
      <c r="B193" s="196"/>
      <c r="C193" s="196"/>
      <c r="D193" s="196"/>
      <c r="E193" s="196"/>
      <c r="F193" s="196"/>
      <c r="G193" s="196"/>
      <c r="H193" s="228">
        <f t="shared" si="15"/>
        <v>0</v>
      </c>
      <c r="I193" s="228">
        <f t="shared" si="16"/>
        <v>0</v>
      </c>
      <c r="J193" s="228">
        <f t="shared" si="17"/>
        <v>0</v>
      </c>
      <c r="K193" s="228">
        <f t="shared" si="18"/>
        <v>0</v>
      </c>
      <c r="L193" s="228">
        <f t="shared" si="19"/>
        <v>0</v>
      </c>
      <c r="M193" s="229" t="str">
        <f>IF(C193&lt;&gt;0,(CONCATENATE("1.2.e_",'Valoració '!$D$7,"00",A193))," ")</f>
        <v xml:space="preserve"> </v>
      </c>
    </row>
    <row r="194" spans="1:13" x14ac:dyDescent="0.25">
      <c r="A194" s="206">
        <v>187</v>
      </c>
      <c r="B194" s="3"/>
      <c r="C194" s="3"/>
      <c r="D194" s="3"/>
      <c r="E194" s="3"/>
      <c r="F194" s="3"/>
      <c r="G194" s="3"/>
      <c r="H194" s="89">
        <f t="shared" si="15"/>
        <v>0</v>
      </c>
      <c r="I194" s="89">
        <f t="shared" si="16"/>
        <v>0</v>
      </c>
      <c r="J194" s="89">
        <f t="shared" si="17"/>
        <v>0</v>
      </c>
      <c r="K194" s="89">
        <f t="shared" si="18"/>
        <v>0</v>
      </c>
      <c r="L194" s="89">
        <f t="shared" si="19"/>
        <v>0</v>
      </c>
      <c r="M194" s="224" t="str">
        <f>IF(C194&lt;&gt;0,(CONCATENATE("1.2.e_",'Valoració '!$D$7,"00",A194))," ")</f>
        <v xml:space="preserve"> </v>
      </c>
    </row>
    <row r="195" spans="1:13" x14ac:dyDescent="0.25">
      <c r="A195" s="207">
        <v>188</v>
      </c>
      <c r="B195" s="196"/>
      <c r="C195" s="196"/>
      <c r="D195" s="196"/>
      <c r="E195" s="196"/>
      <c r="F195" s="196"/>
      <c r="G195" s="196"/>
      <c r="H195" s="228">
        <f t="shared" si="15"/>
        <v>0</v>
      </c>
      <c r="I195" s="228">
        <f t="shared" si="16"/>
        <v>0</v>
      </c>
      <c r="J195" s="228">
        <f t="shared" si="17"/>
        <v>0</v>
      </c>
      <c r="K195" s="228">
        <f t="shared" si="18"/>
        <v>0</v>
      </c>
      <c r="L195" s="228">
        <f t="shared" si="19"/>
        <v>0</v>
      </c>
      <c r="M195" s="229" t="str">
        <f>IF(C195&lt;&gt;0,(CONCATENATE("1.2.e_",'Valoració '!$D$7,"00",A195))," ")</f>
        <v xml:space="preserve"> </v>
      </c>
    </row>
    <row r="196" spans="1:13" x14ac:dyDescent="0.25">
      <c r="A196" s="206">
        <v>189</v>
      </c>
      <c r="B196" s="3"/>
      <c r="C196" s="3"/>
      <c r="D196" s="3"/>
      <c r="E196" s="3"/>
      <c r="F196" s="3"/>
      <c r="G196" s="3"/>
      <c r="H196" s="89">
        <f t="shared" si="15"/>
        <v>0</v>
      </c>
      <c r="I196" s="89">
        <f t="shared" si="16"/>
        <v>0</v>
      </c>
      <c r="J196" s="89">
        <f t="shared" si="17"/>
        <v>0</v>
      </c>
      <c r="K196" s="89">
        <f t="shared" si="18"/>
        <v>0</v>
      </c>
      <c r="L196" s="89">
        <f t="shared" si="19"/>
        <v>0</v>
      </c>
      <c r="M196" s="224" t="str">
        <f>IF(C196&lt;&gt;0,(CONCATENATE("1.2.e_",'Valoració '!$D$7,"00",A196))," ")</f>
        <v xml:space="preserve"> </v>
      </c>
    </row>
    <row r="197" spans="1:13" x14ac:dyDescent="0.25">
      <c r="A197" s="207">
        <v>190</v>
      </c>
      <c r="B197" s="196"/>
      <c r="C197" s="196"/>
      <c r="D197" s="196"/>
      <c r="E197" s="196"/>
      <c r="F197" s="196"/>
      <c r="G197" s="196"/>
      <c r="H197" s="228">
        <f t="shared" si="15"/>
        <v>0</v>
      </c>
      <c r="I197" s="228">
        <f t="shared" si="16"/>
        <v>0</v>
      </c>
      <c r="J197" s="228">
        <f t="shared" si="17"/>
        <v>0</v>
      </c>
      <c r="K197" s="228">
        <f t="shared" si="18"/>
        <v>0</v>
      </c>
      <c r="L197" s="228">
        <f t="shared" si="19"/>
        <v>0</v>
      </c>
      <c r="M197" s="229" t="str">
        <f>IF(C197&lt;&gt;0,(CONCATENATE("1.2.e_",'Valoració '!$D$7,"00",A197))," ")</f>
        <v xml:space="preserve"> </v>
      </c>
    </row>
    <row r="198" spans="1:13" x14ac:dyDescent="0.25">
      <c r="A198" s="206">
        <v>191</v>
      </c>
      <c r="B198" s="3"/>
      <c r="C198" s="3"/>
      <c r="D198" s="3"/>
      <c r="E198" s="3"/>
      <c r="F198" s="3"/>
      <c r="G198" s="3"/>
      <c r="H198" s="89">
        <f t="shared" si="15"/>
        <v>0</v>
      </c>
      <c r="I198" s="89">
        <f t="shared" si="16"/>
        <v>0</v>
      </c>
      <c r="J198" s="89">
        <f t="shared" si="17"/>
        <v>0</v>
      </c>
      <c r="K198" s="89">
        <f t="shared" si="18"/>
        <v>0</v>
      </c>
      <c r="L198" s="89">
        <f t="shared" si="19"/>
        <v>0</v>
      </c>
      <c r="M198" s="224" t="str">
        <f>IF(C198&lt;&gt;0,(CONCATENATE("1.2.e_",'Valoració '!$D$7,"00",A198))," ")</f>
        <v xml:space="preserve"> </v>
      </c>
    </row>
    <row r="199" spans="1:13" x14ac:dyDescent="0.25">
      <c r="A199" s="207">
        <v>192</v>
      </c>
      <c r="B199" s="196"/>
      <c r="C199" s="196"/>
      <c r="D199" s="196"/>
      <c r="E199" s="196"/>
      <c r="F199" s="196"/>
      <c r="G199" s="196"/>
      <c r="H199" s="228">
        <f t="shared" si="15"/>
        <v>0</v>
      </c>
      <c r="I199" s="228">
        <f t="shared" si="16"/>
        <v>0</v>
      </c>
      <c r="J199" s="228">
        <f t="shared" si="17"/>
        <v>0</v>
      </c>
      <c r="K199" s="228">
        <f t="shared" si="18"/>
        <v>0</v>
      </c>
      <c r="L199" s="228">
        <f t="shared" si="19"/>
        <v>0</v>
      </c>
      <c r="M199" s="229" t="str">
        <f>IF(C199&lt;&gt;0,(CONCATENATE("1.2.e_",'Valoració '!$D$7,"00",A199))," ")</f>
        <v xml:space="preserve"> </v>
      </c>
    </row>
    <row r="200" spans="1:13" x14ac:dyDescent="0.25">
      <c r="A200" s="206">
        <v>193</v>
      </c>
      <c r="B200" s="3"/>
      <c r="C200" s="3"/>
      <c r="D200" s="3"/>
      <c r="E200" s="3"/>
      <c r="F200" s="3"/>
      <c r="G200" s="3"/>
      <c r="H200" s="89">
        <f t="shared" si="15"/>
        <v>0</v>
      </c>
      <c r="I200" s="89">
        <f t="shared" si="16"/>
        <v>0</v>
      </c>
      <c r="J200" s="89">
        <f t="shared" si="17"/>
        <v>0</v>
      </c>
      <c r="K200" s="89">
        <f t="shared" si="18"/>
        <v>0</v>
      </c>
      <c r="L200" s="89">
        <f t="shared" si="19"/>
        <v>0</v>
      </c>
      <c r="M200" s="224" t="str">
        <f>IF(C200&lt;&gt;0,(CONCATENATE("1.2.e_",'Valoració '!$D$7,"00",A200))," ")</f>
        <v xml:space="preserve"> </v>
      </c>
    </row>
    <row r="201" spans="1:13" x14ac:dyDescent="0.25">
      <c r="A201" s="207">
        <v>194</v>
      </c>
      <c r="B201" s="196"/>
      <c r="C201" s="196"/>
      <c r="D201" s="196"/>
      <c r="E201" s="196"/>
      <c r="F201" s="196"/>
      <c r="G201" s="196"/>
      <c r="H201" s="228">
        <f t="shared" si="15"/>
        <v>0</v>
      </c>
      <c r="I201" s="228">
        <f t="shared" si="16"/>
        <v>0</v>
      </c>
      <c r="J201" s="228">
        <f t="shared" si="17"/>
        <v>0</v>
      </c>
      <c r="K201" s="228">
        <f t="shared" si="18"/>
        <v>0</v>
      </c>
      <c r="L201" s="228">
        <f t="shared" si="19"/>
        <v>0</v>
      </c>
      <c r="M201" s="229" t="str">
        <f>IF(C201&lt;&gt;0,(CONCATENATE("1.2.e_",'Valoració '!$D$7,"00",A201))," ")</f>
        <v xml:space="preserve"> </v>
      </c>
    </row>
    <row r="202" spans="1:13" x14ac:dyDescent="0.25">
      <c r="A202" s="206">
        <v>195</v>
      </c>
      <c r="B202" s="3"/>
      <c r="C202" s="3"/>
      <c r="D202" s="3"/>
      <c r="E202" s="3"/>
      <c r="F202" s="3"/>
      <c r="G202" s="3"/>
      <c r="H202" s="89">
        <f t="shared" si="15"/>
        <v>0</v>
      </c>
      <c r="I202" s="89">
        <f t="shared" si="16"/>
        <v>0</v>
      </c>
      <c r="J202" s="89">
        <f t="shared" si="17"/>
        <v>0</v>
      </c>
      <c r="K202" s="89">
        <f t="shared" si="18"/>
        <v>0</v>
      </c>
      <c r="L202" s="89">
        <f t="shared" si="19"/>
        <v>0</v>
      </c>
      <c r="M202" s="224" t="str">
        <f>IF(C202&lt;&gt;0,(CONCATENATE("1.2.e_",'Valoració '!$D$7,"00",A202))," ")</f>
        <v xml:space="preserve"> </v>
      </c>
    </row>
    <row r="203" spans="1:13" x14ac:dyDescent="0.25">
      <c r="A203" s="207">
        <v>196</v>
      </c>
      <c r="B203" s="196"/>
      <c r="C203" s="196"/>
      <c r="D203" s="196"/>
      <c r="E203" s="196"/>
      <c r="F203" s="196"/>
      <c r="G203" s="196"/>
      <c r="H203" s="228">
        <f t="shared" si="15"/>
        <v>0</v>
      </c>
      <c r="I203" s="228">
        <f t="shared" si="16"/>
        <v>0</v>
      </c>
      <c r="J203" s="228">
        <f t="shared" si="17"/>
        <v>0</v>
      </c>
      <c r="K203" s="228">
        <f t="shared" si="18"/>
        <v>0</v>
      </c>
      <c r="L203" s="228">
        <f t="shared" si="19"/>
        <v>0</v>
      </c>
      <c r="M203" s="229" t="str">
        <f>IF(C203&lt;&gt;0,(CONCATENATE("1.2.e_",'Valoració '!$D$7,"00",A203))," ")</f>
        <v xml:space="preserve"> </v>
      </c>
    </row>
    <row r="204" spans="1:13" x14ac:dyDescent="0.25">
      <c r="A204" s="206">
        <v>197</v>
      </c>
      <c r="B204" s="3"/>
      <c r="C204" s="3"/>
      <c r="D204" s="3"/>
      <c r="E204" s="3"/>
      <c r="F204" s="3"/>
      <c r="G204" s="3"/>
      <c r="H204" s="89">
        <f t="shared" si="15"/>
        <v>0</v>
      </c>
      <c r="I204" s="89">
        <f t="shared" si="16"/>
        <v>0</v>
      </c>
      <c r="J204" s="89">
        <f t="shared" si="17"/>
        <v>0</v>
      </c>
      <c r="K204" s="89">
        <f t="shared" si="18"/>
        <v>0</v>
      </c>
      <c r="L204" s="89">
        <f t="shared" si="19"/>
        <v>0</v>
      </c>
      <c r="M204" s="224" t="str">
        <f>IF(C204&lt;&gt;0,(CONCATENATE("1.2.e_",'Valoració '!$D$7,"00",A204))," ")</f>
        <v xml:space="preserve"> </v>
      </c>
    </row>
    <row r="205" spans="1:13" x14ac:dyDescent="0.25">
      <c r="A205" s="207">
        <v>198</v>
      </c>
      <c r="B205" s="196"/>
      <c r="C205" s="196"/>
      <c r="D205" s="196"/>
      <c r="E205" s="196"/>
      <c r="F205" s="196"/>
      <c r="G205" s="196"/>
      <c r="H205" s="228">
        <f t="shared" si="15"/>
        <v>0</v>
      </c>
      <c r="I205" s="228">
        <f t="shared" si="16"/>
        <v>0</v>
      </c>
      <c r="J205" s="228">
        <f t="shared" si="17"/>
        <v>0</v>
      </c>
      <c r="K205" s="228">
        <f t="shared" si="18"/>
        <v>0</v>
      </c>
      <c r="L205" s="228">
        <f t="shared" si="19"/>
        <v>0</v>
      </c>
      <c r="M205" s="229" t="str">
        <f>IF(C205&lt;&gt;0,(CONCATENATE("1.2.e_",'Valoració '!$D$7,"00",A205))," ")</f>
        <v xml:space="preserve"> </v>
      </c>
    </row>
    <row r="206" spans="1:13" x14ac:dyDescent="0.25">
      <c r="A206" s="206">
        <v>199</v>
      </c>
      <c r="B206" s="3"/>
      <c r="C206" s="3"/>
      <c r="D206" s="3"/>
      <c r="E206" s="3"/>
      <c r="F206" s="3"/>
      <c r="G206" s="3"/>
      <c r="H206" s="89">
        <f t="shared" si="15"/>
        <v>0</v>
      </c>
      <c r="I206" s="89">
        <f t="shared" si="16"/>
        <v>0</v>
      </c>
      <c r="J206" s="89">
        <f t="shared" si="17"/>
        <v>0</v>
      </c>
      <c r="K206" s="89">
        <f t="shared" si="18"/>
        <v>0</v>
      </c>
      <c r="L206" s="89">
        <f t="shared" si="19"/>
        <v>0</v>
      </c>
      <c r="M206" s="224" t="str">
        <f>IF(C206&lt;&gt;0,(CONCATENATE("1.2.e_",'Valoració '!$D$7,"00",A206))," ")</f>
        <v xml:space="preserve"> </v>
      </c>
    </row>
    <row r="207" spans="1:13" x14ac:dyDescent="0.25">
      <c r="A207" s="207">
        <v>200</v>
      </c>
      <c r="B207" s="196"/>
      <c r="C207" s="196"/>
      <c r="D207" s="196"/>
      <c r="E207" s="196"/>
      <c r="F207" s="196"/>
      <c r="G207" s="196"/>
      <c r="H207" s="228">
        <f t="shared" si="15"/>
        <v>0</v>
      </c>
      <c r="I207" s="228">
        <f t="shared" si="16"/>
        <v>0</v>
      </c>
      <c r="J207" s="228">
        <f t="shared" si="17"/>
        <v>0</v>
      </c>
      <c r="K207" s="228">
        <f t="shared" si="18"/>
        <v>0</v>
      </c>
      <c r="L207" s="228">
        <f t="shared" si="19"/>
        <v>0</v>
      </c>
      <c r="M207" s="229" t="str">
        <f>IF(C207&lt;&gt;0,(CONCATENATE("1.2.e_",'Valoració '!$D$7,"00",A207))," ")</f>
        <v xml:space="preserve"> </v>
      </c>
    </row>
    <row r="208" spans="1:13" x14ac:dyDescent="0.25">
      <c r="A208" s="206">
        <v>201</v>
      </c>
      <c r="B208" s="3"/>
      <c r="C208" s="3"/>
      <c r="D208" s="3"/>
      <c r="E208" s="3"/>
      <c r="F208" s="3"/>
      <c r="G208" s="3"/>
      <c r="H208" s="89">
        <f t="shared" si="15"/>
        <v>0</v>
      </c>
      <c r="I208" s="89">
        <f t="shared" si="16"/>
        <v>0</v>
      </c>
      <c r="J208" s="89">
        <f t="shared" si="17"/>
        <v>0</v>
      </c>
      <c r="K208" s="89">
        <f t="shared" si="18"/>
        <v>0</v>
      </c>
      <c r="L208" s="89">
        <f t="shared" si="19"/>
        <v>0</v>
      </c>
      <c r="M208" s="224" t="str">
        <f>IF(C208&lt;&gt;0,(CONCATENATE("1.2.e_",'Valoració '!$D$7,"00",A208))," ")</f>
        <v xml:space="preserve"> </v>
      </c>
    </row>
    <row r="209" spans="1:13" x14ac:dyDescent="0.25">
      <c r="A209" s="207">
        <v>202</v>
      </c>
      <c r="B209" s="196"/>
      <c r="C209" s="196"/>
      <c r="D209" s="196"/>
      <c r="E209" s="196"/>
      <c r="F209" s="196"/>
      <c r="G209" s="196"/>
      <c r="H209" s="228">
        <f t="shared" si="15"/>
        <v>0</v>
      </c>
      <c r="I209" s="228">
        <f t="shared" si="16"/>
        <v>0</v>
      </c>
      <c r="J209" s="228">
        <f t="shared" si="17"/>
        <v>0</v>
      </c>
      <c r="K209" s="228">
        <f t="shared" si="18"/>
        <v>0</v>
      </c>
      <c r="L209" s="228">
        <f t="shared" si="19"/>
        <v>0</v>
      </c>
      <c r="M209" s="229" t="str">
        <f>IF(C209&lt;&gt;0,(CONCATENATE("1.2.e_",'Valoració '!$D$7,"00",A209))," ")</f>
        <v xml:space="preserve"> </v>
      </c>
    </row>
    <row r="210" spans="1:13" x14ac:dyDescent="0.25">
      <c r="A210" s="206">
        <v>203</v>
      </c>
      <c r="B210" s="3"/>
      <c r="C210" s="3"/>
      <c r="D210" s="3"/>
      <c r="E210" s="3"/>
      <c r="F210" s="3"/>
      <c r="G210" s="3"/>
      <c r="H210" s="89">
        <f t="shared" si="15"/>
        <v>0</v>
      </c>
      <c r="I210" s="89">
        <f t="shared" si="16"/>
        <v>0</v>
      </c>
      <c r="J210" s="89">
        <f t="shared" si="17"/>
        <v>0</v>
      </c>
      <c r="K210" s="89">
        <f t="shared" si="18"/>
        <v>0</v>
      </c>
      <c r="L210" s="89">
        <f t="shared" si="19"/>
        <v>0</v>
      </c>
      <c r="M210" s="224" t="str">
        <f>IF(C210&lt;&gt;0,(CONCATENATE("1.2.e_",'Valoració '!$D$7,"00",A210))," ")</f>
        <v xml:space="preserve"> </v>
      </c>
    </row>
    <row r="211" spans="1:13" x14ac:dyDescent="0.25">
      <c r="A211" s="207">
        <v>204</v>
      </c>
      <c r="B211" s="196"/>
      <c r="C211" s="196"/>
      <c r="D211" s="196"/>
      <c r="E211" s="196"/>
      <c r="F211" s="196"/>
      <c r="G211" s="196"/>
      <c r="H211" s="228">
        <f t="shared" si="15"/>
        <v>0</v>
      </c>
      <c r="I211" s="228">
        <f t="shared" si="16"/>
        <v>0</v>
      </c>
      <c r="J211" s="228">
        <f t="shared" si="17"/>
        <v>0</v>
      </c>
      <c r="K211" s="228">
        <f t="shared" si="18"/>
        <v>0</v>
      </c>
      <c r="L211" s="228">
        <f t="shared" si="19"/>
        <v>0</v>
      </c>
      <c r="M211" s="229" t="str">
        <f>IF(C211&lt;&gt;0,(CONCATENATE("1.2.e_",'Valoració '!$D$7,"00",A211))," ")</f>
        <v xml:space="preserve"> </v>
      </c>
    </row>
    <row r="212" spans="1:13" x14ac:dyDescent="0.25">
      <c r="A212" s="206">
        <v>205</v>
      </c>
      <c r="B212" s="3"/>
      <c r="C212" s="3"/>
      <c r="D212" s="3"/>
      <c r="E212" s="3"/>
      <c r="F212" s="3"/>
      <c r="G212" s="3"/>
      <c r="H212" s="89">
        <f t="shared" si="15"/>
        <v>0</v>
      </c>
      <c r="I212" s="89">
        <f t="shared" si="16"/>
        <v>0</v>
      </c>
      <c r="J212" s="89">
        <f t="shared" si="17"/>
        <v>0</v>
      </c>
      <c r="K212" s="89">
        <f t="shared" si="18"/>
        <v>0</v>
      </c>
      <c r="L212" s="89">
        <f t="shared" si="19"/>
        <v>0</v>
      </c>
      <c r="M212" s="224" t="str">
        <f>IF(C212&lt;&gt;0,(CONCATENATE("1.2.e_",'Valoració '!$D$7,"00",A212))," ")</f>
        <v xml:space="preserve"> </v>
      </c>
    </row>
    <row r="213" spans="1:13" x14ac:dyDescent="0.25">
      <c r="A213" s="207">
        <v>206</v>
      </c>
      <c r="B213" s="196"/>
      <c r="C213" s="196"/>
      <c r="D213" s="196"/>
      <c r="E213" s="196"/>
      <c r="F213" s="196"/>
      <c r="G213" s="196"/>
      <c r="H213" s="228">
        <f t="shared" si="15"/>
        <v>0</v>
      </c>
      <c r="I213" s="228">
        <f t="shared" si="16"/>
        <v>0</v>
      </c>
      <c r="J213" s="228">
        <f t="shared" si="17"/>
        <v>0</v>
      </c>
      <c r="K213" s="228">
        <f t="shared" si="18"/>
        <v>0</v>
      </c>
      <c r="L213" s="228">
        <f t="shared" si="19"/>
        <v>0</v>
      </c>
      <c r="M213" s="229" t="str">
        <f>IF(C213&lt;&gt;0,(CONCATENATE("1.2.e_",'Valoració '!$D$7,"00",A213))," ")</f>
        <v xml:space="preserve"> </v>
      </c>
    </row>
    <row r="214" spans="1:13" x14ac:dyDescent="0.25">
      <c r="A214" s="206">
        <v>207</v>
      </c>
      <c r="B214" s="3"/>
      <c r="C214" s="3"/>
      <c r="D214" s="3"/>
      <c r="E214" s="3"/>
      <c r="F214" s="3"/>
      <c r="G214" s="3"/>
      <c r="H214" s="89">
        <f t="shared" si="15"/>
        <v>0</v>
      </c>
      <c r="I214" s="89">
        <f t="shared" si="16"/>
        <v>0</v>
      </c>
      <c r="J214" s="89">
        <f t="shared" si="17"/>
        <v>0</v>
      </c>
      <c r="K214" s="89">
        <f t="shared" si="18"/>
        <v>0</v>
      </c>
      <c r="L214" s="89">
        <f t="shared" si="19"/>
        <v>0</v>
      </c>
      <c r="M214" s="224" t="str">
        <f>IF(C214&lt;&gt;0,(CONCATENATE("1.2.e_",'Valoració '!$D$7,"00",A214))," ")</f>
        <v xml:space="preserve"> </v>
      </c>
    </row>
    <row r="215" spans="1:13" x14ac:dyDescent="0.25">
      <c r="A215" s="207">
        <v>208</v>
      </c>
      <c r="B215" s="196"/>
      <c r="C215" s="196"/>
      <c r="D215" s="196"/>
      <c r="E215" s="196"/>
      <c r="F215" s="196"/>
      <c r="G215" s="196"/>
      <c r="H215" s="228">
        <f t="shared" si="15"/>
        <v>0</v>
      </c>
      <c r="I215" s="228">
        <f t="shared" si="16"/>
        <v>0</v>
      </c>
      <c r="J215" s="228">
        <f t="shared" si="17"/>
        <v>0</v>
      </c>
      <c r="K215" s="228">
        <f t="shared" si="18"/>
        <v>0</v>
      </c>
      <c r="L215" s="228">
        <f t="shared" si="19"/>
        <v>0</v>
      </c>
      <c r="M215" s="229" t="str">
        <f>IF(C215&lt;&gt;0,(CONCATENATE("1.2.e_",'Valoració '!$D$7,"00",A215))," ")</f>
        <v xml:space="preserve"> </v>
      </c>
    </row>
    <row r="216" spans="1:13" x14ac:dyDescent="0.25">
      <c r="A216" s="206">
        <v>209</v>
      </c>
      <c r="B216" s="3"/>
      <c r="C216" s="3"/>
      <c r="D216" s="3"/>
      <c r="E216" s="3"/>
      <c r="F216" s="3"/>
      <c r="G216" s="3"/>
      <c r="H216" s="89">
        <f t="shared" si="15"/>
        <v>0</v>
      </c>
      <c r="I216" s="89">
        <f t="shared" si="16"/>
        <v>0</v>
      </c>
      <c r="J216" s="89">
        <f t="shared" si="17"/>
        <v>0</v>
      </c>
      <c r="K216" s="89">
        <f t="shared" si="18"/>
        <v>0</v>
      </c>
      <c r="L216" s="89">
        <f t="shared" si="19"/>
        <v>0</v>
      </c>
      <c r="M216" s="224" t="str">
        <f>IF(C216&lt;&gt;0,(CONCATENATE("1.2.e_",'Valoració '!$D$7,"00",A216))," ")</f>
        <v xml:space="preserve"> </v>
      </c>
    </row>
    <row r="217" spans="1:13" x14ac:dyDescent="0.25">
      <c r="A217" s="207">
        <v>210</v>
      </c>
      <c r="B217" s="196"/>
      <c r="C217" s="196"/>
      <c r="D217" s="196"/>
      <c r="E217" s="196"/>
      <c r="F217" s="196"/>
      <c r="G217" s="196"/>
      <c r="H217" s="228">
        <f t="shared" si="15"/>
        <v>0</v>
      </c>
      <c r="I217" s="228">
        <f t="shared" si="16"/>
        <v>0</v>
      </c>
      <c r="J217" s="228">
        <f t="shared" si="17"/>
        <v>0</v>
      </c>
      <c r="K217" s="228">
        <f t="shared" si="18"/>
        <v>0</v>
      </c>
      <c r="L217" s="228">
        <f t="shared" si="19"/>
        <v>0</v>
      </c>
      <c r="M217" s="229" t="str">
        <f>IF(C217&lt;&gt;0,(CONCATENATE("1.2.e_",'Valoració '!$D$7,"00",A217))," ")</f>
        <v xml:space="preserve"> </v>
      </c>
    </row>
    <row r="218" spans="1:13" x14ac:dyDescent="0.25">
      <c r="A218" s="206">
        <v>211</v>
      </c>
      <c r="B218" s="3"/>
      <c r="C218" s="3"/>
      <c r="D218" s="3"/>
      <c r="E218" s="3"/>
      <c r="F218" s="3"/>
      <c r="G218" s="3"/>
      <c r="H218" s="89">
        <f t="shared" si="15"/>
        <v>0</v>
      </c>
      <c r="I218" s="89">
        <f t="shared" si="16"/>
        <v>0</v>
      </c>
      <c r="J218" s="89">
        <f t="shared" si="17"/>
        <v>0</v>
      </c>
      <c r="K218" s="89">
        <f t="shared" si="18"/>
        <v>0</v>
      </c>
      <c r="L218" s="89">
        <f t="shared" si="19"/>
        <v>0</v>
      </c>
      <c r="M218" s="224" t="str">
        <f>IF(C218&lt;&gt;0,(CONCATENATE("1.2.e_",'Valoració '!$D$7,"00",A218))," ")</f>
        <v xml:space="preserve"> </v>
      </c>
    </row>
    <row r="219" spans="1:13" x14ac:dyDescent="0.25">
      <c r="A219" s="207">
        <v>212</v>
      </c>
      <c r="B219" s="196"/>
      <c r="C219" s="196"/>
      <c r="D219" s="196"/>
      <c r="E219" s="196"/>
      <c r="F219" s="196"/>
      <c r="G219" s="196"/>
      <c r="H219" s="228">
        <f t="shared" si="15"/>
        <v>0</v>
      </c>
      <c r="I219" s="228">
        <f t="shared" si="16"/>
        <v>0</v>
      </c>
      <c r="J219" s="228">
        <f t="shared" si="17"/>
        <v>0</v>
      </c>
      <c r="K219" s="228">
        <f t="shared" si="18"/>
        <v>0</v>
      </c>
      <c r="L219" s="228">
        <f t="shared" si="19"/>
        <v>0</v>
      </c>
      <c r="M219" s="229" t="str">
        <f>IF(C219&lt;&gt;0,(CONCATENATE("1.2.e_",'Valoració '!$D$7,"00",A219))," ")</f>
        <v xml:space="preserve"> </v>
      </c>
    </row>
    <row r="220" spans="1:13" x14ac:dyDescent="0.25">
      <c r="A220" s="206">
        <v>213</v>
      </c>
      <c r="B220" s="3"/>
      <c r="C220" s="3"/>
      <c r="D220" s="3"/>
      <c r="E220" s="3"/>
      <c r="F220" s="3"/>
      <c r="G220" s="3"/>
      <c r="H220" s="89">
        <f t="shared" si="15"/>
        <v>0</v>
      </c>
      <c r="I220" s="89">
        <f t="shared" si="16"/>
        <v>0</v>
      </c>
      <c r="J220" s="89">
        <f t="shared" si="17"/>
        <v>0</v>
      </c>
      <c r="K220" s="89">
        <f t="shared" si="18"/>
        <v>0</v>
      </c>
      <c r="L220" s="89">
        <f t="shared" si="19"/>
        <v>0</v>
      </c>
      <c r="M220" s="224" t="str">
        <f>IF(C220&lt;&gt;0,(CONCATENATE("1.2.e_",'Valoració '!$D$7,"00",A220))," ")</f>
        <v xml:space="preserve"> </v>
      </c>
    </row>
    <row r="221" spans="1:13" x14ac:dyDescent="0.25">
      <c r="A221" s="207">
        <v>214</v>
      </c>
      <c r="B221" s="196"/>
      <c r="C221" s="196"/>
      <c r="D221" s="196"/>
      <c r="E221" s="196"/>
      <c r="F221" s="196"/>
      <c r="G221" s="196"/>
      <c r="H221" s="228">
        <f t="shared" si="15"/>
        <v>0</v>
      </c>
      <c r="I221" s="228">
        <f t="shared" si="16"/>
        <v>0</v>
      </c>
      <c r="J221" s="228">
        <f t="shared" si="17"/>
        <v>0</v>
      </c>
      <c r="K221" s="228">
        <f t="shared" si="18"/>
        <v>0</v>
      </c>
      <c r="L221" s="228">
        <f t="shared" si="19"/>
        <v>0</v>
      </c>
      <c r="M221" s="229" t="str">
        <f>IF(C221&lt;&gt;0,(CONCATENATE("1.2.e_",'Valoració '!$D$7,"00",A221))," ")</f>
        <v xml:space="preserve"> </v>
      </c>
    </row>
    <row r="222" spans="1:13" x14ac:dyDescent="0.25">
      <c r="A222" s="206">
        <v>215</v>
      </c>
      <c r="B222" s="3"/>
      <c r="C222" s="3"/>
      <c r="D222" s="3"/>
      <c r="E222" s="3"/>
      <c r="F222" s="3"/>
      <c r="G222" s="3"/>
      <c r="H222" s="89">
        <f t="shared" si="15"/>
        <v>0</v>
      </c>
      <c r="I222" s="89">
        <f t="shared" si="16"/>
        <v>0</v>
      </c>
      <c r="J222" s="89">
        <f t="shared" si="17"/>
        <v>0</v>
      </c>
      <c r="K222" s="89">
        <f t="shared" si="18"/>
        <v>0</v>
      </c>
      <c r="L222" s="89">
        <f t="shared" si="19"/>
        <v>0</v>
      </c>
      <c r="M222" s="224" t="str">
        <f>IF(C222&lt;&gt;0,(CONCATENATE("1.2.e_",'Valoració '!$D$7,"00",A222))," ")</f>
        <v xml:space="preserve"> </v>
      </c>
    </row>
    <row r="223" spans="1:13" x14ac:dyDescent="0.25">
      <c r="A223" s="207">
        <v>216</v>
      </c>
      <c r="B223" s="196"/>
      <c r="C223" s="196"/>
      <c r="D223" s="196"/>
      <c r="E223" s="196"/>
      <c r="F223" s="196"/>
      <c r="G223" s="196"/>
      <c r="H223" s="228">
        <f t="shared" si="15"/>
        <v>0</v>
      </c>
      <c r="I223" s="228">
        <f t="shared" si="16"/>
        <v>0</v>
      </c>
      <c r="J223" s="228">
        <f t="shared" si="17"/>
        <v>0</v>
      </c>
      <c r="K223" s="228">
        <f t="shared" si="18"/>
        <v>0</v>
      </c>
      <c r="L223" s="228">
        <f t="shared" si="19"/>
        <v>0</v>
      </c>
      <c r="M223" s="229" t="str">
        <f>IF(C223&lt;&gt;0,(CONCATENATE("1.2.e_",'Valoració '!$D$7,"00",A223))," ")</f>
        <v xml:space="preserve"> </v>
      </c>
    </row>
    <row r="224" spans="1:13" x14ac:dyDescent="0.25">
      <c r="A224" s="206">
        <v>217</v>
      </c>
      <c r="B224" s="3"/>
      <c r="C224" s="3"/>
      <c r="D224" s="3"/>
      <c r="E224" s="3"/>
      <c r="F224" s="3"/>
      <c r="G224" s="3"/>
      <c r="H224" s="89">
        <f t="shared" si="15"/>
        <v>0</v>
      </c>
      <c r="I224" s="89">
        <f t="shared" si="16"/>
        <v>0</v>
      </c>
      <c r="J224" s="89">
        <f t="shared" si="17"/>
        <v>0</v>
      </c>
      <c r="K224" s="89">
        <f t="shared" si="18"/>
        <v>0</v>
      </c>
      <c r="L224" s="89">
        <f t="shared" si="19"/>
        <v>0</v>
      </c>
      <c r="M224" s="224" t="str">
        <f>IF(C224&lt;&gt;0,(CONCATENATE("1.2.e_",'Valoració '!$D$7,"00",A224))," ")</f>
        <v xml:space="preserve"> </v>
      </c>
    </row>
    <row r="225" spans="1:13" x14ac:dyDescent="0.25">
      <c r="A225" s="207">
        <v>218</v>
      </c>
      <c r="B225" s="196"/>
      <c r="C225" s="196"/>
      <c r="D225" s="196"/>
      <c r="E225" s="196"/>
      <c r="F225" s="196"/>
      <c r="G225" s="196"/>
      <c r="H225" s="228">
        <f t="shared" si="15"/>
        <v>0</v>
      </c>
      <c r="I225" s="228">
        <f t="shared" si="16"/>
        <v>0</v>
      </c>
      <c r="J225" s="228">
        <f t="shared" si="17"/>
        <v>0</v>
      </c>
      <c r="K225" s="228">
        <f t="shared" si="18"/>
        <v>0</v>
      </c>
      <c r="L225" s="228">
        <f t="shared" si="19"/>
        <v>0</v>
      </c>
      <c r="M225" s="229" t="str">
        <f>IF(C225&lt;&gt;0,(CONCATENATE("1.2.e_",'Valoració '!$D$7,"00",A225))," ")</f>
        <v xml:space="preserve"> </v>
      </c>
    </row>
    <row r="226" spans="1:13" x14ac:dyDescent="0.25">
      <c r="A226" s="206">
        <v>219</v>
      </c>
      <c r="B226" s="3"/>
      <c r="C226" s="3"/>
      <c r="D226" s="3"/>
      <c r="E226" s="3"/>
      <c r="F226" s="3"/>
      <c r="G226" s="3"/>
      <c r="H226" s="89">
        <f t="shared" si="15"/>
        <v>0</v>
      </c>
      <c r="I226" s="89">
        <f t="shared" si="16"/>
        <v>0</v>
      </c>
      <c r="J226" s="89">
        <f t="shared" si="17"/>
        <v>0</v>
      </c>
      <c r="K226" s="89">
        <f t="shared" si="18"/>
        <v>0</v>
      </c>
      <c r="L226" s="89">
        <f t="shared" si="19"/>
        <v>0</v>
      </c>
      <c r="M226" s="224" t="str">
        <f>IF(C226&lt;&gt;0,(CONCATENATE("1.2.e_",'Valoració '!$D$7,"00",A226))," ")</f>
        <v xml:space="preserve"> </v>
      </c>
    </row>
    <row r="227" spans="1:13" x14ac:dyDescent="0.25">
      <c r="A227" s="207">
        <v>220</v>
      </c>
      <c r="B227" s="196"/>
      <c r="C227" s="196"/>
      <c r="D227" s="196"/>
      <c r="E227" s="196"/>
      <c r="F227" s="196"/>
      <c r="G227" s="196"/>
      <c r="H227" s="228">
        <f t="shared" si="15"/>
        <v>0</v>
      </c>
      <c r="I227" s="228">
        <f t="shared" si="16"/>
        <v>0</v>
      </c>
      <c r="J227" s="228">
        <f t="shared" si="17"/>
        <v>0</v>
      </c>
      <c r="K227" s="228">
        <f t="shared" si="18"/>
        <v>0</v>
      </c>
      <c r="L227" s="228">
        <f t="shared" si="19"/>
        <v>0</v>
      </c>
      <c r="M227" s="229" t="str">
        <f>IF(C227&lt;&gt;0,(CONCATENATE("1.2.e_",'Valoració '!$D$7,"00",A227))," ")</f>
        <v xml:space="preserve"> </v>
      </c>
    </row>
    <row r="228" spans="1:13" x14ac:dyDescent="0.25">
      <c r="A228" s="206">
        <v>221</v>
      </c>
      <c r="B228" s="3"/>
      <c r="C228" s="3"/>
      <c r="D228" s="3"/>
      <c r="E228" s="3"/>
      <c r="F228" s="3"/>
      <c r="G228" s="3"/>
      <c r="H228" s="89">
        <f t="shared" si="15"/>
        <v>0</v>
      </c>
      <c r="I228" s="89">
        <f t="shared" si="16"/>
        <v>0</v>
      </c>
      <c r="J228" s="89">
        <f t="shared" si="17"/>
        <v>0</v>
      </c>
      <c r="K228" s="89">
        <f t="shared" si="18"/>
        <v>0</v>
      </c>
      <c r="L228" s="89">
        <f t="shared" si="19"/>
        <v>0</v>
      </c>
      <c r="M228" s="224" t="str">
        <f>IF(C228&lt;&gt;0,(CONCATENATE("1.2.e_",'Valoració '!$D$7,"00",A228))," ")</f>
        <v xml:space="preserve"> </v>
      </c>
    </row>
    <row r="229" spans="1:13" x14ac:dyDescent="0.25">
      <c r="A229" s="207">
        <v>222</v>
      </c>
      <c r="B229" s="196"/>
      <c r="C229" s="196"/>
      <c r="D229" s="196"/>
      <c r="E229" s="196"/>
      <c r="F229" s="196"/>
      <c r="G229" s="196"/>
      <c r="H229" s="228">
        <f t="shared" si="15"/>
        <v>0</v>
      </c>
      <c r="I229" s="228">
        <f t="shared" si="16"/>
        <v>0</v>
      </c>
      <c r="J229" s="228">
        <f t="shared" si="17"/>
        <v>0</v>
      </c>
      <c r="K229" s="228">
        <f t="shared" si="18"/>
        <v>0</v>
      </c>
      <c r="L229" s="228">
        <f t="shared" si="19"/>
        <v>0</v>
      </c>
      <c r="M229" s="229" t="str">
        <f>IF(C229&lt;&gt;0,(CONCATENATE("1.2.e_",'Valoració '!$D$7,"00",A229))," ")</f>
        <v xml:space="preserve"> </v>
      </c>
    </row>
    <row r="230" spans="1:13" x14ac:dyDescent="0.25">
      <c r="A230" s="206">
        <v>223</v>
      </c>
      <c r="B230" s="3"/>
      <c r="C230" s="3"/>
      <c r="D230" s="3"/>
      <c r="E230" s="3"/>
      <c r="F230" s="3"/>
      <c r="G230" s="3"/>
      <c r="H230" s="89">
        <f t="shared" si="15"/>
        <v>0</v>
      </c>
      <c r="I230" s="89">
        <f t="shared" si="16"/>
        <v>0</v>
      </c>
      <c r="J230" s="89">
        <f t="shared" si="17"/>
        <v>0</v>
      </c>
      <c r="K230" s="89">
        <f t="shared" si="18"/>
        <v>0</v>
      </c>
      <c r="L230" s="89">
        <f t="shared" si="19"/>
        <v>0</v>
      </c>
      <c r="M230" s="224" t="str">
        <f>IF(C230&lt;&gt;0,(CONCATENATE("1.2.e_",'Valoració '!$D$7,"00",A230))," ")</f>
        <v xml:space="preserve"> </v>
      </c>
    </row>
    <row r="231" spans="1:13" x14ac:dyDescent="0.25">
      <c r="A231" s="207">
        <v>224</v>
      </c>
      <c r="B231" s="196"/>
      <c r="C231" s="196"/>
      <c r="D231" s="196"/>
      <c r="E231" s="196"/>
      <c r="F231" s="196"/>
      <c r="G231" s="196"/>
      <c r="H231" s="228">
        <f t="shared" si="15"/>
        <v>0</v>
      </c>
      <c r="I231" s="228">
        <f t="shared" si="16"/>
        <v>0</v>
      </c>
      <c r="J231" s="228">
        <f t="shared" si="17"/>
        <v>0</v>
      </c>
      <c r="K231" s="228">
        <f t="shared" si="18"/>
        <v>0</v>
      </c>
      <c r="L231" s="228">
        <f t="shared" si="19"/>
        <v>0</v>
      </c>
      <c r="M231" s="229" t="str">
        <f>IF(C231&lt;&gt;0,(CONCATENATE("1.2.e_",'Valoració '!$D$7,"00",A231))," ")</f>
        <v xml:space="preserve"> </v>
      </c>
    </row>
    <row r="232" spans="1:13" x14ac:dyDescent="0.25">
      <c r="A232" s="206">
        <v>225</v>
      </c>
      <c r="B232" s="3"/>
      <c r="C232" s="3"/>
      <c r="D232" s="3"/>
      <c r="E232" s="3"/>
      <c r="F232" s="3"/>
      <c r="G232" s="3"/>
      <c r="H232" s="89">
        <f t="shared" si="15"/>
        <v>0</v>
      </c>
      <c r="I232" s="89">
        <f t="shared" si="16"/>
        <v>0</v>
      </c>
      <c r="J232" s="89">
        <f t="shared" si="17"/>
        <v>0</v>
      </c>
      <c r="K232" s="89">
        <f t="shared" si="18"/>
        <v>0</v>
      </c>
      <c r="L232" s="89">
        <f t="shared" si="19"/>
        <v>0</v>
      </c>
      <c r="M232" s="224" t="str">
        <f>IF(C232&lt;&gt;0,(CONCATENATE("1.2.e_",'Valoració '!$D$7,"00",A232))," ")</f>
        <v xml:space="preserve"> </v>
      </c>
    </row>
    <row r="233" spans="1:13" x14ac:dyDescent="0.25">
      <c r="A233" s="207">
        <v>226</v>
      </c>
      <c r="B233" s="196"/>
      <c r="C233" s="196"/>
      <c r="D233" s="196"/>
      <c r="E233" s="196"/>
      <c r="F233" s="196"/>
      <c r="G233" s="196"/>
      <c r="H233" s="228">
        <f t="shared" si="15"/>
        <v>0</v>
      </c>
      <c r="I233" s="228">
        <f t="shared" si="16"/>
        <v>0</v>
      </c>
      <c r="J233" s="228">
        <f t="shared" si="17"/>
        <v>0</v>
      </c>
      <c r="K233" s="228">
        <f t="shared" si="18"/>
        <v>0</v>
      </c>
      <c r="L233" s="228">
        <f t="shared" si="19"/>
        <v>0</v>
      </c>
      <c r="M233" s="229" t="str">
        <f>IF(C233&lt;&gt;0,(CONCATENATE("1.2.e_",'Valoració '!$D$7,"00",A233))," ")</f>
        <v xml:space="preserve"> </v>
      </c>
    </row>
    <row r="234" spans="1:13" x14ac:dyDescent="0.25">
      <c r="A234" s="206">
        <v>227</v>
      </c>
      <c r="B234" s="3"/>
      <c r="C234" s="3"/>
      <c r="D234" s="3"/>
      <c r="E234" s="3"/>
      <c r="F234" s="3"/>
      <c r="G234" s="3"/>
      <c r="H234" s="89">
        <f t="shared" si="15"/>
        <v>0</v>
      </c>
      <c r="I234" s="89">
        <f t="shared" si="16"/>
        <v>0</v>
      </c>
      <c r="J234" s="89">
        <f t="shared" si="17"/>
        <v>0</v>
      </c>
      <c r="K234" s="89">
        <f t="shared" si="18"/>
        <v>0</v>
      </c>
      <c r="L234" s="89">
        <f t="shared" si="19"/>
        <v>0</v>
      </c>
      <c r="M234" s="224" t="str">
        <f>IF(C234&lt;&gt;0,(CONCATENATE("1.2.e_",'Valoració '!$D$7,"00",A234))," ")</f>
        <v xml:space="preserve"> </v>
      </c>
    </row>
    <row r="235" spans="1:13" x14ac:dyDescent="0.25">
      <c r="A235" s="207">
        <v>228</v>
      </c>
      <c r="B235" s="196"/>
      <c r="C235" s="196"/>
      <c r="D235" s="196"/>
      <c r="E235" s="196"/>
      <c r="F235" s="196"/>
      <c r="G235" s="196"/>
      <c r="H235" s="228">
        <f t="shared" si="15"/>
        <v>0</v>
      </c>
      <c r="I235" s="228">
        <f t="shared" si="16"/>
        <v>0</v>
      </c>
      <c r="J235" s="228">
        <f t="shared" si="17"/>
        <v>0</v>
      </c>
      <c r="K235" s="228">
        <f t="shared" si="18"/>
        <v>0</v>
      </c>
      <c r="L235" s="228">
        <f t="shared" si="19"/>
        <v>0</v>
      </c>
      <c r="M235" s="229" t="str">
        <f>IF(C235&lt;&gt;0,(CONCATENATE("1.2.e_",'Valoració '!$D$7,"00",A235))," ")</f>
        <v xml:space="preserve"> </v>
      </c>
    </row>
    <row r="236" spans="1:13" x14ac:dyDescent="0.25">
      <c r="A236" s="206">
        <v>229</v>
      </c>
      <c r="B236" s="3"/>
      <c r="C236" s="3"/>
      <c r="D236" s="3"/>
      <c r="E236" s="3"/>
      <c r="F236" s="3"/>
      <c r="G236" s="3"/>
      <c r="H236" s="89">
        <f t="shared" ref="H236:H250" si="20">IF(B236="Patent",0,IF(AND(D236="Internacional",G236="Responsable"),0.25*E236,0))</f>
        <v>0</v>
      </c>
      <c r="I236" s="89">
        <f t="shared" ref="I236:I250" si="21">IF(B236="Patent",0,IF(AND(D236="Nacional",G236="Responsable"),0.2*E236,0))</f>
        <v>0</v>
      </c>
      <c r="J236" s="89">
        <f t="shared" ref="J236:J250" si="22">IF(B236="Patent",0,IF(AND(D236="Nacional",G236="Participant"),0.1*E236,0))</f>
        <v>0</v>
      </c>
      <c r="K236" s="89">
        <f t="shared" ref="K236:K250" si="23">IF(B236="Patent",0,IF(AND(D236="Internacional",G236="Participant"),0.1*E236,0))</f>
        <v>0</v>
      </c>
      <c r="L236" s="89">
        <f t="shared" ref="L236:L250" si="24">IF(B236="Patent",1,0)</f>
        <v>0</v>
      </c>
      <c r="M236" s="224" t="str">
        <f>IF(C236&lt;&gt;0,(CONCATENATE("1.2.e_",'Valoració '!$D$7,"00",A236))," ")</f>
        <v xml:space="preserve"> </v>
      </c>
    </row>
    <row r="237" spans="1:13" x14ac:dyDescent="0.25">
      <c r="A237" s="207">
        <v>230</v>
      </c>
      <c r="B237" s="196"/>
      <c r="C237" s="196"/>
      <c r="D237" s="196"/>
      <c r="E237" s="196"/>
      <c r="F237" s="196"/>
      <c r="G237" s="196"/>
      <c r="H237" s="228">
        <f t="shared" si="20"/>
        <v>0</v>
      </c>
      <c r="I237" s="228">
        <f t="shared" si="21"/>
        <v>0</v>
      </c>
      <c r="J237" s="228">
        <f t="shared" si="22"/>
        <v>0</v>
      </c>
      <c r="K237" s="228">
        <f t="shared" si="23"/>
        <v>0</v>
      </c>
      <c r="L237" s="228">
        <f t="shared" si="24"/>
        <v>0</v>
      </c>
      <c r="M237" s="229" t="str">
        <f>IF(C237&lt;&gt;0,(CONCATENATE("1.2.e_",'Valoració '!$D$7,"00",A237))," ")</f>
        <v xml:space="preserve"> </v>
      </c>
    </row>
    <row r="238" spans="1:13" x14ac:dyDescent="0.25">
      <c r="A238" s="206">
        <v>231</v>
      </c>
      <c r="B238" s="3"/>
      <c r="C238" s="3"/>
      <c r="D238" s="3"/>
      <c r="E238" s="3"/>
      <c r="F238" s="3"/>
      <c r="G238" s="3"/>
      <c r="H238" s="89">
        <f t="shared" si="20"/>
        <v>0</v>
      </c>
      <c r="I238" s="89">
        <f t="shared" si="21"/>
        <v>0</v>
      </c>
      <c r="J238" s="89">
        <f t="shared" si="22"/>
        <v>0</v>
      </c>
      <c r="K238" s="89">
        <f t="shared" si="23"/>
        <v>0</v>
      </c>
      <c r="L238" s="89">
        <f t="shared" si="24"/>
        <v>0</v>
      </c>
      <c r="M238" s="224" t="str">
        <f>IF(C238&lt;&gt;0,(CONCATENATE("1.2.e_",'Valoració '!$D$7,"00",A238))," ")</f>
        <v xml:space="preserve"> </v>
      </c>
    </row>
    <row r="239" spans="1:13" x14ac:dyDescent="0.25">
      <c r="A239" s="207">
        <v>232</v>
      </c>
      <c r="B239" s="196"/>
      <c r="C239" s="196"/>
      <c r="D239" s="196"/>
      <c r="E239" s="196"/>
      <c r="F239" s="196"/>
      <c r="G239" s="196"/>
      <c r="H239" s="228">
        <f t="shared" si="20"/>
        <v>0</v>
      </c>
      <c r="I239" s="228">
        <f t="shared" si="21"/>
        <v>0</v>
      </c>
      <c r="J239" s="228">
        <f t="shared" si="22"/>
        <v>0</v>
      </c>
      <c r="K239" s="228">
        <f t="shared" si="23"/>
        <v>0</v>
      </c>
      <c r="L239" s="228">
        <f t="shared" si="24"/>
        <v>0</v>
      </c>
      <c r="M239" s="229" t="str">
        <f>IF(C239&lt;&gt;0,(CONCATENATE("1.2.e_",'Valoració '!$D$7,"00",A239))," ")</f>
        <v xml:space="preserve"> </v>
      </c>
    </row>
    <row r="240" spans="1:13" x14ac:dyDescent="0.25">
      <c r="A240" s="206">
        <v>233</v>
      </c>
      <c r="B240" s="3"/>
      <c r="C240" s="3"/>
      <c r="D240" s="3"/>
      <c r="E240" s="3"/>
      <c r="F240" s="3"/>
      <c r="G240" s="3"/>
      <c r="H240" s="89">
        <f t="shared" si="20"/>
        <v>0</v>
      </c>
      <c r="I240" s="89">
        <f t="shared" si="21"/>
        <v>0</v>
      </c>
      <c r="J240" s="89">
        <f t="shared" si="22"/>
        <v>0</v>
      </c>
      <c r="K240" s="89">
        <f t="shared" si="23"/>
        <v>0</v>
      </c>
      <c r="L240" s="89">
        <f t="shared" si="24"/>
        <v>0</v>
      </c>
      <c r="M240" s="224" t="str">
        <f>IF(C240&lt;&gt;0,(CONCATENATE("1.2.e_",'Valoració '!$D$7,"00",A240))," ")</f>
        <v xml:space="preserve"> </v>
      </c>
    </row>
    <row r="241" spans="1:13" x14ac:dyDescent="0.25">
      <c r="A241" s="207">
        <v>234</v>
      </c>
      <c r="B241" s="196"/>
      <c r="C241" s="196"/>
      <c r="D241" s="196"/>
      <c r="E241" s="196"/>
      <c r="F241" s="196"/>
      <c r="G241" s="196"/>
      <c r="H241" s="228">
        <f t="shared" si="20"/>
        <v>0</v>
      </c>
      <c r="I241" s="228">
        <f t="shared" si="21"/>
        <v>0</v>
      </c>
      <c r="J241" s="228">
        <f t="shared" si="22"/>
        <v>0</v>
      </c>
      <c r="K241" s="228">
        <f t="shared" si="23"/>
        <v>0</v>
      </c>
      <c r="L241" s="228">
        <f t="shared" si="24"/>
        <v>0</v>
      </c>
      <c r="M241" s="229" t="str">
        <f>IF(C241&lt;&gt;0,(CONCATENATE("1.2.e_",'Valoració '!$D$7,"00",A241))," ")</f>
        <v xml:space="preserve"> </v>
      </c>
    </row>
    <row r="242" spans="1:13" x14ac:dyDescent="0.25">
      <c r="A242" s="206">
        <v>235</v>
      </c>
      <c r="B242" s="3"/>
      <c r="C242" s="3"/>
      <c r="D242" s="3"/>
      <c r="E242" s="3"/>
      <c r="F242" s="3"/>
      <c r="G242" s="3"/>
      <c r="H242" s="89">
        <f t="shared" si="20"/>
        <v>0</v>
      </c>
      <c r="I242" s="89">
        <f t="shared" si="21"/>
        <v>0</v>
      </c>
      <c r="J242" s="89">
        <f t="shared" si="22"/>
        <v>0</v>
      </c>
      <c r="K242" s="89">
        <f t="shared" si="23"/>
        <v>0</v>
      </c>
      <c r="L242" s="89">
        <f t="shared" si="24"/>
        <v>0</v>
      </c>
      <c r="M242" s="224" t="str">
        <f>IF(C242&lt;&gt;0,(CONCATENATE("1.2.e_",'Valoració '!$D$7,"00",A242))," ")</f>
        <v xml:space="preserve"> </v>
      </c>
    </row>
    <row r="243" spans="1:13" x14ac:dyDescent="0.25">
      <c r="A243" s="207">
        <v>236</v>
      </c>
      <c r="B243" s="196"/>
      <c r="C243" s="196"/>
      <c r="D243" s="196"/>
      <c r="E243" s="196"/>
      <c r="F243" s="196"/>
      <c r="G243" s="196"/>
      <c r="H243" s="228">
        <f t="shared" si="20"/>
        <v>0</v>
      </c>
      <c r="I243" s="228">
        <f t="shared" si="21"/>
        <v>0</v>
      </c>
      <c r="J243" s="228">
        <f t="shared" si="22"/>
        <v>0</v>
      </c>
      <c r="K243" s="228">
        <f t="shared" si="23"/>
        <v>0</v>
      </c>
      <c r="L243" s="228">
        <f t="shared" si="24"/>
        <v>0</v>
      </c>
      <c r="M243" s="229" t="str">
        <f>IF(C243&lt;&gt;0,(CONCATENATE("1.2.e_",'Valoració '!$D$7,"00",A243))," ")</f>
        <v xml:space="preserve"> </v>
      </c>
    </row>
    <row r="244" spans="1:13" x14ac:dyDescent="0.25">
      <c r="A244" s="206">
        <v>237</v>
      </c>
      <c r="B244" s="3"/>
      <c r="C244" s="3"/>
      <c r="D244" s="3"/>
      <c r="E244" s="3"/>
      <c r="F244" s="3"/>
      <c r="G244" s="3"/>
      <c r="H244" s="89">
        <f t="shared" si="20"/>
        <v>0</v>
      </c>
      <c r="I244" s="89">
        <f t="shared" si="21"/>
        <v>0</v>
      </c>
      <c r="J244" s="89">
        <f t="shared" si="22"/>
        <v>0</v>
      </c>
      <c r="K244" s="89">
        <f t="shared" si="23"/>
        <v>0</v>
      </c>
      <c r="L244" s="89">
        <f t="shared" si="24"/>
        <v>0</v>
      </c>
      <c r="M244" s="224" t="str">
        <f>IF(C244&lt;&gt;0,(CONCATENATE("1.2.e_",'Valoració '!$D$7,"00",A244))," ")</f>
        <v xml:space="preserve"> </v>
      </c>
    </row>
    <row r="245" spans="1:13" x14ac:dyDescent="0.25">
      <c r="A245" s="207">
        <v>238</v>
      </c>
      <c r="B245" s="196"/>
      <c r="C245" s="196"/>
      <c r="D245" s="196"/>
      <c r="E245" s="196"/>
      <c r="F245" s="196"/>
      <c r="G245" s="196"/>
      <c r="H245" s="228">
        <f t="shared" si="20"/>
        <v>0</v>
      </c>
      <c r="I245" s="228">
        <f t="shared" si="21"/>
        <v>0</v>
      </c>
      <c r="J245" s="228">
        <f t="shared" si="22"/>
        <v>0</v>
      </c>
      <c r="K245" s="228">
        <f t="shared" si="23"/>
        <v>0</v>
      </c>
      <c r="L245" s="228">
        <f t="shared" si="24"/>
        <v>0</v>
      </c>
      <c r="M245" s="229" t="str">
        <f>IF(C245&lt;&gt;0,(CONCATENATE("1.2.e_",'Valoració '!$D$7,"00",A245))," ")</f>
        <v xml:space="preserve"> </v>
      </c>
    </row>
    <row r="246" spans="1:13" x14ac:dyDescent="0.25">
      <c r="A246" s="206">
        <v>239</v>
      </c>
      <c r="B246" s="3"/>
      <c r="C246" s="3"/>
      <c r="D246" s="3"/>
      <c r="E246" s="3"/>
      <c r="F246" s="3"/>
      <c r="G246" s="3"/>
      <c r="H246" s="89">
        <f t="shared" si="20"/>
        <v>0</v>
      </c>
      <c r="I246" s="89">
        <f t="shared" si="21"/>
        <v>0</v>
      </c>
      <c r="J246" s="89">
        <f t="shared" si="22"/>
        <v>0</v>
      </c>
      <c r="K246" s="89">
        <f t="shared" si="23"/>
        <v>0</v>
      </c>
      <c r="L246" s="89">
        <f t="shared" si="24"/>
        <v>0</v>
      </c>
      <c r="M246" s="224" t="str">
        <f>IF(C246&lt;&gt;0,(CONCATENATE("1.2.e_",'Valoració '!$D$7,"00",A246))," ")</f>
        <v xml:space="preserve"> </v>
      </c>
    </row>
    <row r="247" spans="1:13" x14ac:dyDescent="0.25">
      <c r="A247" s="207">
        <v>240</v>
      </c>
      <c r="B247" s="196"/>
      <c r="C247" s="196"/>
      <c r="D247" s="196"/>
      <c r="E247" s="196"/>
      <c r="F247" s="196"/>
      <c r="G247" s="196"/>
      <c r="H247" s="228">
        <f t="shared" si="20"/>
        <v>0</v>
      </c>
      <c r="I247" s="228">
        <f t="shared" si="21"/>
        <v>0</v>
      </c>
      <c r="J247" s="228">
        <f t="shared" si="22"/>
        <v>0</v>
      </c>
      <c r="K247" s="228">
        <f t="shared" si="23"/>
        <v>0</v>
      </c>
      <c r="L247" s="228">
        <f t="shared" si="24"/>
        <v>0</v>
      </c>
      <c r="M247" s="229" t="str">
        <f>IF(C247&lt;&gt;0,(CONCATENATE("1.2.e_",'Valoració '!$D$7,"00",A247))," ")</f>
        <v xml:space="preserve"> </v>
      </c>
    </row>
    <row r="248" spans="1:13" x14ac:dyDescent="0.25">
      <c r="A248" s="206">
        <v>241</v>
      </c>
      <c r="B248" s="3"/>
      <c r="C248" s="3"/>
      <c r="D248" s="3"/>
      <c r="E248" s="3"/>
      <c r="F248" s="3"/>
      <c r="G248" s="3"/>
      <c r="H248" s="89">
        <f t="shared" si="20"/>
        <v>0</v>
      </c>
      <c r="I248" s="89">
        <f t="shared" si="21"/>
        <v>0</v>
      </c>
      <c r="J248" s="89">
        <f t="shared" si="22"/>
        <v>0</v>
      </c>
      <c r="K248" s="89">
        <f t="shared" si="23"/>
        <v>0</v>
      </c>
      <c r="L248" s="89">
        <f t="shared" si="24"/>
        <v>0</v>
      </c>
      <c r="M248" s="224" t="str">
        <f>IF(C248&lt;&gt;0,(CONCATENATE("1.2.e_",'Valoració '!$D$7,"00",A248))," ")</f>
        <v xml:space="preserve"> </v>
      </c>
    </row>
    <row r="249" spans="1:13" x14ac:dyDescent="0.25">
      <c r="A249" s="207">
        <v>242</v>
      </c>
      <c r="B249" s="196"/>
      <c r="C249" s="196"/>
      <c r="D249" s="196"/>
      <c r="E249" s="196"/>
      <c r="F249" s="196"/>
      <c r="G249" s="196"/>
      <c r="H249" s="228">
        <f t="shared" si="20"/>
        <v>0</v>
      </c>
      <c r="I249" s="228">
        <f t="shared" si="21"/>
        <v>0</v>
      </c>
      <c r="J249" s="228">
        <f t="shared" si="22"/>
        <v>0</v>
      </c>
      <c r="K249" s="228">
        <f t="shared" si="23"/>
        <v>0</v>
      </c>
      <c r="L249" s="228">
        <f t="shared" si="24"/>
        <v>0</v>
      </c>
      <c r="M249" s="229" t="str">
        <f>IF(C249&lt;&gt;0,(CONCATENATE("1.2.e_",'Valoració '!$D$7,"00",A249))," ")</f>
        <v xml:space="preserve"> </v>
      </c>
    </row>
    <row r="250" spans="1:13" x14ac:dyDescent="0.25">
      <c r="A250" s="206">
        <v>243</v>
      </c>
      <c r="B250" s="3"/>
      <c r="C250" s="3"/>
      <c r="D250" s="3"/>
      <c r="E250" s="3"/>
      <c r="F250" s="3"/>
      <c r="G250" s="3"/>
      <c r="H250" s="89">
        <f t="shared" si="20"/>
        <v>0</v>
      </c>
      <c r="I250" s="89">
        <f t="shared" si="21"/>
        <v>0</v>
      </c>
      <c r="J250" s="89">
        <f t="shared" si="22"/>
        <v>0</v>
      </c>
      <c r="K250" s="89">
        <f t="shared" si="23"/>
        <v>0</v>
      </c>
      <c r="L250" s="89">
        <f t="shared" si="24"/>
        <v>0</v>
      </c>
      <c r="M250" s="224" t="str">
        <f>IF(C250&lt;&gt;0,(CONCATENATE("1.2.e_",'Valoració '!$D$7,"00",A250))," ")</f>
        <v xml:space="preserve"> </v>
      </c>
    </row>
  </sheetData>
  <sheetProtection algorithmName="SHA-512" hashValue="XuP8Vsghi+saXC6crN+eN1Dg2+v8H91HApl5DGaBPl+c1rloC3pwH+28VahpsT82s10EXBFCsOF5HSPgEioyaw==" saltValue="nOn0G9uTTSZJLfRTlSWy0g==" spinCount="100000" sheet="1" objects="1" scenarios="1"/>
  <mergeCells count="1">
    <mergeCell ref="A6:M6"/>
  </mergeCells>
  <dataValidations count="3">
    <dataValidation type="list" allowBlank="1" showInputMessage="1" showErrorMessage="1" sqref="D8:D250" xr:uid="{00000000-0002-0000-0B00-000000000000}">
      <formula1>"Nacional, Internacional"</formula1>
    </dataValidation>
    <dataValidation type="list" allowBlank="1" showInputMessage="1" showErrorMessage="1" sqref="G8:G250" xr:uid="{00000000-0002-0000-0B00-000001000000}">
      <formula1>"Responsable, Participant"</formula1>
    </dataValidation>
    <dataValidation type="list" allowBlank="1" showInputMessage="1" showErrorMessage="1" sqref="B8:B250" xr:uid="{00000000-0002-0000-0B00-000002000000}">
      <formula1>"Conveni, Patent"</formula1>
    </dataValidation>
  </dataValidations>
  <hyperlinks>
    <hyperlink ref="T4" r:id="rId1" xr:uid="{00000000-0004-0000-0B00-000000000000}"/>
    <hyperlink ref="A4" r:id="rId2" xr:uid="{00000000-0004-0000-0B00-000001000000}"/>
  </hyperlinks>
  <pageMargins left="0.7" right="0.7" top="0.75" bottom="0.75" header="0.3" footer="0.3"/>
  <tableParts count="1">
    <tablePart r:id="rId3"/>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Full16"/>
  <dimension ref="A1:E109"/>
  <sheetViews>
    <sheetView workbookViewId="0">
      <selection activeCell="E9" sqref="E9"/>
    </sheetView>
  </sheetViews>
  <sheetFormatPr baseColWidth="10" defaultColWidth="9.140625" defaultRowHeight="15" x14ac:dyDescent="0.25"/>
  <cols>
    <col min="2" max="2" width="84.5703125" customWidth="1"/>
    <col min="3" max="3" width="42.5703125" customWidth="1"/>
    <col min="4" max="5" width="20.140625" customWidth="1"/>
  </cols>
  <sheetData>
    <row r="1" spans="1:5" x14ac:dyDescent="0.25">
      <c r="A1" s="13" t="s">
        <v>84</v>
      </c>
    </row>
    <row r="2" spans="1:5" x14ac:dyDescent="0.25">
      <c r="A2" t="s">
        <v>67</v>
      </c>
    </row>
    <row r="4" spans="1:5" x14ac:dyDescent="0.25">
      <c r="A4" s="18" t="s">
        <v>72</v>
      </c>
    </row>
    <row r="5" spans="1:5" x14ac:dyDescent="0.25">
      <c r="B5" s="103">
        <f>93-COUNTIF(B8:B100,"")</f>
        <v>0</v>
      </c>
    </row>
    <row r="6" spans="1:5" x14ac:dyDescent="0.25">
      <c r="A6" s="359" t="s">
        <v>113</v>
      </c>
      <c r="B6" s="360"/>
      <c r="C6" s="360"/>
      <c r="D6" s="361"/>
    </row>
    <row r="7" spans="1:5" ht="34.5" customHeight="1" x14ac:dyDescent="0.25">
      <c r="A7" s="192" t="s">
        <v>30</v>
      </c>
      <c r="B7" s="193" t="s">
        <v>85</v>
      </c>
      <c r="C7" s="193" t="s">
        <v>70</v>
      </c>
      <c r="D7" s="193" t="s">
        <v>86</v>
      </c>
      <c r="E7" s="194" t="s">
        <v>28</v>
      </c>
    </row>
    <row r="8" spans="1:5" x14ac:dyDescent="0.25">
      <c r="A8" s="190">
        <v>1</v>
      </c>
      <c r="B8" s="20"/>
      <c r="C8" s="20"/>
      <c r="D8" s="58"/>
      <c r="E8" s="191" t="str">
        <f>IF(B8&lt;&gt;0,(CONCATENATE("1.2.f_",'Valoració '!$D$7,"00",A8))," ")</f>
        <v xml:space="preserve"> </v>
      </c>
    </row>
    <row r="9" spans="1:5" x14ac:dyDescent="0.25">
      <c r="A9" s="190">
        <v>2</v>
      </c>
      <c r="B9" s="20"/>
      <c r="C9" s="20"/>
      <c r="D9" s="58"/>
      <c r="E9" s="191" t="str">
        <f>IF(B9&lt;&gt;0,(CONCATENATE("1.2.f_",'Valoració '!$D$7,"00",A9))," ")</f>
        <v xml:space="preserve"> </v>
      </c>
    </row>
    <row r="10" spans="1:5" x14ac:dyDescent="0.25">
      <c r="A10" s="190">
        <v>3</v>
      </c>
      <c r="B10" s="20"/>
      <c r="C10" s="20"/>
      <c r="D10" s="58"/>
      <c r="E10" s="191" t="str">
        <f>IF(B10&lt;&gt;0,(CONCATENATE("1.2.f_",'Valoració '!$D$7,"00",A10))," ")</f>
        <v xml:space="preserve"> </v>
      </c>
    </row>
    <row r="11" spans="1:5" x14ac:dyDescent="0.25">
      <c r="A11" s="190">
        <v>4</v>
      </c>
      <c r="B11" s="20"/>
      <c r="C11" s="20"/>
      <c r="D11" s="58"/>
      <c r="E11" s="191" t="str">
        <f>IF(B11&lt;&gt;0,(CONCATENATE("1.2.f_",'Valoració '!$D$7,"00",A11))," ")</f>
        <v xml:space="preserve"> </v>
      </c>
    </row>
    <row r="12" spans="1:5" x14ac:dyDescent="0.25">
      <c r="A12" s="190">
        <v>5</v>
      </c>
      <c r="B12" s="20"/>
      <c r="C12" s="20"/>
      <c r="D12" s="20"/>
      <c r="E12" s="191" t="str">
        <f>IF(B12&lt;&gt;0,(CONCATENATE("1.2.f_",'Valoració '!$D$7,"00",A12))," ")</f>
        <v xml:space="preserve"> </v>
      </c>
    </row>
    <row r="13" spans="1:5" x14ac:dyDescent="0.25">
      <c r="A13" s="190">
        <v>6</v>
      </c>
      <c r="B13" s="20"/>
      <c r="C13" s="20"/>
      <c r="D13" s="20"/>
      <c r="E13" s="191" t="str">
        <f>IF(B13&lt;&gt;0,(CONCATENATE("1.2.f_",'Valoració '!$D$7,"00",A13))," ")</f>
        <v xml:space="preserve"> </v>
      </c>
    </row>
    <row r="14" spans="1:5" x14ac:dyDescent="0.25">
      <c r="A14" s="190">
        <v>7</v>
      </c>
      <c r="B14" s="3"/>
      <c r="C14" s="3"/>
      <c r="D14" s="3"/>
      <c r="E14" s="191" t="str">
        <f>IF(B14&lt;&gt;0,(CONCATENATE("1.2.f_",'Valoració '!$D$7,"00",A14))," ")</f>
        <v xml:space="preserve"> </v>
      </c>
    </row>
    <row r="15" spans="1:5" x14ac:dyDescent="0.25">
      <c r="A15" s="190">
        <v>8</v>
      </c>
      <c r="B15" s="3"/>
      <c r="C15" s="3"/>
      <c r="D15" s="3"/>
      <c r="E15" s="191" t="str">
        <f>IF(B15&lt;&gt;0,(CONCATENATE("1.2.f_",'Valoració '!$D$7,"00",A15))," ")</f>
        <v xml:space="preserve"> </v>
      </c>
    </row>
    <row r="16" spans="1:5" x14ac:dyDescent="0.25">
      <c r="A16" s="190">
        <v>9</v>
      </c>
      <c r="B16" s="3"/>
      <c r="C16" s="3"/>
      <c r="D16" s="3"/>
      <c r="E16" s="191" t="str">
        <f>IF(B16&lt;&gt;0,(CONCATENATE("1.2.f_",'Valoració '!$D$7,"00",A16))," ")</f>
        <v xml:space="preserve"> </v>
      </c>
    </row>
    <row r="17" spans="1:5" x14ac:dyDescent="0.25">
      <c r="A17" s="190">
        <v>10</v>
      </c>
      <c r="B17" s="3"/>
      <c r="C17" s="3"/>
      <c r="D17" s="3"/>
      <c r="E17" s="191" t="str">
        <f>IF(B17&lt;&gt;0,(CONCATENATE("1.2.f_",'Valoració '!$D$7,"00",A17))," ")</f>
        <v xml:space="preserve"> </v>
      </c>
    </row>
    <row r="18" spans="1:5" x14ac:dyDescent="0.25">
      <c r="A18" s="190">
        <v>11</v>
      </c>
      <c r="B18" s="3"/>
      <c r="C18" s="3"/>
      <c r="D18" s="3"/>
      <c r="E18" s="191" t="str">
        <f>IF(B18&lt;&gt;0,(CONCATENATE("1.2.f_",'Valoració '!$D$7,"00",A18))," ")</f>
        <v xml:space="preserve"> </v>
      </c>
    </row>
    <row r="19" spans="1:5" x14ac:dyDescent="0.25">
      <c r="A19" s="190">
        <v>12</v>
      </c>
      <c r="B19" s="3"/>
      <c r="C19" s="3"/>
      <c r="D19" s="3"/>
      <c r="E19" s="191" t="str">
        <f>IF(B19&lt;&gt;0,(CONCATENATE("1.2.f_",'Valoració '!$D$7,"00",A19))," ")</f>
        <v xml:space="preserve"> </v>
      </c>
    </row>
    <row r="20" spans="1:5" x14ac:dyDescent="0.25">
      <c r="A20" s="190">
        <v>13</v>
      </c>
      <c r="B20" s="3"/>
      <c r="C20" s="3"/>
      <c r="D20" s="3"/>
      <c r="E20" s="191" t="str">
        <f>IF(B20&lt;&gt;0,(CONCATENATE("1.2.f_",'Valoració '!$D$7,"00",A20))," ")</f>
        <v xml:space="preserve"> </v>
      </c>
    </row>
    <row r="21" spans="1:5" x14ac:dyDescent="0.25">
      <c r="A21" s="190">
        <v>14</v>
      </c>
      <c r="B21" s="3"/>
      <c r="C21" s="3"/>
      <c r="D21" s="3"/>
      <c r="E21" s="191" t="str">
        <f>IF(B21&lt;&gt;0,(CONCATENATE("1.2.f_",'Valoració '!$D$7,"00",A21))," ")</f>
        <v xml:space="preserve"> </v>
      </c>
    </row>
    <row r="22" spans="1:5" x14ac:dyDescent="0.25">
      <c r="A22" s="190">
        <v>15</v>
      </c>
      <c r="B22" s="3"/>
      <c r="C22" s="3"/>
      <c r="D22" s="3"/>
      <c r="E22" s="191" t="str">
        <f>IF(B22&lt;&gt;0,(CONCATENATE("1.2.f_",'Valoració '!$D$7,"00",A22))," ")</f>
        <v xml:space="preserve"> </v>
      </c>
    </row>
    <row r="23" spans="1:5" x14ac:dyDescent="0.25">
      <c r="A23" s="190">
        <v>16</v>
      </c>
      <c r="B23" s="3"/>
      <c r="C23" s="3"/>
      <c r="D23" s="3"/>
      <c r="E23" s="191" t="str">
        <f>IF(B23&lt;&gt;0,(CONCATENATE("1.2.f_",'Valoració '!$D$7,"00",A23))," ")</f>
        <v xml:space="preserve"> </v>
      </c>
    </row>
    <row r="24" spans="1:5" x14ac:dyDescent="0.25">
      <c r="A24" s="190">
        <v>17</v>
      </c>
      <c r="B24" s="3"/>
      <c r="C24" s="3"/>
      <c r="D24" s="3"/>
      <c r="E24" s="191" t="str">
        <f>IF(B24&lt;&gt;0,(CONCATENATE("1.2.f_",'Valoració '!$D$7,"00",A24))," ")</f>
        <v xml:space="preserve"> </v>
      </c>
    </row>
    <row r="25" spans="1:5" x14ac:dyDescent="0.25">
      <c r="A25" s="190">
        <v>18</v>
      </c>
      <c r="B25" s="3"/>
      <c r="C25" s="3"/>
      <c r="D25" s="3"/>
      <c r="E25" s="191" t="str">
        <f>IF(B25&lt;&gt;0,(CONCATENATE("1.2.f_",'Valoració '!$D$7,"00",A25))," ")</f>
        <v xml:space="preserve"> </v>
      </c>
    </row>
    <row r="26" spans="1:5" x14ac:dyDescent="0.25">
      <c r="A26" s="190">
        <v>19</v>
      </c>
      <c r="B26" s="3"/>
      <c r="C26" s="3"/>
      <c r="D26" s="3"/>
      <c r="E26" s="191" t="str">
        <f>IF(B26&lt;&gt;0,(CONCATENATE("1.2.f_",'Valoració '!$D$7,"00",A26))," ")</f>
        <v xml:space="preserve"> </v>
      </c>
    </row>
    <row r="27" spans="1:5" x14ac:dyDescent="0.25">
      <c r="A27" s="190">
        <v>20</v>
      </c>
      <c r="B27" s="3"/>
      <c r="C27" s="3"/>
      <c r="D27" s="3"/>
      <c r="E27" s="191" t="str">
        <f>IF(B27&lt;&gt;0,(CONCATENATE("1.2.f_",'Valoració '!$D$7,"00",A27))," ")</f>
        <v xml:space="preserve"> </v>
      </c>
    </row>
    <row r="28" spans="1:5" x14ac:dyDescent="0.25">
      <c r="A28" s="190">
        <v>21</v>
      </c>
      <c r="B28" s="3"/>
      <c r="C28" s="3"/>
      <c r="D28" s="3"/>
      <c r="E28" s="191" t="str">
        <f>IF(B28&lt;&gt;0,(CONCATENATE("1.2.f_",'Valoració '!$D$7,"00",A28))," ")</f>
        <v xml:space="preserve"> </v>
      </c>
    </row>
    <row r="29" spans="1:5" x14ac:dyDescent="0.25">
      <c r="A29" s="190">
        <v>22</v>
      </c>
      <c r="B29" s="3"/>
      <c r="C29" s="3"/>
      <c r="D29" s="3"/>
      <c r="E29" s="191" t="str">
        <f>IF(B29&lt;&gt;0,(CONCATENATE("1.2.f_",'Valoració '!$D$7,"00",A29))," ")</f>
        <v xml:space="preserve"> </v>
      </c>
    </row>
    <row r="30" spans="1:5" x14ac:dyDescent="0.25">
      <c r="A30" s="190">
        <v>23</v>
      </c>
      <c r="B30" s="3"/>
      <c r="C30" s="3"/>
      <c r="D30" s="3"/>
      <c r="E30" s="191" t="str">
        <f>IF(B30&lt;&gt;0,(CONCATENATE("1.2.f_",'Valoració '!$D$7,"00",A30))," ")</f>
        <v xml:space="preserve"> </v>
      </c>
    </row>
    <row r="31" spans="1:5" x14ac:dyDescent="0.25">
      <c r="A31" s="190">
        <v>24</v>
      </c>
      <c r="B31" s="3"/>
      <c r="C31" s="3"/>
      <c r="D31" s="3"/>
      <c r="E31" s="191" t="str">
        <f>IF(B31&lt;&gt;0,(CONCATENATE("1.2.f_",'Valoració '!$D$7,"00",A31))," ")</f>
        <v xml:space="preserve"> </v>
      </c>
    </row>
    <row r="32" spans="1:5" x14ac:dyDescent="0.25">
      <c r="A32" s="190">
        <v>25</v>
      </c>
      <c r="B32" s="3"/>
      <c r="C32" s="3"/>
      <c r="D32" s="3"/>
      <c r="E32" s="191" t="str">
        <f>IF(B32&lt;&gt;0,(CONCATENATE("1.2.f_",'Valoració '!$D$7,"00",A32))," ")</f>
        <v xml:space="preserve"> </v>
      </c>
    </row>
    <row r="33" spans="1:5" x14ac:dyDescent="0.25">
      <c r="A33" s="190">
        <v>26</v>
      </c>
      <c r="B33" s="3"/>
      <c r="C33" s="3"/>
      <c r="D33" s="3"/>
      <c r="E33" s="191" t="str">
        <f>IF(B33&lt;&gt;0,(CONCATENATE("1.2.f_",'Valoració '!$D$7,"00",A33))," ")</f>
        <v xml:space="preserve"> </v>
      </c>
    </row>
    <row r="34" spans="1:5" x14ac:dyDescent="0.25">
      <c r="A34" s="190">
        <v>27</v>
      </c>
      <c r="B34" s="3"/>
      <c r="C34" s="3"/>
      <c r="D34" s="3"/>
      <c r="E34" s="191" t="str">
        <f>IF(B34&lt;&gt;0,(CONCATENATE("1.2.f_",'Valoració '!$D$7,"00",A34))," ")</f>
        <v xml:space="preserve"> </v>
      </c>
    </row>
    <row r="35" spans="1:5" x14ac:dyDescent="0.25">
      <c r="A35" s="190">
        <v>28</v>
      </c>
      <c r="B35" s="3"/>
      <c r="C35" s="3"/>
      <c r="D35" s="3"/>
      <c r="E35" s="191" t="str">
        <f>IF(B35&lt;&gt;0,(CONCATENATE("1.2.f_",'Valoració '!$D$7,"00",A35))," ")</f>
        <v xml:space="preserve"> </v>
      </c>
    </row>
    <row r="36" spans="1:5" x14ac:dyDescent="0.25">
      <c r="A36" s="190">
        <v>29</v>
      </c>
      <c r="B36" s="3"/>
      <c r="C36" s="3"/>
      <c r="D36" s="3"/>
      <c r="E36" s="191" t="str">
        <f>IF(B36&lt;&gt;0,(CONCATENATE("1.2.f_",'Valoració '!$D$7,"00",A36))," ")</f>
        <v xml:space="preserve"> </v>
      </c>
    </row>
    <row r="37" spans="1:5" x14ac:dyDescent="0.25">
      <c r="A37" s="190">
        <v>30</v>
      </c>
      <c r="B37" s="3"/>
      <c r="C37" s="3"/>
      <c r="D37" s="3"/>
      <c r="E37" s="191" t="str">
        <f>IF(B37&lt;&gt;0,(CONCATENATE("1.2.f_",'Valoració '!$D$7,"00",A37))," ")</f>
        <v xml:space="preserve"> </v>
      </c>
    </row>
    <row r="38" spans="1:5" x14ac:dyDescent="0.25">
      <c r="A38" s="190">
        <v>31</v>
      </c>
      <c r="B38" s="3"/>
      <c r="C38" s="3"/>
      <c r="D38" s="3"/>
      <c r="E38" s="191" t="str">
        <f>IF(B38&lt;&gt;0,(CONCATENATE("1.2.f_",'Valoració '!$D$7,"00",A38))," ")</f>
        <v xml:space="preserve"> </v>
      </c>
    </row>
    <row r="39" spans="1:5" x14ac:dyDescent="0.25">
      <c r="A39" s="190">
        <v>32</v>
      </c>
      <c r="B39" s="3"/>
      <c r="C39" s="3"/>
      <c r="D39" s="3"/>
      <c r="E39" s="191" t="str">
        <f>IF(B39&lt;&gt;0,(CONCATENATE("1.2.f_",'Valoració '!$D$7,"00",A39))," ")</f>
        <v xml:space="preserve"> </v>
      </c>
    </row>
    <row r="40" spans="1:5" x14ac:dyDescent="0.25">
      <c r="A40" s="190">
        <v>33</v>
      </c>
      <c r="B40" s="3"/>
      <c r="C40" s="3"/>
      <c r="D40" s="3"/>
      <c r="E40" s="191" t="str">
        <f>IF(B40&lt;&gt;0,(CONCATENATE("1.2.f_",'Valoració '!$D$7,"00",A40))," ")</f>
        <v xml:space="preserve"> </v>
      </c>
    </row>
    <row r="41" spans="1:5" x14ac:dyDescent="0.25">
      <c r="A41" s="190">
        <v>34</v>
      </c>
      <c r="B41" s="3"/>
      <c r="C41" s="3"/>
      <c r="D41" s="3"/>
      <c r="E41" s="191" t="str">
        <f>IF(B41&lt;&gt;0,(CONCATENATE("1.2.f_",'Valoració '!$D$7,"00",A41))," ")</f>
        <v xml:space="preserve"> </v>
      </c>
    </row>
    <row r="42" spans="1:5" x14ac:dyDescent="0.25">
      <c r="A42" s="190">
        <v>35</v>
      </c>
      <c r="B42" s="3"/>
      <c r="C42" s="3"/>
      <c r="D42" s="3"/>
      <c r="E42" s="191" t="str">
        <f>IF(B42&lt;&gt;0,(CONCATENATE("1.2.f_",'Valoració '!$D$7,"00",A42))," ")</f>
        <v xml:space="preserve"> </v>
      </c>
    </row>
    <row r="43" spans="1:5" x14ac:dyDescent="0.25">
      <c r="A43" s="190">
        <v>36</v>
      </c>
      <c r="B43" s="3"/>
      <c r="C43" s="3"/>
      <c r="D43" s="3"/>
      <c r="E43" s="191" t="str">
        <f>IF(B43&lt;&gt;0,(CONCATENATE("1.2.f_",'Valoració '!$D$7,"00",A43))," ")</f>
        <v xml:space="preserve"> </v>
      </c>
    </row>
    <row r="44" spans="1:5" x14ac:dyDescent="0.25">
      <c r="A44" s="190">
        <v>37</v>
      </c>
      <c r="B44" s="3"/>
      <c r="C44" s="3"/>
      <c r="D44" s="3"/>
      <c r="E44" s="191" t="str">
        <f>IF(B44&lt;&gt;0,(CONCATENATE("1.2.f_",'Valoració '!$D$7,"00",A44))," ")</f>
        <v xml:space="preserve"> </v>
      </c>
    </row>
    <row r="45" spans="1:5" x14ac:dyDescent="0.25">
      <c r="A45" s="190">
        <v>38</v>
      </c>
      <c r="B45" s="3"/>
      <c r="C45" s="3"/>
      <c r="D45" s="3"/>
      <c r="E45" s="191" t="str">
        <f>IF(B45&lt;&gt;0,(CONCATENATE("1.2.f_",'Valoració '!$D$7,"00",A45))," ")</f>
        <v xml:space="preserve"> </v>
      </c>
    </row>
    <row r="46" spans="1:5" x14ac:dyDescent="0.25">
      <c r="A46" s="190">
        <v>39</v>
      </c>
      <c r="B46" s="3"/>
      <c r="C46" s="3"/>
      <c r="D46" s="3"/>
      <c r="E46" s="191" t="str">
        <f>IF(B46&lt;&gt;0,(CONCATENATE("1.2.f_",'Valoració '!$D$7,"00",A46))," ")</f>
        <v xml:space="preserve"> </v>
      </c>
    </row>
    <row r="47" spans="1:5" x14ac:dyDescent="0.25">
      <c r="A47" s="190">
        <v>40</v>
      </c>
      <c r="B47" s="3"/>
      <c r="C47" s="3"/>
      <c r="D47" s="3"/>
      <c r="E47" s="191" t="str">
        <f>IF(B47&lt;&gt;0,(CONCATENATE("1.2.f_",'Valoració '!$D$7,"00",A47))," ")</f>
        <v xml:space="preserve"> </v>
      </c>
    </row>
    <row r="48" spans="1:5" x14ac:dyDescent="0.25">
      <c r="A48" s="190">
        <v>41</v>
      </c>
      <c r="B48" s="3"/>
      <c r="C48" s="3"/>
      <c r="D48" s="3"/>
      <c r="E48" s="191" t="str">
        <f>IF(B48&lt;&gt;0,(CONCATENATE("1.2.f_",'Valoració '!$D$7,"00",A48))," ")</f>
        <v xml:space="preserve"> </v>
      </c>
    </row>
    <row r="49" spans="1:5" x14ac:dyDescent="0.25">
      <c r="A49" s="190">
        <v>42</v>
      </c>
      <c r="B49" s="3"/>
      <c r="C49" s="3"/>
      <c r="D49" s="3"/>
      <c r="E49" s="191" t="str">
        <f>IF(B49&lt;&gt;0,(CONCATENATE("1.2.f_",'Valoració '!$D$7,"00",A49))," ")</f>
        <v xml:space="preserve"> </v>
      </c>
    </row>
    <row r="50" spans="1:5" x14ac:dyDescent="0.25">
      <c r="A50" s="190">
        <v>43</v>
      </c>
      <c r="B50" s="3"/>
      <c r="C50" s="3"/>
      <c r="D50" s="3"/>
      <c r="E50" s="191" t="str">
        <f>IF(B50&lt;&gt;0,(CONCATENATE("1.2.f_",'Valoració '!$D$7,"00",A50))," ")</f>
        <v xml:space="preserve"> </v>
      </c>
    </row>
    <row r="51" spans="1:5" x14ac:dyDescent="0.25">
      <c r="A51" s="190">
        <v>44</v>
      </c>
      <c r="B51" s="3"/>
      <c r="C51" s="3"/>
      <c r="D51" s="3"/>
      <c r="E51" s="191" t="str">
        <f>IF(B51&lt;&gt;0,(CONCATENATE("1.2.f_",'Valoració '!$D$7,"00",A51))," ")</f>
        <v xml:space="preserve"> </v>
      </c>
    </row>
    <row r="52" spans="1:5" x14ac:dyDescent="0.25">
      <c r="A52" s="190">
        <v>45</v>
      </c>
      <c r="B52" s="3"/>
      <c r="C52" s="3"/>
      <c r="D52" s="3"/>
      <c r="E52" s="191" t="str">
        <f>IF(B52&lt;&gt;0,(CONCATENATE("1.2.f_",'Valoració '!$D$7,"00",A52))," ")</f>
        <v xml:space="preserve"> </v>
      </c>
    </row>
    <row r="53" spans="1:5" x14ac:dyDescent="0.25">
      <c r="A53" s="190">
        <v>46</v>
      </c>
      <c r="B53" s="3"/>
      <c r="C53" s="3"/>
      <c r="D53" s="3"/>
      <c r="E53" s="191" t="str">
        <f>IF(B53&lt;&gt;0,(CONCATENATE("1.2.f_",'Valoració '!$D$7,"00",A53))," ")</f>
        <v xml:space="preserve"> </v>
      </c>
    </row>
    <row r="54" spans="1:5" x14ac:dyDescent="0.25">
      <c r="A54" s="190">
        <v>47</v>
      </c>
      <c r="B54" s="3"/>
      <c r="C54" s="3"/>
      <c r="D54" s="3"/>
      <c r="E54" s="191" t="str">
        <f>IF(B54&lt;&gt;0,(CONCATENATE("1.2.f_",'Valoració '!$D$7,"00",A54))," ")</f>
        <v xml:space="preserve"> </v>
      </c>
    </row>
    <row r="55" spans="1:5" x14ac:dyDescent="0.25">
      <c r="A55" s="190">
        <v>48</v>
      </c>
      <c r="B55" s="3"/>
      <c r="C55" s="3"/>
      <c r="D55" s="3"/>
      <c r="E55" s="191" t="str">
        <f>IF(B55&lt;&gt;0,(CONCATENATE("1.2.f_",'Valoració '!$D$7,"00",A55))," ")</f>
        <v xml:space="preserve"> </v>
      </c>
    </row>
    <row r="56" spans="1:5" x14ac:dyDescent="0.25">
      <c r="A56" s="190">
        <v>49</v>
      </c>
      <c r="B56" s="3"/>
      <c r="C56" s="3"/>
      <c r="D56" s="3"/>
      <c r="E56" s="191" t="str">
        <f>IF(B56&lt;&gt;0,(CONCATENATE("1.2.f_",'Valoració '!$D$7,"00",A56))," ")</f>
        <v xml:space="preserve"> </v>
      </c>
    </row>
    <row r="57" spans="1:5" x14ac:dyDescent="0.25">
      <c r="A57" s="190">
        <v>50</v>
      </c>
      <c r="B57" s="3"/>
      <c r="C57" s="3"/>
      <c r="D57" s="3"/>
      <c r="E57" s="191" t="str">
        <f>IF(B57&lt;&gt;0,(CONCATENATE("1.2.f_",'Valoració '!$D$7,"00",A57))," ")</f>
        <v xml:space="preserve"> </v>
      </c>
    </row>
    <row r="58" spans="1:5" x14ac:dyDescent="0.25">
      <c r="A58" s="190">
        <v>51</v>
      </c>
      <c r="B58" s="3"/>
      <c r="C58" s="3"/>
      <c r="D58" s="3"/>
      <c r="E58" s="191" t="str">
        <f>IF(B58&lt;&gt;0,(CONCATENATE("1.2.f_",'Valoració '!$D$7,"00",A58))," ")</f>
        <v xml:space="preserve"> </v>
      </c>
    </row>
    <row r="59" spans="1:5" x14ac:dyDescent="0.25">
      <c r="A59" s="190">
        <v>52</v>
      </c>
      <c r="B59" s="3"/>
      <c r="C59" s="3"/>
      <c r="D59" s="3"/>
      <c r="E59" s="191" t="str">
        <f>IF(B59&lt;&gt;0,(CONCATENATE("1.2.f_",'Valoració '!$D$7,"00",A59))," ")</f>
        <v xml:space="preserve"> </v>
      </c>
    </row>
    <row r="60" spans="1:5" x14ac:dyDescent="0.25">
      <c r="A60" s="190">
        <v>53</v>
      </c>
      <c r="B60" s="3"/>
      <c r="C60" s="3"/>
      <c r="D60" s="3"/>
      <c r="E60" s="191" t="str">
        <f>IF(B60&lt;&gt;0,(CONCATENATE("1.2.f_",'Valoració '!$D$7,"00",A60))," ")</f>
        <v xml:space="preserve"> </v>
      </c>
    </row>
    <row r="61" spans="1:5" x14ac:dyDescent="0.25">
      <c r="A61" s="190">
        <v>54</v>
      </c>
      <c r="B61" s="3"/>
      <c r="C61" s="3"/>
      <c r="D61" s="3"/>
      <c r="E61" s="191" t="str">
        <f>IF(B61&lt;&gt;0,(CONCATENATE("1.2.f_",'Valoració '!$D$7,"00",A61))," ")</f>
        <v xml:space="preserve"> </v>
      </c>
    </row>
    <row r="62" spans="1:5" x14ac:dyDescent="0.25">
      <c r="A62" s="190">
        <v>55</v>
      </c>
      <c r="B62" s="3"/>
      <c r="C62" s="3"/>
      <c r="D62" s="3"/>
      <c r="E62" s="191" t="str">
        <f>IF(B62&lt;&gt;0,(CONCATENATE("1.2.f_",'Valoració '!$D$7,"00",A62))," ")</f>
        <v xml:space="preserve"> </v>
      </c>
    </row>
    <row r="63" spans="1:5" x14ac:dyDescent="0.25">
      <c r="A63" s="190">
        <v>56</v>
      </c>
      <c r="B63" s="3"/>
      <c r="C63" s="3"/>
      <c r="D63" s="3"/>
      <c r="E63" s="191" t="str">
        <f>IF(B63&lt;&gt;0,(CONCATENATE("1.2.f_",'Valoració '!$D$7,"00",A63))," ")</f>
        <v xml:space="preserve"> </v>
      </c>
    </row>
    <row r="64" spans="1:5" x14ac:dyDescent="0.25">
      <c r="A64" s="190">
        <v>57</v>
      </c>
      <c r="B64" s="3"/>
      <c r="C64" s="3"/>
      <c r="D64" s="3"/>
      <c r="E64" s="191" t="str">
        <f>IF(B64&lt;&gt;0,(CONCATENATE("1.2.f_",'Valoració '!$D$7,"00",A64))," ")</f>
        <v xml:space="preserve"> </v>
      </c>
    </row>
    <row r="65" spans="1:5" x14ac:dyDescent="0.25">
      <c r="A65" s="190">
        <v>58</v>
      </c>
      <c r="B65" s="3"/>
      <c r="C65" s="3"/>
      <c r="D65" s="3"/>
      <c r="E65" s="191" t="str">
        <f>IF(B65&lt;&gt;0,(CONCATENATE("1.2.f_",'Valoració '!$D$7,"00",A65))," ")</f>
        <v xml:space="preserve"> </v>
      </c>
    </row>
    <row r="66" spans="1:5" x14ac:dyDescent="0.25">
      <c r="A66" s="190">
        <v>59</v>
      </c>
      <c r="B66" s="3"/>
      <c r="C66" s="3"/>
      <c r="D66" s="3"/>
      <c r="E66" s="191" t="str">
        <f>IF(B66&lt;&gt;0,(CONCATENATE("1.2.f_",'Valoració '!$D$7,"00",A66))," ")</f>
        <v xml:space="preserve"> </v>
      </c>
    </row>
    <row r="67" spans="1:5" x14ac:dyDescent="0.25">
      <c r="A67" s="190">
        <v>60</v>
      </c>
      <c r="B67" s="3"/>
      <c r="C67" s="3"/>
      <c r="D67" s="3"/>
      <c r="E67" s="191" t="str">
        <f>IF(B67&lt;&gt;0,(CONCATENATE("1.2.f_",'Valoració '!$D$7,"00",A67))," ")</f>
        <v xml:space="preserve"> </v>
      </c>
    </row>
    <row r="68" spans="1:5" x14ac:dyDescent="0.25">
      <c r="A68" s="190">
        <v>61</v>
      </c>
      <c r="B68" s="3"/>
      <c r="C68" s="3"/>
      <c r="D68" s="3"/>
      <c r="E68" s="191" t="str">
        <f>IF(B68&lt;&gt;0,(CONCATENATE("1.2.f_",'Valoració '!$D$7,"00",A68))," ")</f>
        <v xml:space="preserve"> </v>
      </c>
    </row>
    <row r="69" spans="1:5" x14ac:dyDescent="0.25">
      <c r="A69" s="190">
        <v>62</v>
      </c>
      <c r="B69" s="3"/>
      <c r="C69" s="3"/>
      <c r="D69" s="3"/>
      <c r="E69" s="191" t="str">
        <f>IF(B69&lt;&gt;0,(CONCATENATE("1.2.f_",'Valoració '!$D$7,"00",A69))," ")</f>
        <v xml:space="preserve"> </v>
      </c>
    </row>
    <row r="70" spans="1:5" x14ac:dyDescent="0.25">
      <c r="A70" s="190">
        <v>63</v>
      </c>
      <c r="B70" s="3"/>
      <c r="C70" s="3"/>
      <c r="D70" s="3"/>
      <c r="E70" s="191" t="str">
        <f>IF(B70&lt;&gt;0,(CONCATENATE("1.2.f_",'Valoració '!$D$7,"00",A70))," ")</f>
        <v xml:space="preserve"> </v>
      </c>
    </row>
    <row r="71" spans="1:5" x14ac:dyDescent="0.25">
      <c r="A71" s="190">
        <v>64</v>
      </c>
      <c r="B71" s="3"/>
      <c r="C71" s="3"/>
      <c r="D71" s="3"/>
      <c r="E71" s="191" t="str">
        <f>IF(B71&lt;&gt;0,(CONCATENATE("1.2.f_",'Valoració '!$D$7,"00",A71))," ")</f>
        <v xml:space="preserve"> </v>
      </c>
    </row>
    <row r="72" spans="1:5" x14ac:dyDescent="0.25">
      <c r="A72" s="190">
        <v>65</v>
      </c>
      <c r="B72" s="3"/>
      <c r="C72" s="3"/>
      <c r="D72" s="3"/>
      <c r="E72" s="191" t="str">
        <f>IF(B72&lt;&gt;0,(CONCATENATE("1.2.f_",'Valoració '!$D$7,"00",A72))," ")</f>
        <v xml:space="preserve"> </v>
      </c>
    </row>
    <row r="73" spans="1:5" x14ac:dyDescent="0.25">
      <c r="A73" s="190">
        <v>66</v>
      </c>
      <c r="B73" s="3"/>
      <c r="C73" s="3"/>
      <c r="D73" s="3"/>
      <c r="E73" s="191" t="str">
        <f>IF(B73&lt;&gt;0,(CONCATENATE("1.2.f_",'Valoració '!$D$7,"00",A73))," ")</f>
        <v xml:space="preserve"> </v>
      </c>
    </row>
    <row r="74" spans="1:5" x14ac:dyDescent="0.25">
      <c r="A74" s="190">
        <v>67</v>
      </c>
      <c r="B74" s="3"/>
      <c r="C74" s="3"/>
      <c r="D74" s="3"/>
      <c r="E74" s="191" t="str">
        <f>IF(B74&lt;&gt;0,(CONCATENATE("1.2.f_",'Valoració '!$D$7,"00",A74))," ")</f>
        <v xml:space="preserve"> </v>
      </c>
    </row>
    <row r="75" spans="1:5" x14ac:dyDescent="0.25">
      <c r="A75" s="190">
        <v>68</v>
      </c>
      <c r="B75" s="3"/>
      <c r="C75" s="3"/>
      <c r="D75" s="3"/>
      <c r="E75" s="191" t="str">
        <f>IF(B75&lt;&gt;0,(CONCATENATE("1.2.f_",'Valoració '!$D$7,"00",A75))," ")</f>
        <v xml:space="preserve"> </v>
      </c>
    </row>
    <row r="76" spans="1:5" x14ac:dyDescent="0.25">
      <c r="A76" s="190">
        <v>69</v>
      </c>
      <c r="B76" s="3"/>
      <c r="C76" s="3"/>
      <c r="D76" s="3"/>
      <c r="E76" s="191" t="str">
        <f>IF(B76&lt;&gt;0,(CONCATENATE("1.2.f_",'Valoració '!$D$7,"00",A76))," ")</f>
        <v xml:space="preserve"> </v>
      </c>
    </row>
    <row r="77" spans="1:5" x14ac:dyDescent="0.25">
      <c r="A77" s="190">
        <v>70</v>
      </c>
      <c r="B77" s="3"/>
      <c r="C77" s="3"/>
      <c r="D77" s="3"/>
      <c r="E77" s="191" t="str">
        <f>IF(B77&lt;&gt;0,(CONCATENATE("1.2.f_",'Valoració '!$D$7,"00",A77))," ")</f>
        <v xml:space="preserve"> </v>
      </c>
    </row>
    <row r="78" spans="1:5" x14ac:dyDescent="0.25">
      <c r="A78" s="190">
        <v>71</v>
      </c>
      <c r="B78" s="3"/>
      <c r="C78" s="3"/>
      <c r="D78" s="3"/>
      <c r="E78" s="191" t="str">
        <f>IF(B78&lt;&gt;0,(CONCATENATE("1.2.f_",'Valoració '!$D$7,"00",A78))," ")</f>
        <v xml:space="preserve"> </v>
      </c>
    </row>
    <row r="79" spans="1:5" x14ac:dyDescent="0.25">
      <c r="A79" s="190">
        <v>72</v>
      </c>
      <c r="B79" s="3"/>
      <c r="C79" s="3"/>
      <c r="D79" s="3"/>
      <c r="E79" s="191" t="str">
        <f>IF(B79&lt;&gt;0,(CONCATENATE("1.2.f_",'Valoració '!$D$7,"00",A79))," ")</f>
        <v xml:space="preserve"> </v>
      </c>
    </row>
    <row r="80" spans="1:5" x14ac:dyDescent="0.25">
      <c r="A80" s="190">
        <v>73</v>
      </c>
      <c r="B80" s="3"/>
      <c r="C80" s="3"/>
      <c r="D80" s="3"/>
      <c r="E80" s="191" t="str">
        <f>IF(B80&lt;&gt;0,(CONCATENATE("1.2.f_",'Valoració '!$D$7,"00",A80))," ")</f>
        <v xml:space="preserve"> </v>
      </c>
    </row>
    <row r="81" spans="1:5" x14ac:dyDescent="0.25">
      <c r="A81" s="190">
        <v>74</v>
      </c>
      <c r="B81" s="3"/>
      <c r="C81" s="3"/>
      <c r="D81" s="3"/>
      <c r="E81" s="191" t="str">
        <f>IF(B81&lt;&gt;0,(CONCATENATE("1.2.f_",'Valoració '!$D$7,"00",A81))," ")</f>
        <v xml:space="preserve"> </v>
      </c>
    </row>
    <row r="82" spans="1:5" x14ac:dyDescent="0.25">
      <c r="A82" s="190">
        <v>75</v>
      </c>
      <c r="B82" s="3"/>
      <c r="C82" s="3"/>
      <c r="D82" s="3"/>
      <c r="E82" s="191" t="str">
        <f>IF(B82&lt;&gt;0,(CONCATENATE("1.2.f_",'Valoració '!$D$7,"00",A82))," ")</f>
        <v xml:space="preserve"> </v>
      </c>
    </row>
    <row r="83" spans="1:5" x14ac:dyDescent="0.25">
      <c r="A83" s="190">
        <v>76</v>
      </c>
      <c r="B83" s="3"/>
      <c r="C83" s="3"/>
      <c r="D83" s="3"/>
      <c r="E83" s="191" t="str">
        <f>IF(B83&lt;&gt;0,(CONCATENATE("1.2.f_",'Valoració '!$D$7,"00",A83))," ")</f>
        <v xml:space="preserve"> </v>
      </c>
    </row>
    <row r="84" spans="1:5" x14ac:dyDescent="0.25">
      <c r="A84" s="190">
        <v>77</v>
      </c>
      <c r="B84" s="3"/>
      <c r="C84" s="3"/>
      <c r="D84" s="3"/>
      <c r="E84" s="191" t="str">
        <f>IF(B84&lt;&gt;0,(CONCATENATE("1.2.f_",'Valoració '!$D$7,"00",A84))," ")</f>
        <v xml:space="preserve"> </v>
      </c>
    </row>
    <row r="85" spans="1:5" x14ac:dyDescent="0.25">
      <c r="A85" s="190">
        <v>78</v>
      </c>
      <c r="B85" s="3"/>
      <c r="C85" s="3"/>
      <c r="D85" s="3"/>
      <c r="E85" s="191" t="str">
        <f>IF(B85&lt;&gt;0,(CONCATENATE("1.2.f_",'Valoració '!$D$7,"00",A85))," ")</f>
        <v xml:space="preserve"> </v>
      </c>
    </row>
    <row r="86" spans="1:5" x14ac:dyDescent="0.25">
      <c r="A86" s="190">
        <v>79</v>
      </c>
      <c r="B86" s="3"/>
      <c r="C86" s="3"/>
      <c r="D86" s="3"/>
      <c r="E86" s="191" t="str">
        <f>IF(B86&lt;&gt;0,(CONCATENATE("1.2.f_",'Valoració '!$D$7,"00",A86))," ")</f>
        <v xml:space="preserve"> </v>
      </c>
    </row>
    <row r="87" spans="1:5" x14ac:dyDescent="0.25">
      <c r="A87" s="190">
        <v>80</v>
      </c>
      <c r="B87" s="3"/>
      <c r="C87" s="3"/>
      <c r="D87" s="3"/>
      <c r="E87" s="191" t="str">
        <f>IF(B87&lt;&gt;0,(CONCATENATE("1.2.f_",'Valoració '!$D$7,"00",A87))," ")</f>
        <v xml:space="preserve"> </v>
      </c>
    </row>
    <row r="88" spans="1:5" x14ac:dyDescent="0.25">
      <c r="A88" s="190">
        <v>81</v>
      </c>
      <c r="B88" s="3"/>
      <c r="C88" s="3"/>
      <c r="D88" s="3"/>
      <c r="E88" s="191" t="str">
        <f>IF(B88&lt;&gt;0,(CONCATENATE("1.2.f_",'Valoració '!$D$7,"00",A88))," ")</f>
        <v xml:space="preserve"> </v>
      </c>
    </row>
    <row r="89" spans="1:5" x14ac:dyDescent="0.25">
      <c r="A89" s="190">
        <v>82</v>
      </c>
      <c r="B89" s="3"/>
      <c r="C89" s="3"/>
      <c r="D89" s="3"/>
      <c r="E89" s="191" t="str">
        <f>IF(B89&lt;&gt;0,(CONCATENATE("1.2.f_",'Valoració '!$D$7,"00",A89))," ")</f>
        <v xml:space="preserve"> </v>
      </c>
    </row>
    <row r="90" spans="1:5" x14ac:dyDescent="0.25">
      <c r="A90" s="190">
        <v>83</v>
      </c>
      <c r="B90" s="3"/>
      <c r="C90" s="3"/>
      <c r="D90" s="3"/>
      <c r="E90" s="191" t="str">
        <f>IF(B90&lt;&gt;0,(CONCATENATE("1.2.f_",'Valoració '!$D$7,"00",A90))," ")</f>
        <v xml:space="preserve"> </v>
      </c>
    </row>
    <row r="91" spans="1:5" x14ac:dyDescent="0.25">
      <c r="A91" s="190">
        <v>84</v>
      </c>
      <c r="B91" s="3"/>
      <c r="C91" s="3"/>
      <c r="D91" s="3"/>
      <c r="E91" s="191" t="str">
        <f>IF(B91&lt;&gt;0,(CONCATENATE("1.2.f_",'Valoració '!$D$7,"00",A91))," ")</f>
        <v xml:space="preserve"> </v>
      </c>
    </row>
    <row r="92" spans="1:5" x14ac:dyDescent="0.25">
      <c r="A92" s="190">
        <v>85</v>
      </c>
      <c r="B92" s="3"/>
      <c r="C92" s="3"/>
      <c r="D92" s="3"/>
      <c r="E92" s="191" t="str">
        <f>IF(B92&lt;&gt;0,(CONCATENATE("1.2.f_",'Valoració '!$D$7,"00",A92))," ")</f>
        <v xml:space="preserve"> </v>
      </c>
    </row>
    <row r="93" spans="1:5" x14ac:dyDescent="0.25">
      <c r="A93" s="190">
        <v>86</v>
      </c>
      <c r="B93" s="3"/>
      <c r="C93" s="3"/>
      <c r="D93" s="3"/>
      <c r="E93" s="191" t="str">
        <f>IF(B93&lt;&gt;0,(CONCATENATE("1.2.f_",'Valoració '!$D$7,"00",A93))," ")</f>
        <v xml:space="preserve"> </v>
      </c>
    </row>
    <row r="94" spans="1:5" x14ac:dyDescent="0.25">
      <c r="A94" s="190">
        <v>87</v>
      </c>
      <c r="B94" s="3"/>
      <c r="C94" s="3"/>
      <c r="D94" s="3"/>
      <c r="E94" s="191" t="str">
        <f>IF(B94&lt;&gt;0,(CONCATENATE("1.2.f_",'Valoració '!$D$7,"00",A94))," ")</f>
        <v xml:space="preserve"> </v>
      </c>
    </row>
    <row r="95" spans="1:5" x14ac:dyDescent="0.25">
      <c r="A95" s="190">
        <v>88</v>
      </c>
      <c r="B95" s="3"/>
      <c r="C95" s="3"/>
      <c r="D95" s="3"/>
      <c r="E95" s="191" t="str">
        <f>IF(B95&lt;&gt;0,(CONCATENATE("1.2.f_",'Valoració '!$D$7,"00",A95))," ")</f>
        <v xml:space="preserve"> </v>
      </c>
    </row>
    <row r="96" spans="1:5" x14ac:dyDescent="0.25">
      <c r="A96" s="190">
        <v>89</v>
      </c>
      <c r="B96" s="3"/>
      <c r="C96" s="3"/>
      <c r="D96" s="3"/>
      <c r="E96" s="191" t="str">
        <f>IF(B96&lt;&gt;0,(CONCATENATE("1.2.f_",'Valoració '!$D$7,"00",A96))," ")</f>
        <v xml:space="preserve"> </v>
      </c>
    </row>
    <row r="97" spans="1:5" x14ac:dyDescent="0.25">
      <c r="A97" s="190">
        <v>90</v>
      </c>
      <c r="B97" s="3"/>
      <c r="C97" s="3"/>
      <c r="D97" s="3"/>
      <c r="E97" s="191" t="str">
        <f>IF(B97&lt;&gt;0,(CONCATENATE("1.2.f_",'Valoració '!$D$7,"00",A97))," ")</f>
        <v xml:space="preserve"> </v>
      </c>
    </row>
    <row r="98" spans="1:5" x14ac:dyDescent="0.25">
      <c r="A98" s="190">
        <v>91</v>
      </c>
      <c r="B98" s="3"/>
      <c r="C98" s="3"/>
      <c r="D98" s="3"/>
      <c r="E98" s="191" t="str">
        <f>IF(B98&lt;&gt;0,(CONCATENATE("1.2.f_",'Valoració '!$D$7,"00",A98))," ")</f>
        <v xml:space="preserve"> </v>
      </c>
    </row>
    <row r="99" spans="1:5" x14ac:dyDescent="0.25">
      <c r="A99" s="190">
        <v>92</v>
      </c>
      <c r="B99" s="3"/>
      <c r="C99" s="3"/>
      <c r="D99" s="3"/>
      <c r="E99" s="191" t="str">
        <f>IF(B99&lt;&gt;0,(CONCATENATE("1.2.f_",'Valoració '!$D$7,"00",A99))," ")</f>
        <v xml:space="preserve"> </v>
      </c>
    </row>
    <row r="100" spans="1:5" x14ac:dyDescent="0.25">
      <c r="A100" s="190">
        <v>93</v>
      </c>
      <c r="B100" s="3"/>
      <c r="C100" s="3"/>
      <c r="D100" s="3"/>
      <c r="E100" s="191" t="str">
        <f>IF(B100&lt;&gt;0,(CONCATENATE("1.2.f_",'Valoració '!$D$7,"00",A100))," ")</f>
        <v xml:space="preserve"> </v>
      </c>
    </row>
    <row r="101" spans="1:5" x14ac:dyDescent="0.25">
      <c r="A101" s="190">
        <v>94</v>
      </c>
      <c r="B101" s="3"/>
      <c r="C101" s="3"/>
      <c r="D101" s="3"/>
      <c r="E101" s="191" t="str">
        <f>IF(B101&lt;&gt;0,(CONCATENATE("1.2.f_",'Valoració '!$D$7,"00",A101))," ")</f>
        <v xml:space="preserve"> </v>
      </c>
    </row>
    <row r="102" spans="1:5" x14ac:dyDescent="0.25">
      <c r="A102" s="190">
        <v>95</v>
      </c>
      <c r="B102" s="3"/>
      <c r="C102" s="3"/>
      <c r="D102" s="3"/>
      <c r="E102" s="191" t="str">
        <f>IF(B102&lt;&gt;0,(CONCATENATE("1.2.f_",'Valoració '!$D$7,"00",A102))," ")</f>
        <v xml:space="preserve"> </v>
      </c>
    </row>
    <row r="103" spans="1:5" x14ac:dyDescent="0.25">
      <c r="A103" s="190">
        <v>96</v>
      </c>
      <c r="B103" s="3"/>
      <c r="C103" s="3"/>
      <c r="D103" s="3"/>
      <c r="E103" s="191" t="str">
        <f>IF(B103&lt;&gt;0,(CONCATENATE("1.2.f_",'Valoració '!$D$7,"00",A103))," ")</f>
        <v xml:space="preserve"> </v>
      </c>
    </row>
    <row r="104" spans="1:5" x14ac:dyDescent="0.25">
      <c r="A104" s="190">
        <v>97</v>
      </c>
      <c r="B104" s="3"/>
      <c r="C104" s="3"/>
      <c r="D104" s="3"/>
      <c r="E104" s="191" t="str">
        <f>IF(B104&lt;&gt;0,(CONCATENATE("1.2.f_",'Valoració '!$D$7,"00",A104))," ")</f>
        <v xml:space="preserve"> </v>
      </c>
    </row>
    <row r="105" spans="1:5" x14ac:dyDescent="0.25">
      <c r="A105" s="190">
        <v>98</v>
      </c>
      <c r="B105" s="3"/>
      <c r="C105" s="3"/>
      <c r="D105" s="3"/>
      <c r="E105" s="191" t="str">
        <f>IF(B105&lt;&gt;0,(CONCATENATE("1.2.f_",'Valoració '!$D$7,"00",A105))," ")</f>
        <v xml:space="preserve"> </v>
      </c>
    </row>
    <row r="106" spans="1:5" x14ac:dyDescent="0.25">
      <c r="A106" s="190">
        <v>99</v>
      </c>
      <c r="B106" s="3"/>
      <c r="C106" s="3"/>
      <c r="D106" s="3"/>
      <c r="E106" s="191" t="str">
        <f>IF(B106&lt;&gt;0,(CONCATENATE("1.2.f_",'Valoració '!$D$7,"00",A106))," ")</f>
        <v xml:space="preserve"> </v>
      </c>
    </row>
    <row r="107" spans="1:5" x14ac:dyDescent="0.25">
      <c r="A107" s="195">
        <v>100</v>
      </c>
      <c r="B107" s="196"/>
      <c r="C107" s="196"/>
      <c r="D107" s="196"/>
      <c r="E107" s="197" t="str">
        <f>IF(B107&lt;&gt;0,(CONCATENATE("1.2.f_",'Valoració '!$D$7,"00",A107))," ")</f>
        <v xml:space="preserve"> </v>
      </c>
    </row>
    <row r="109" spans="1:5" ht="15.75" x14ac:dyDescent="0.25">
      <c r="B109" s="16"/>
      <c r="C109" s="16"/>
    </row>
  </sheetData>
  <sheetProtection algorithmName="SHA-512" hashValue="bRV8kkiT0wtdD3KabkY3DalgfbtKDdNyVDrI38YFzDhF852vCqk/gpM1eoiKo1FXHm18Lg935W3sl2dGRlz72Q==" saltValue="7bqpwOpgHEFzt3IaXaEl+g==" spinCount="100000" sheet="1" objects="1" scenarios="1"/>
  <mergeCells count="1">
    <mergeCell ref="A6:D6"/>
  </mergeCells>
  <hyperlinks>
    <hyperlink ref="A4" r:id="rId1" xr:uid="{00000000-0004-0000-0C00-000000000000}"/>
  </hyperlinks>
  <pageMargins left="0.7" right="0.7" top="0.75" bottom="0.75" header="0.3" footer="0.3"/>
  <tableParts count="1">
    <tablePart r:id="rId2"/>
  </tablePar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Full9"/>
  <dimension ref="A1:E107"/>
  <sheetViews>
    <sheetView workbookViewId="0">
      <pane ySplit="5" topLeftCell="A6" activePane="bottomLeft" state="frozen"/>
      <selection pane="bottomLeft" activeCell="B6" sqref="B6"/>
    </sheetView>
  </sheetViews>
  <sheetFormatPr baseColWidth="10" defaultColWidth="9.140625" defaultRowHeight="15" x14ac:dyDescent="0.25"/>
  <cols>
    <col min="2" max="2" width="84.5703125" customWidth="1"/>
    <col min="3" max="3" width="42.5703125" customWidth="1"/>
    <col min="4" max="4" width="19.5703125" customWidth="1"/>
    <col min="5" max="5" width="12.5703125" customWidth="1"/>
  </cols>
  <sheetData>
    <row r="1" spans="1:5" x14ac:dyDescent="0.25">
      <c r="A1" s="13" t="s">
        <v>71</v>
      </c>
    </row>
    <row r="2" spans="1:5" x14ac:dyDescent="0.25">
      <c r="A2" t="s">
        <v>67</v>
      </c>
    </row>
    <row r="3" spans="1:5" x14ac:dyDescent="0.25">
      <c r="B3" s="103">
        <f>95-COUNTIF(B6:B100,"")</f>
        <v>0</v>
      </c>
    </row>
    <row r="4" spans="1:5" x14ac:dyDescent="0.25">
      <c r="A4" s="359" t="s">
        <v>114</v>
      </c>
      <c r="B4" s="360"/>
      <c r="C4" s="360"/>
      <c r="D4" s="361"/>
    </row>
    <row r="5" spans="1:5" ht="34.5" customHeight="1" x14ac:dyDescent="0.25">
      <c r="A5" s="192" t="s">
        <v>30</v>
      </c>
      <c r="B5" s="193" t="s">
        <v>68</v>
      </c>
      <c r="C5" s="193" t="s">
        <v>70</v>
      </c>
      <c r="D5" s="194" t="s">
        <v>69</v>
      </c>
      <c r="E5" s="193" t="s">
        <v>28</v>
      </c>
    </row>
    <row r="6" spans="1:5" x14ac:dyDescent="0.25">
      <c r="A6" s="190">
        <v>1</v>
      </c>
      <c r="B6" s="20"/>
      <c r="C6" s="20"/>
      <c r="D6" s="221"/>
      <c r="E6" s="290" t="str">
        <f>IF(B6&lt;&gt;"",(CONCATENATE("1.2.g_",'Valoració '!$D$7,"00",A9))," ")</f>
        <v xml:space="preserve"> </v>
      </c>
    </row>
    <row r="7" spans="1:5" x14ac:dyDescent="0.25">
      <c r="A7" s="190">
        <v>2</v>
      </c>
      <c r="B7" s="20"/>
      <c r="C7" s="20"/>
      <c r="D7" s="221"/>
      <c r="E7" s="290" t="str">
        <f>IF(B7&lt;&gt;"",(CONCATENATE("1.2.g_",'Valoració '!$D$7,"00",A10))," ")</f>
        <v xml:space="preserve"> </v>
      </c>
    </row>
    <row r="8" spans="1:5" x14ac:dyDescent="0.25">
      <c r="A8" s="190">
        <v>3</v>
      </c>
      <c r="B8" s="20"/>
      <c r="C8" s="20"/>
      <c r="D8" s="221"/>
      <c r="E8" s="290" t="str">
        <f>IF(B8&lt;&gt;"",(CONCATENATE("1.2.g_",'Valoració '!$D$7,"00",A11))," ")</f>
        <v xml:space="preserve"> </v>
      </c>
    </row>
    <row r="9" spans="1:5" x14ac:dyDescent="0.25">
      <c r="A9" s="190">
        <v>4</v>
      </c>
      <c r="B9" s="20"/>
      <c r="C9" s="20"/>
      <c r="D9" s="221"/>
      <c r="E9" s="290" t="str">
        <f>IF(B9&lt;&gt;"",(CONCATENATE("1.2.g_",'Valoració '!$D$7,"00",A12))," ")</f>
        <v xml:space="preserve"> </v>
      </c>
    </row>
    <row r="10" spans="1:5" x14ac:dyDescent="0.25">
      <c r="A10" s="190">
        <v>5</v>
      </c>
      <c r="B10" s="20"/>
      <c r="C10" s="20"/>
      <c r="D10" s="221"/>
      <c r="E10" s="290" t="str">
        <f>IF(B10&lt;&gt;"",(CONCATENATE("1.2.g_",'Valoració '!$D$7,"00",A13))," ")</f>
        <v xml:space="preserve"> </v>
      </c>
    </row>
    <row r="11" spans="1:5" x14ac:dyDescent="0.25">
      <c r="A11" s="190">
        <v>6</v>
      </c>
      <c r="B11" s="20"/>
      <c r="C11" s="20"/>
      <c r="D11" s="221"/>
      <c r="E11" s="290" t="str">
        <f>IF(B11&lt;&gt;"",(CONCATENATE("1.2.g_",'Valoració '!$D$7,"00",A14))," ")</f>
        <v xml:space="preserve"> </v>
      </c>
    </row>
    <row r="12" spans="1:5" x14ac:dyDescent="0.25">
      <c r="A12" s="190">
        <v>7</v>
      </c>
      <c r="B12" s="3"/>
      <c r="C12" s="3"/>
      <c r="D12" s="222"/>
      <c r="E12" s="290" t="str">
        <f>IF(B12&lt;&gt;"",(CONCATENATE("1.2.g_",'Valoració '!$D$7,"00",A15))," ")</f>
        <v xml:space="preserve"> </v>
      </c>
    </row>
    <row r="13" spans="1:5" x14ac:dyDescent="0.25">
      <c r="A13" s="190">
        <v>8</v>
      </c>
      <c r="B13" s="3"/>
      <c r="C13" s="3"/>
      <c r="D13" s="222"/>
      <c r="E13" s="290" t="str">
        <f>IF(B13&lt;&gt;"",(CONCATENATE("1.2.g_",'Valoració '!$D$7,"00",A16))," ")</f>
        <v xml:space="preserve"> </v>
      </c>
    </row>
    <row r="14" spans="1:5" x14ac:dyDescent="0.25">
      <c r="A14" s="190">
        <v>9</v>
      </c>
      <c r="B14" s="3"/>
      <c r="C14" s="3"/>
      <c r="D14" s="222"/>
      <c r="E14" s="290" t="str">
        <f>IF(B14&lt;&gt;"",(CONCATENATE("1.2.g_",'Valoració '!$D$7,"00",A17))," ")</f>
        <v xml:space="preserve"> </v>
      </c>
    </row>
    <row r="15" spans="1:5" x14ac:dyDescent="0.25">
      <c r="A15" s="190">
        <v>10</v>
      </c>
      <c r="B15" s="3"/>
      <c r="C15" s="3"/>
      <c r="D15" s="222"/>
      <c r="E15" s="290" t="str">
        <f>IF(B15&lt;&gt;"",(CONCATENATE("1.2.g_",'Valoració '!$D$7,"00",A18))," ")</f>
        <v xml:space="preserve"> </v>
      </c>
    </row>
    <row r="16" spans="1:5" x14ac:dyDescent="0.25">
      <c r="A16" s="190">
        <v>11</v>
      </c>
      <c r="B16" s="3"/>
      <c r="C16" s="3"/>
      <c r="D16" s="222"/>
      <c r="E16" s="290" t="str">
        <f>IF(B16&lt;&gt;"",(CONCATENATE("1.2.g_",'Valoració '!$D$7,"00",A19))," ")</f>
        <v xml:space="preserve"> </v>
      </c>
    </row>
    <row r="17" spans="1:5" x14ac:dyDescent="0.25">
      <c r="A17" s="190">
        <v>12</v>
      </c>
      <c r="B17" s="3"/>
      <c r="C17" s="3"/>
      <c r="D17" s="222"/>
      <c r="E17" s="290" t="str">
        <f>IF(B17&lt;&gt;"",(CONCATENATE("1.2.g_",'Valoració '!$D$7,"00",A20))," ")</f>
        <v xml:space="preserve"> </v>
      </c>
    </row>
    <row r="18" spans="1:5" x14ac:dyDescent="0.25">
      <c r="A18" s="190">
        <v>13</v>
      </c>
      <c r="B18" s="3"/>
      <c r="C18" s="3"/>
      <c r="D18" s="222"/>
      <c r="E18" s="290" t="str">
        <f>IF(B18&lt;&gt;"",(CONCATENATE("1.2.g_",'Valoració '!$D$7,"00",A21))," ")</f>
        <v xml:space="preserve"> </v>
      </c>
    </row>
    <row r="19" spans="1:5" x14ac:dyDescent="0.25">
      <c r="A19" s="190">
        <v>14</v>
      </c>
      <c r="B19" s="3"/>
      <c r="C19" s="3"/>
      <c r="D19" s="222"/>
      <c r="E19" s="290" t="str">
        <f>IF(B19&lt;&gt;"",(CONCATENATE("1.2.g_",'Valoració '!$D$7,"00",A22))," ")</f>
        <v xml:space="preserve"> </v>
      </c>
    </row>
    <row r="20" spans="1:5" x14ac:dyDescent="0.25">
      <c r="A20" s="190">
        <v>15</v>
      </c>
      <c r="B20" s="3"/>
      <c r="C20" s="3"/>
      <c r="D20" s="222"/>
      <c r="E20" s="290" t="str">
        <f>IF(B20&lt;&gt;"",(CONCATENATE("1.2.g_",'Valoració '!$D$7,"00",A23))," ")</f>
        <v xml:space="preserve"> </v>
      </c>
    </row>
    <row r="21" spans="1:5" x14ac:dyDescent="0.25">
      <c r="A21" s="190">
        <v>16</v>
      </c>
      <c r="B21" s="3"/>
      <c r="C21" s="3"/>
      <c r="D21" s="222"/>
      <c r="E21" s="290" t="str">
        <f>IF(B21&lt;&gt;"",(CONCATENATE("1.2.g_",'Valoració '!$D$7,"00",A24))," ")</f>
        <v xml:space="preserve"> </v>
      </c>
    </row>
    <row r="22" spans="1:5" x14ac:dyDescent="0.25">
      <c r="A22" s="190">
        <v>17</v>
      </c>
      <c r="B22" s="3"/>
      <c r="C22" s="3"/>
      <c r="D22" s="222"/>
      <c r="E22" s="290" t="str">
        <f>IF(B22&lt;&gt;"",(CONCATENATE("1.2.g_",'Valoració '!$D$7,"00",A25))," ")</f>
        <v xml:space="preserve"> </v>
      </c>
    </row>
    <row r="23" spans="1:5" x14ac:dyDescent="0.25">
      <c r="A23" s="190">
        <v>18</v>
      </c>
      <c r="B23" s="3"/>
      <c r="C23" s="3"/>
      <c r="D23" s="222"/>
      <c r="E23" s="290" t="str">
        <f>IF(B23&lt;&gt;"",(CONCATENATE("1.2.g_",'Valoració '!$D$7,"00",A26))," ")</f>
        <v xml:space="preserve"> </v>
      </c>
    </row>
    <row r="24" spans="1:5" x14ac:dyDescent="0.25">
      <c r="A24" s="190">
        <v>19</v>
      </c>
      <c r="B24" s="3"/>
      <c r="C24" s="3"/>
      <c r="D24" s="222"/>
      <c r="E24" s="290" t="str">
        <f>IF(B24&lt;&gt;"",(CONCATENATE("1.2.g_",'Valoració '!$D$7,"00",A27))," ")</f>
        <v xml:space="preserve"> </v>
      </c>
    </row>
    <row r="25" spans="1:5" x14ac:dyDescent="0.25">
      <c r="A25" s="190">
        <v>20</v>
      </c>
      <c r="B25" s="3"/>
      <c r="C25" s="3"/>
      <c r="D25" s="222"/>
      <c r="E25" s="290" t="str">
        <f>IF(B25&lt;&gt;"",(CONCATENATE("1.2.g_",'Valoració '!$D$7,"00",A28))," ")</f>
        <v xml:space="preserve"> </v>
      </c>
    </row>
    <row r="26" spans="1:5" x14ac:dyDescent="0.25">
      <c r="A26" s="190">
        <v>21</v>
      </c>
      <c r="B26" s="3"/>
      <c r="C26" s="3"/>
      <c r="D26" s="222"/>
      <c r="E26" s="290" t="str">
        <f>IF(B26&lt;&gt;"",(CONCATENATE("1.2.g_",'Valoració '!$D$7,"00",A29))," ")</f>
        <v xml:space="preserve"> </v>
      </c>
    </row>
    <row r="27" spans="1:5" x14ac:dyDescent="0.25">
      <c r="A27" s="190">
        <v>22</v>
      </c>
      <c r="B27" s="3"/>
      <c r="C27" s="3"/>
      <c r="D27" s="222"/>
      <c r="E27" s="290" t="str">
        <f>IF(B27&lt;&gt;"",(CONCATENATE("1.2.g_",'Valoració '!$D$7,"00",A30))," ")</f>
        <v xml:space="preserve"> </v>
      </c>
    </row>
    <row r="28" spans="1:5" x14ac:dyDescent="0.25">
      <c r="A28" s="190">
        <v>23</v>
      </c>
      <c r="B28" s="3"/>
      <c r="C28" s="3"/>
      <c r="D28" s="222"/>
      <c r="E28" s="290" t="str">
        <f>IF(B28&lt;&gt;"",(CONCATENATE("1.2.g_",'Valoració '!$D$7,"00",A31))," ")</f>
        <v xml:space="preserve"> </v>
      </c>
    </row>
    <row r="29" spans="1:5" x14ac:dyDescent="0.25">
      <c r="A29" s="190">
        <v>24</v>
      </c>
      <c r="B29" s="3"/>
      <c r="C29" s="3"/>
      <c r="D29" s="222"/>
      <c r="E29" s="290" t="str">
        <f>IF(B29&lt;&gt;"",(CONCATENATE("1.2.g_",'Valoració '!$D$7,"00",A32))," ")</f>
        <v xml:space="preserve"> </v>
      </c>
    </row>
    <row r="30" spans="1:5" x14ac:dyDescent="0.25">
      <c r="A30" s="190">
        <v>25</v>
      </c>
      <c r="B30" s="3"/>
      <c r="C30" s="3"/>
      <c r="D30" s="222"/>
      <c r="E30" s="290" t="str">
        <f>IF(B30&lt;&gt;"",(CONCATENATE("1.2.g_",'Valoració '!$D$7,"00",A33))," ")</f>
        <v xml:space="preserve"> </v>
      </c>
    </row>
    <row r="31" spans="1:5" x14ac:dyDescent="0.25">
      <c r="A31" s="190">
        <v>26</v>
      </c>
      <c r="B31" s="3"/>
      <c r="C31" s="3"/>
      <c r="D31" s="222"/>
      <c r="E31" s="290" t="str">
        <f>IF(B31&lt;&gt;"",(CONCATENATE("1.2.g_",'Valoració '!$D$7,"00",A34))," ")</f>
        <v xml:space="preserve"> </v>
      </c>
    </row>
    <row r="32" spans="1:5" x14ac:dyDescent="0.25">
      <c r="A32" s="190">
        <v>27</v>
      </c>
      <c r="B32" s="3"/>
      <c r="C32" s="3"/>
      <c r="D32" s="222"/>
      <c r="E32" s="290" t="str">
        <f>IF(B32&lt;&gt;"",(CONCATENATE("1.2.g_",'Valoració '!$D$7,"00",A35))," ")</f>
        <v xml:space="preserve"> </v>
      </c>
    </row>
    <row r="33" spans="1:5" x14ac:dyDescent="0.25">
      <c r="A33" s="190">
        <v>28</v>
      </c>
      <c r="B33" s="3"/>
      <c r="C33" s="3"/>
      <c r="D33" s="222"/>
      <c r="E33" s="290" t="str">
        <f>IF(B33&lt;&gt;"",(CONCATENATE("1.2.g_",'Valoració '!$D$7,"00",A36))," ")</f>
        <v xml:space="preserve"> </v>
      </c>
    </row>
    <row r="34" spans="1:5" x14ac:dyDescent="0.25">
      <c r="A34" s="190">
        <v>29</v>
      </c>
      <c r="B34" s="3"/>
      <c r="C34" s="3"/>
      <c r="D34" s="222"/>
      <c r="E34" s="290" t="str">
        <f>IF(B34&lt;&gt;"",(CONCATENATE("1.2.g_",'Valoració '!$D$7,"00",A37))," ")</f>
        <v xml:space="preserve"> </v>
      </c>
    </row>
    <row r="35" spans="1:5" x14ac:dyDescent="0.25">
      <c r="A35" s="190">
        <v>30</v>
      </c>
      <c r="B35" s="3"/>
      <c r="C35" s="3"/>
      <c r="D35" s="222"/>
      <c r="E35" s="290" t="str">
        <f>IF(B35&lt;&gt;"",(CONCATENATE("1.2.g_",'Valoració '!$D$7,"00",A38))," ")</f>
        <v xml:space="preserve"> </v>
      </c>
    </row>
    <row r="36" spans="1:5" x14ac:dyDescent="0.25">
      <c r="A36" s="190">
        <v>31</v>
      </c>
      <c r="B36" s="3"/>
      <c r="C36" s="3"/>
      <c r="D36" s="222"/>
      <c r="E36" s="290" t="str">
        <f>IF(B36&lt;&gt;"",(CONCATENATE("1.2.g_",'Valoració '!$D$7,"00",A39))," ")</f>
        <v xml:space="preserve"> </v>
      </c>
    </row>
    <row r="37" spans="1:5" x14ac:dyDescent="0.25">
      <c r="A37" s="190">
        <v>32</v>
      </c>
      <c r="B37" s="3"/>
      <c r="C37" s="3"/>
      <c r="D37" s="222"/>
      <c r="E37" s="290" t="str">
        <f>IF(B37&lt;&gt;"",(CONCATENATE("1.2.g_",'Valoració '!$D$7,"00",A40))," ")</f>
        <v xml:space="preserve"> </v>
      </c>
    </row>
    <row r="38" spans="1:5" x14ac:dyDescent="0.25">
      <c r="A38" s="190">
        <v>33</v>
      </c>
      <c r="B38" s="3"/>
      <c r="C38" s="3"/>
      <c r="D38" s="222"/>
      <c r="E38" s="290" t="str">
        <f>IF(B38&lt;&gt;"",(CONCATENATE("1.2.g_",'Valoració '!$D$7,"00",A41))," ")</f>
        <v xml:space="preserve"> </v>
      </c>
    </row>
    <row r="39" spans="1:5" x14ac:dyDescent="0.25">
      <c r="A39" s="190">
        <v>34</v>
      </c>
      <c r="B39" s="3"/>
      <c r="C39" s="3"/>
      <c r="D39" s="222"/>
      <c r="E39" s="290" t="str">
        <f>IF(B39&lt;&gt;"",(CONCATENATE("1.2.g_",'Valoració '!$D$7,"00",A42))," ")</f>
        <v xml:space="preserve"> </v>
      </c>
    </row>
    <row r="40" spans="1:5" x14ac:dyDescent="0.25">
      <c r="A40" s="190">
        <v>35</v>
      </c>
      <c r="B40" s="3"/>
      <c r="C40" s="3"/>
      <c r="D40" s="222"/>
      <c r="E40" s="290" t="str">
        <f>IF(B40&lt;&gt;"",(CONCATENATE("1.2.g_",'Valoració '!$D$7,"00",A43))," ")</f>
        <v xml:space="preserve"> </v>
      </c>
    </row>
    <row r="41" spans="1:5" x14ac:dyDescent="0.25">
      <c r="A41" s="190">
        <v>36</v>
      </c>
      <c r="B41" s="3"/>
      <c r="C41" s="3"/>
      <c r="D41" s="222"/>
      <c r="E41" s="290" t="str">
        <f>IF(B41&lt;&gt;"",(CONCATENATE("1.2.g_",'Valoració '!$D$7,"00",A44))," ")</f>
        <v xml:space="preserve"> </v>
      </c>
    </row>
    <row r="42" spans="1:5" x14ac:dyDescent="0.25">
      <c r="A42" s="190">
        <v>37</v>
      </c>
      <c r="B42" s="3"/>
      <c r="C42" s="3"/>
      <c r="D42" s="222"/>
      <c r="E42" s="290" t="str">
        <f>IF(B42&lt;&gt;"",(CONCATENATE("1.2.g_",'Valoració '!$D$7,"00",A45))," ")</f>
        <v xml:space="preserve"> </v>
      </c>
    </row>
    <row r="43" spans="1:5" x14ac:dyDescent="0.25">
      <c r="A43" s="190">
        <v>38</v>
      </c>
      <c r="B43" s="3"/>
      <c r="C43" s="3"/>
      <c r="D43" s="222"/>
      <c r="E43" s="290" t="str">
        <f>IF(B43&lt;&gt;"",(CONCATENATE("1.2.g_",'Valoració '!$D$7,"00",A46))," ")</f>
        <v xml:space="preserve"> </v>
      </c>
    </row>
    <row r="44" spans="1:5" x14ac:dyDescent="0.25">
      <c r="A44" s="190">
        <v>39</v>
      </c>
      <c r="B44" s="3"/>
      <c r="C44" s="3"/>
      <c r="D44" s="222"/>
      <c r="E44" s="290" t="str">
        <f>IF(B44&lt;&gt;"",(CONCATENATE("1.2.g_",'Valoració '!$D$7,"00",A47))," ")</f>
        <v xml:space="preserve"> </v>
      </c>
    </row>
    <row r="45" spans="1:5" x14ac:dyDescent="0.25">
      <c r="A45" s="190">
        <v>40</v>
      </c>
      <c r="B45" s="3"/>
      <c r="C45" s="3"/>
      <c r="D45" s="222"/>
      <c r="E45" s="290" t="str">
        <f>IF(B45&lt;&gt;"",(CONCATENATE("1.2.g_",'Valoració '!$D$7,"00",A48))," ")</f>
        <v xml:space="preserve"> </v>
      </c>
    </row>
    <row r="46" spans="1:5" x14ac:dyDescent="0.25">
      <c r="A46" s="190">
        <v>41</v>
      </c>
      <c r="B46" s="3"/>
      <c r="C46" s="3"/>
      <c r="D46" s="222"/>
      <c r="E46" s="290" t="str">
        <f>IF(B46&lt;&gt;"",(CONCATENATE("1.2.g_",'Valoració '!$D$7,"00",A49))," ")</f>
        <v xml:space="preserve"> </v>
      </c>
    </row>
    <row r="47" spans="1:5" x14ac:dyDescent="0.25">
      <c r="A47" s="190">
        <v>42</v>
      </c>
      <c r="B47" s="3"/>
      <c r="C47" s="3"/>
      <c r="D47" s="222"/>
      <c r="E47" s="290" t="str">
        <f>IF(B47&lt;&gt;"",(CONCATENATE("1.2.g_",'Valoració '!$D$7,"00",A50))," ")</f>
        <v xml:space="preserve"> </v>
      </c>
    </row>
    <row r="48" spans="1:5" x14ac:dyDescent="0.25">
      <c r="A48" s="190">
        <v>43</v>
      </c>
      <c r="B48" s="3"/>
      <c r="C48" s="3"/>
      <c r="D48" s="222"/>
      <c r="E48" s="290" t="str">
        <f>IF(B48&lt;&gt;"",(CONCATENATE("1.2.g_",'Valoració '!$D$7,"00",A51))," ")</f>
        <v xml:space="preserve"> </v>
      </c>
    </row>
    <row r="49" spans="1:5" x14ac:dyDescent="0.25">
      <c r="A49" s="190">
        <v>44</v>
      </c>
      <c r="B49" s="3"/>
      <c r="C49" s="3"/>
      <c r="D49" s="222"/>
      <c r="E49" s="290" t="str">
        <f>IF(B49&lt;&gt;"",(CONCATENATE("1.2.g_",'Valoració '!$D$7,"00",A52))," ")</f>
        <v xml:space="preserve"> </v>
      </c>
    </row>
    <row r="50" spans="1:5" x14ac:dyDescent="0.25">
      <c r="A50" s="190">
        <v>45</v>
      </c>
      <c r="B50" s="3"/>
      <c r="C50" s="3"/>
      <c r="D50" s="222"/>
      <c r="E50" s="290" t="str">
        <f>IF(B50&lt;&gt;"",(CONCATENATE("1.2.g_",'Valoració '!$D$7,"00",A53))," ")</f>
        <v xml:space="preserve"> </v>
      </c>
    </row>
    <row r="51" spans="1:5" x14ac:dyDescent="0.25">
      <c r="A51" s="190">
        <v>46</v>
      </c>
      <c r="B51" s="3"/>
      <c r="C51" s="3"/>
      <c r="D51" s="222"/>
      <c r="E51" s="290" t="str">
        <f>IF(B51&lt;&gt;"",(CONCATENATE("1.2.g_",'Valoració '!$D$7,"00",A54))," ")</f>
        <v xml:space="preserve"> </v>
      </c>
    </row>
    <row r="52" spans="1:5" x14ac:dyDescent="0.25">
      <c r="A52" s="190">
        <v>47</v>
      </c>
      <c r="B52" s="3"/>
      <c r="C52" s="3"/>
      <c r="D52" s="222"/>
      <c r="E52" s="290" t="str">
        <f>IF(B52&lt;&gt;"",(CONCATENATE("1.2.g_",'Valoració '!$D$7,"00",A55))," ")</f>
        <v xml:space="preserve"> </v>
      </c>
    </row>
    <row r="53" spans="1:5" x14ac:dyDescent="0.25">
      <c r="A53" s="190">
        <v>48</v>
      </c>
      <c r="B53" s="3"/>
      <c r="C53" s="3"/>
      <c r="D53" s="222"/>
      <c r="E53" s="290" t="str">
        <f>IF(B53&lt;&gt;"",(CONCATENATE("1.2.g_",'Valoració '!$D$7,"00",A56))," ")</f>
        <v xml:space="preserve"> </v>
      </c>
    </row>
    <row r="54" spans="1:5" x14ac:dyDescent="0.25">
      <c r="A54" s="190">
        <v>49</v>
      </c>
      <c r="B54" s="3"/>
      <c r="C54" s="3"/>
      <c r="D54" s="222"/>
      <c r="E54" s="290" t="str">
        <f>IF(B54&lt;&gt;"",(CONCATENATE("1.2.g_",'Valoració '!$D$7,"00",A57))," ")</f>
        <v xml:space="preserve"> </v>
      </c>
    </row>
    <row r="55" spans="1:5" x14ac:dyDescent="0.25">
      <c r="A55" s="190">
        <v>50</v>
      </c>
      <c r="B55" s="3"/>
      <c r="C55" s="3"/>
      <c r="D55" s="222"/>
      <c r="E55" s="290" t="str">
        <f>IF(B55&lt;&gt;"",(CONCATENATE("1.2.g_",'Valoració '!$D$7,"00",A58))," ")</f>
        <v xml:space="preserve"> </v>
      </c>
    </row>
    <row r="56" spans="1:5" x14ac:dyDescent="0.25">
      <c r="A56" s="190">
        <v>51</v>
      </c>
      <c r="B56" s="3"/>
      <c r="C56" s="3"/>
      <c r="D56" s="222"/>
      <c r="E56" s="290" t="str">
        <f>IF(B56&lt;&gt;"",(CONCATENATE("1.2.g_",'Valoració '!$D$7,"00",A59))," ")</f>
        <v xml:space="preserve"> </v>
      </c>
    </row>
    <row r="57" spans="1:5" x14ac:dyDescent="0.25">
      <c r="A57" s="190">
        <v>52</v>
      </c>
      <c r="B57" s="3"/>
      <c r="C57" s="3"/>
      <c r="D57" s="222"/>
      <c r="E57" s="290" t="str">
        <f>IF(B57&lt;&gt;"",(CONCATENATE("1.2.g_",'Valoració '!$D$7,"00",A60))," ")</f>
        <v xml:space="preserve"> </v>
      </c>
    </row>
    <row r="58" spans="1:5" x14ac:dyDescent="0.25">
      <c r="A58" s="190">
        <v>53</v>
      </c>
      <c r="B58" s="3"/>
      <c r="C58" s="3"/>
      <c r="D58" s="222"/>
      <c r="E58" s="290" t="str">
        <f>IF(B58&lt;&gt;"",(CONCATENATE("1.2.g_",'Valoració '!$D$7,"00",A61))," ")</f>
        <v xml:space="preserve"> </v>
      </c>
    </row>
    <row r="59" spans="1:5" x14ac:dyDescent="0.25">
      <c r="A59" s="190">
        <v>54</v>
      </c>
      <c r="B59" s="3"/>
      <c r="C59" s="3"/>
      <c r="D59" s="222"/>
      <c r="E59" s="290" t="str">
        <f>IF(B59&lt;&gt;"",(CONCATENATE("1.2.g_",'Valoració '!$D$7,"00",A62))," ")</f>
        <v xml:space="preserve"> </v>
      </c>
    </row>
    <row r="60" spans="1:5" x14ac:dyDescent="0.25">
      <c r="A60" s="190">
        <v>55</v>
      </c>
      <c r="B60" s="3"/>
      <c r="C60" s="3"/>
      <c r="D60" s="222"/>
      <c r="E60" s="290" t="str">
        <f>IF(B60&lt;&gt;"",(CONCATENATE("1.2.g_",'Valoració '!$D$7,"00",A63))," ")</f>
        <v xml:space="preserve"> </v>
      </c>
    </row>
    <row r="61" spans="1:5" x14ac:dyDescent="0.25">
      <c r="A61" s="190">
        <v>56</v>
      </c>
      <c r="B61" s="3"/>
      <c r="C61" s="3"/>
      <c r="D61" s="222"/>
      <c r="E61" s="290" t="str">
        <f>IF(B61&lt;&gt;"",(CONCATENATE("1.2.g_",'Valoració '!$D$7,"00",A64))," ")</f>
        <v xml:space="preserve"> </v>
      </c>
    </row>
    <row r="62" spans="1:5" x14ac:dyDescent="0.25">
      <c r="A62" s="190">
        <v>57</v>
      </c>
      <c r="B62" s="3"/>
      <c r="C62" s="3"/>
      <c r="D62" s="222"/>
      <c r="E62" s="290" t="str">
        <f>IF(B62&lt;&gt;"",(CONCATENATE("1.2.g_",'Valoració '!$D$7,"00",A65))," ")</f>
        <v xml:space="preserve"> </v>
      </c>
    </row>
    <row r="63" spans="1:5" x14ac:dyDescent="0.25">
      <c r="A63" s="190">
        <v>58</v>
      </c>
      <c r="B63" s="3"/>
      <c r="C63" s="3"/>
      <c r="D63" s="222"/>
      <c r="E63" s="290" t="str">
        <f>IF(B63&lt;&gt;"",(CONCATENATE("1.2.g_",'Valoració '!$D$7,"00",A66))," ")</f>
        <v xml:space="preserve"> </v>
      </c>
    </row>
    <row r="64" spans="1:5" x14ac:dyDescent="0.25">
      <c r="A64" s="190">
        <v>59</v>
      </c>
      <c r="B64" s="3"/>
      <c r="C64" s="3"/>
      <c r="D64" s="222"/>
      <c r="E64" s="290" t="str">
        <f>IF(B64&lt;&gt;"",(CONCATENATE("1.2.g_",'Valoració '!$D$7,"00",A67))," ")</f>
        <v xml:space="preserve"> </v>
      </c>
    </row>
    <row r="65" spans="1:5" x14ac:dyDescent="0.25">
      <c r="A65" s="190">
        <v>60</v>
      </c>
      <c r="B65" s="3"/>
      <c r="C65" s="3"/>
      <c r="D65" s="222"/>
      <c r="E65" s="290" t="str">
        <f>IF(B65&lt;&gt;"",(CONCATENATE("1.2.g_",'Valoració '!$D$7,"00",A68))," ")</f>
        <v xml:space="preserve"> </v>
      </c>
    </row>
    <row r="66" spans="1:5" x14ac:dyDescent="0.25">
      <c r="A66" s="190">
        <v>61</v>
      </c>
      <c r="B66" s="3"/>
      <c r="C66" s="3"/>
      <c r="D66" s="222"/>
      <c r="E66" s="290" t="str">
        <f>IF(B66&lt;&gt;"",(CONCATENATE("1.2.g_",'Valoració '!$D$7,"00",A69))," ")</f>
        <v xml:space="preserve"> </v>
      </c>
    </row>
    <row r="67" spans="1:5" x14ac:dyDescent="0.25">
      <c r="A67" s="190">
        <v>62</v>
      </c>
      <c r="B67" s="3"/>
      <c r="C67" s="3"/>
      <c r="D67" s="222"/>
      <c r="E67" s="290" t="str">
        <f>IF(B67&lt;&gt;"",(CONCATENATE("1.2.g_",'Valoració '!$D$7,"00",A70))," ")</f>
        <v xml:space="preserve"> </v>
      </c>
    </row>
    <row r="68" spans="1:5" x14ac:dyDescent="0.25">
      <c r="A68" s="190">
        <v>63</v>
      </c>
      <c r="B68" s="3"/>
      <c r="C68" s="3"/>
      <c r="D68" s="222"/>
      <c r="E68" s="290" t="str">
        <f>IF(B68&lt;&gt;"",(CONCATENATE("1.2.g_",'Valoració '!$D$7,"00",A71))," ")</f>
        <v xml:space="preserve"> </v>
      </c>
    </row>
    <row r="69" spans="1:5" x14ac:dyDescent="0.25">
      <c r="A69" s="190">
        <v>64</v>
      </c>
      <c r="B69" s="3"/>
      <c r="C69" s="3"/>
      <c r="D69" s="222"/>
      <c r="E69" s="290" t="str">
        <f>IF(B69&lt;&gt;"",(CONCATENATE("1.2.g_",'Valoració '!$D$7,"00",A72))," ")</f>
        <v xml:space="preserve"> </v>
      </c>
    </row>
    <row r="70" spans="1:5" x14ac:dyDescent="0.25">
      <c r="A70" s="190">
        <v>65</v>
      </c>
      <c r="B70" s="3"/>
      <c r="C70" s="3"/>
      <c r="D70" s="222"/>
      <c r="E70" s="290" t="str">
        <f>IF(B70&lt;&gt;"",(CONCATENATE("1.2.g_",'Valoració '!$D$7,"00",A73))," ")</f>
        <v xml:space="preserve"> </v>
      </c>
    </row>
    <row r="71" spans="1:5" x14ac:dyDescent="0.25">
      <c r="A71" s="190">
        <v>66</v>
      </c>
      <c r="B71" s="3"/>
      <c r="C71" s="3"/>
      <c r="D71" s="222"/>
      <c r="E71" s="290" t="str">
        <f>IF(B71&lt;&gt;"",(CONCATENATE("1.2.g_",'Valoració '!$D$7,"00",A74))," ")</f>
        <v xml:space="preserve"> </v>
      </c>
    </row>
    <row r="72" spans="1:5" x14ac:dyDescent="0.25">
      <c r="A72" s="190">
        <v>67</v>
      </c>
      <c r="B72" s="3"/>
      <c r="C72" s="3"/>
      <c r="D72" s="222"/>
      <c r="E72" s="290" t="str">
        <f>IF(B72&lt;&gt;"",(CONCATENATE("1.2.g_",'Valoració '!$D$7,"00",A75))," ")</f>
        <v xml:space="preserve"> </v>
      </c>
    </row>
    <row r="73" spans="1:5" x14ac:dyDescent="0.25">
      <c r="A73" s="190">
        <v>68</v>
      </c>
      <c r="B73" s="3"/>
      <c r="C73" s="3"/>
      <c r="D73" s="222"/>
      <c r="E73" s="290" t="str">
        <f>IF(B73&lt;&gt;"",(CONCATENATE("1.2.g_",'Valoració '!$D$7,"00",A76))," ")</f>
        <v xml:space="preserve"> </v>
      </c>
    </row>
    <row r="74" spans="1:5" x14ac:dyDescent="0.25">
      <c r="A74" s="190">
        <v>69</v>
      </c>
      <c r="B74" s="3"/>
      <c r="C74" s="3"/>
      <c r="D74" s="222"/>
      <c r="E74" s="290" t="str">
        <f>IF(B74&lt;&gt;"",(CONCATENATE("1.2.g_",'Valoració '!$D$7,"00",A77))," ")</f>
        <v xml:space="preserve"> </v>
      </c>
    </row>
    <row r="75" spans="1:5" x14ac:dyDescent="0.25">
      <c r="A75" s="190">
        <v>70</v>
      </c>
      <c r="B75" s="3"/>
      <c r="C75" s="3"/>
      <c r="D75" s="222"/>
      <c r="E75" s="290" t="str">
        <f>IF(B75&lt;&gt;"",(CONCATENATE("1.2.g_",'Valoració '!$D$7,"00",A78))," ")</f>
        <v xml:space="preserve"> </v>
      </c>
    </row>
    <row r="76" spans="1:5" x14ac:dyDescent="0.25">
      <c r="A76" s="190">
        <v>71</v>
      </c>
      <c r="B76" s="3"/>
      <c r="C76" s="3"/>
      <c r="D76" s="222"/>
      <c r="E76" s="290" t="str">
        <f>IF(B76&lt;&gt;"",(CONCATENATE("1.2.g_",'Valoració '!$D$7,"00",A79))," ")</f>
        <v xml:space="preserve"> </v>
      </c>
    </row>
    <row r="77" spans="1:5" x14ac:dyDescent="0.25">
      <c r="A77" s="190">
        <v>72</v>
      </c>
      <c r="B77" s="3"/>
      <c r="C77" s="3"/>
      <c r="D77" s="222"/>
      <c r="E77" s="290" t="str">
        <f>IF(B77&lt;&gt;"",(CONCATENATE("1.2.g_",'Valoració '!$D$7,"00",A80))," ")</f>
        <v xml:space="preserve"> </v>
      </c>
    </row>
    <row r="78" spans="1:5" x14ac:dyDescent="0.25">
      <c r="A78" s="190">
        <v>73</v>
      </c>
      <c r="B78" s="3"/>
      <c r="C78" s="3"/>
      <c r="D78" s="222"/>
      <c r="E78" s="290" t="str">
        <f>IF(B78&lt;&gt;"",(CONCATENATE("1.2.g_",'Valoració '!$D$7,"00",A81))," ")</f>
        <v xml:space="preserve"> </v>
      </c>
    </row>
    <row r="79" spans="1:5" x14ac:dyDescent="0.25">
      <c r="A79" s="190">
        <v>74</v>
      </c>
      <c r="B79" s="3"/>
      <c r="C79" s="3"/>
      <c r="D79" s="222"/>
      <c r="E79" s="290" t="str">
        <f>IF(B79&lt;&gt;"",(CONCATENATE("1.2.g_",'Valoració '!$D$7,"00",A82))," ")</f>
        <v xml:space="preserve"> </v>
      </c>
    </row>
    <row r="80" spans="1:5" x14ac:dyDescent="0.25">
      <c r="A80" s="190">
        <v>75</v>
      </c>
      <c r="B80" s="3"/>
      <c r="C80" s="3"/>
      <c r="D80" s="222"/>
      <c r="E80" s="290" t="str">
        <f>IF(B80&lt;&gt;"",(CONCATENATE("1.2.g_",'Valoració '!$D$7,"00",A83))," ")</f>
        <v xml:space="preserve"> </v>
      </c>
    </row>
    <row r="81" spans="1:5" x14ac:dyDescent="0.25">
      <c r="A81" s="190">
        <v>76</v>
      </c>
      <c r="B81" s="3"/>
      <c r="C81" s="3"/>
      <c r="D81" s="222"/>
      <c r="E81" s="290" t="str">
        <f>IF(B81&lt;&gt;"",(CONCATENATE("1.2.g_",'Valoració '!$D$7,"00",A84))," ")</f>
        <v xml:space="preserve"> </v>
      </c>
    </row>
    <row r="82" spans="1:5" x14ac:dyDescent="0.25">
      <c r="A82" s="190">
        <v>77</v>
      </c>
      <c r="B82" s="3"/>
      <c r="C82" s="3"/>
      <c r="D82" s="222"/>
      <c r="E82" s="290" t="str">
        <f>IF(B82&lt;&gt;"",(CONCATENATE("1.2.g_",'Valoració '!$D$7,"00",A85))," ")</f>
        <v xml:space="preserve"> </v>
      </c>
    </row>
    <row r="83" spans="1:5" x14ac:dyDescent="0.25">
      <c r="A83" s="190">
        <v>78</v>
      </c>
      <c r="B83" s="3"/>
      <c r="C83" s="3"/>
      <c r="D83" s="222"/>
      <c r="E83" s="290" t="str">
        <f>IF(B83&lt;&gt;"",(CONCATENATE("1.2.g_",'Valoració '!$D$7,"00",A86))," ")</f>
        <v xml:space="preserve"> </v>
      </c>
    </row>
    <row r="84" spans="1:5" x14ac:dyDescent="0.25">
      <c r="A84" s="190">
        <v>79</v>
      </c>
      <c r="B84" s="3"/>
      <c r="C84" s="3"/>
      <c r="D84" s="222"/>
      <c r="E84" s="290" t="str">
        <f>IF(B84&lt;&gt;"",(CONCATENATE("1.2.g_",'Valoració '!$D$7,"00",A87))," ")</f>
        <v xml:space="preserve"> </v>
      </c>
    </row>
    <row r="85" spans="1:5" x14ac:dyDescent="0.25">
      <c r="A85" s="190">
        <v>80</v>
      </c>
      <c r="B85" s="3"/>
      <c r="C85" s="3"/>
      <c r="D85" s="222"/>
      <c r="E85" s="290" t="str">
        <f>IF(B85&lt;&gt;"",(CONCATENATE("1.2.g_",'Valoració '!$D$7,"00",A88))," ")</f>
        <v xml:space="preserve"> </v>
      </c>
    </row>
    <row r="86" spans="1:5" x14ac:dyDescent="0.25">
      <c r="A86" s="190">
        <v>81</v>
      </c>
      <c r="B86" s="3"/>
      <c r="C86" s="3"/>
      <c r="D86" s="222"/>
      <c r="E86" s="290" t="str">
        <f>IF(B86&lt;&gt;"",(CONCATENATE("1.2.g_",'Valoració '!$D$7,"00",A89))," ")</f>
        <v xml:space="preserve"> </v>
      </c>
    </row>
    <row r="87" spans="1:5" x14ac:dyDescent="0.25">
      <c r="A87" s="190">
        <v>82</v>
      </c>
      <c r="B87" s="3"/>
      <c r="C87" s="3"/>
      <c r="D87" s="222"/>
      <c r="E87" s="290" t="str">
        <f>IF(B87&lt;&gt;"",(CONCATENATE("1.2.g_",'Valoració '!$D$7,"00",A90))," ")</f>
        <v xml:space="preserve"> </v>
      </c>
    </row>
    <row r="88" spans="1:5" x14ac:dyDescent="0.25">
      <c r="A88" s="190">
        <v>83</v>
      </c>
      <c r="B88" s="3"/>
      <c r="C88" s="3"/>
      <c r="D88" s="222"/>
      <c r="E88" s="290" t="str">
        <f>IF(B88&lt;&gt;"",(CONCATENATE("1.2.g_",'Valoració '!$D$7,"00",A91))," ")</f>
        <v xml:space="preserve"> </v>
      </c>
    </row>
    <row r="89" spans="1:5" x14ac:dyDescent="0.25">
      <c r="A89" s="190">
        <v>84</v>
      </c>
      <c r="B89" s="3"/>
      <c r="C89" s="3"/>
      <c r="D89" s="222"/>
      <c r="E89" s="290" t="str">
        <f>IF(B89&lt;&gt;"",(CONCATENATE("1.2.g_",'Valoració '!$D$7,"00",A92))," ")</f>
        <v xml:space="preserve"> </v>
      </c>
    </row>
    <row r="90" spans="1:5" x14ac:dyDescent="0.25">
      <c r="A90" s="190">
        <v>85</v>
      </c>
      <c r="B90" s="3"/>
      <c r="C90" s="3"/>
      <c r="D90" s="222"/>
      <c r="E90" s="290" t="str">
        <f>IF(B90&lt;&gt;"",(CONCATENATE("1.2.g_",'Valoració '!$D$7,"00",A93))," ")</f>
        <v xml:space="preserve"> </v>
      </c>
    </row>
    <row r="91" spans="1:5" x14ac:dyDescent="0.25">
      <c r="A91" s="190">
        <v>86</v>
      </c>
      <c r="B91" s="3"/>
      <c r="C91" s="3"/>
      <c r="D91" s="222"/>
      <c r="E91" s="290" t="str">
        <f>IF(B91&lt;&gt;"",(CONCATENATE("1.2.g_",'Valoració '!$D$7,"00",A94))," ")</f>
        <v xml:space="preserve"> </v>
      </c>
    </row>
    <row r="92" spans="1:5" x14ac:dyDescent="0.25">
      <c r="A92" s="190">
        <v>87</v>
      </c>
      <c r="B92" s="3"/>
      <c r="C92" s="3"/>
      <c r="D92" s="222"/>
      <c r="E92" s="290" t="str">
        <f>IF(B92&lt;&gt;"",(CONCATENATE("1.2.g_",'Valoració '!$D$7,"00",A95))," ")</f>
        <v xml:space="preserve"> </v>
      </c>
    </row>
    <row r="93" spans="1:5" x14ac:dyDescent="0.25">
      <c r="A93" s="190">
        <v>88</v>
      </c>
      <c r="B93" s="3"/>
      <c r="C93" s="3"/>
      <c r="D93" s="222"/>
      <c r="E93" s="290" t="str">
        <f>IF(B93&lt;&gt;"",(CONCATENATE("1.2.g_",'Valoració '!$D$7,"00",A96))," ")</f>
        <v xml:space="preserve"> </v>
      </c>
    </row>
    <row r="94" spans="1:5" x14ac:dyDescent="0.25">
      <c r="A94" s="190">
        <v>89</v>
      </c>
      <c r="B94" s="3"/>
      <c r="C94" s="3"/>
      <c r="D94" s="222"/>
      <c r="E94" s="290" t="str">
        <f>IF(B94&lt;&gt;"",(CONCATENATE("1.2.g_",'Valoració '!$D$7,"00",A97))," ")</f>
        <v xml:space="preserve"> </v>
      </c>
    </row>
    <row r="95" spans="1:5" x14ac:dyDescent="0.25">
      <c r="A95" s="190">
        <v>90</v>
      </c>
      <c r="B95" s="3"/>
      <c r="C95" s="3"/>
      <c r="D95" s="222"/>
      <c r="E95" s="290" t="str">
        <f>IF(B95&lt;&gt;"",(CONCATENATE("1.2.g_",'Valoració '!$D$7,"00",A98))," ")</f>
        <v xml:space="preserve"> </v>
      </c>
    </row>
    <row r="96" spans="1:5" x14ac:dyDescent="0.25">
      <c r="A96" s="190">
        <v>91</v>
      </c>
      <c r="B96" s="3"/>
      <c r="C96" s="3"/>
      <c r="D96" s="222"/>
      <c r="E96" s="290" t="str">
        <f>IF(B96&lt;&gt;"",(CONCATENATE("1.2.g_",'Valoració '!$D$7,"00",A99))," ")</f>
        <v xml:space="preserve"> </v>
      </c>
    </row>
    <row r="97" spans="1:5" x14ac:dyDescent="0.25">
      <c r="A97" s="190">
        <v>92</v>
      </c>
      <c r="B97" s="3"/>
      <c r="C97" s="3"/>
      <c r="D97" s="222"/>
      <c r="E97" s="290" t="str">
        <f>IF(B97&lt;&gt;"",(CONCATENATE("1.2.g_",'Valoració '!$D$7,"00",A100))," ")</f>
        <v xml:space="preserve"> </v>
      </c>
    </row>
    <row r="98" spans="1:5" x14ac:dyDescent="0.25">
      <c r="A98" s="190">
        <v>93</v>
      </c>
      <c r="B98" s="3"/>
      <c r="C98" s="3"/>
      <c r="D98" s="222"/>
      <c r="E98" s="290" t="str">
        <f>IF(B98&lt;&gt;"",(CONCATENATE("1.2.g_",'Valoració '!$D$7,"00",A101))," ")</f>
        <v xml:space="preserve"> </v>
      </c>
    </row>
    <row r="99" spans="1:5" x14ac:dyDescent="0.25">
      <c r="A99" s="190">
        <v>94</v>
      </c>
      <c r="B99" s="3"/>
      <c r="C99" s="3"/>
      <c r="D99" s="222"/>
      <c r="E99" s="290" t="str">
        <f>IF(B99&lt;&gt;"",(CONCATENATE("1.2.g_",'Valoració '!$D$7,"00",A102))," ")</f>
        <v xml:space="preserve"> </v>
      </c>
    </row>
    <row r="100" spans="1:5" x14ac:dyDescent="0.25">
      <c r="A100" s="190">
        <v>95</v>
      </c>
      <c r="B100" s="3"/>
      <c r="C100" s="3"/>
      <c r="D100" s="222"/>
      <c r="E100" s="290" t="str">
        <f>IF(B100&lt;&gt;"",(CONCATENATE("1.2.g_",'Valoració '!$D$7,"00",A103))," ")</f>
        <v xml:space="preserve"> </v>
      </c>
    </row>
    <row r="101" spans="1:5" x14ac:dyDescent="0.25">
      <c r="A101" s="190">
        <v>96</v>
      </c>
      <c r="B101" s="3"/>
      <c r="C101" s="3"/>
      <c r="D101" s="222"/>
      <c r="E101" s="290" t="str">
        <f>IF(B101&lt;&gt;"",(CONCATENATE("1.2.g_",'Valoració '!$D$7,"00",A104))," ")</f>
        <v xml:space="preserve"> </v>
      </c>
    </row>
    <row r="102" spans="1:5" x14ac:dyDescent="0.25">
      <c r="A102" s="190">
        <v>97</v>
      </c>
      <c r="B102" s="3"/>
      <c r="C102" s="3"/>
      <c r="D102" s="222"/>
      <c r="E102" s="290" t="str">
        <f>IF(B102&lt;&gt;"",(CONCATENATE("1.2.g_",'Valoració '!$D$7,"00",A105))," ")</f>
        <v xml:space="preserve"> </v>
      </c>
    </row>
    <row r="103" spans="1:5" x14ac:dyDescent="0.25">
      <c r="A103" s="190">
        <v>98</v>
      </c>
      <c r="B103" s="3"/>
      <c r="C103" s="3"/>
      <c r="D103" s="222"/>
      <c r="E103" s="290" t="str">
        <f>IF(B103&lt;&gt;"",(CONCATENATE("1.2.g_",'Valoració '!$D$7,"00",A106))," ")</f>
        <v xml:space="preserve"> </v>
      </c>
    </row>
    <row r="104" spans="1:5" x14ac:dyDescent="0.25">
      <c r="A104" s="190">
        <v>99</v>
      </c>
      <c r="B104" s="3"/>
      <c r="C104" s="3"/>
      <c r="D104" s="222"/>
      <c r="E104" s="290" t="str">
        <f>IF(B104&lt;&gt;"",(CONCATENATE("1.2.g_",'Valoració '!$D$7,"00",A107))," ")</f>
        <v xml:space="preserve"> </v>
      </c>
    </row>
    <row r="105" spans="1:5" x14ac:dyDescent="0.25">
      <c r="A105" s="195">
        <v>100</v>
      </c>
      <c r="B105" s="196"/>
      <c r="C105" s="196"/>
      <c r="D105" s="223"/>
      <c r="E105" s="290" t="str">
        <f>IF(B105&lt;&gt;"",(CONCATENATE("1.2.g_",'Valoració '!$D$7,"00",A108))," ")</f>
        <v xml:space="preserve"> </v>
      </c>
    </row>
    <row r="107" spans="1:5" ht="15.75" x14ac:dyDescent="0.25">
      <c r="B107" s="16"/>
      <c r="C107" s="16"/>
    </row>
  </sheetData>
  <sheetProtection algorithmName="SHA-512" hashValue="vMxvr7WxsP8Nuyr3ER3/KumSAVz5a0h4wU1frzT7qAEH5O1Nn87pc+XkjzNuELlB48orvjIq6MdlpNMvpxU81Q==" saltValue="6usDCCKXRqh3MzIYNJsHGg==" spinCount="100000" sheet="1" objects="1" scenarios="1"/>
  <mergeCells count="1">
    <mergeCell ref="A4:D4"/>
  </mergeCells>
  <pageMargins left="0.7" right="0.7" top="0.75" bottom="0.75" header="0.3" footer="0.3"/>
  <tableParts count="1">
    <tablePart r:id="rId1"/>
  </tablePart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Full10"/>
  <dimension ref="A1:T107"/>
  <sheetViews>
    <sheetView workbookViewId="0">
      <pane ySplit="7" topLeftCell="A8" activePane="bottomLeft" state="frozen"/>
      <selection pane="bottomLeft" activeCell="A7" sqref="A7"/>
    </sheetView>
  </sheetViews>
  <sheetFormatPr baseColWidth="10" defaultColWidth="9.140625" defaultRowHeight="15" x14ac:dyDescent="0.25"/>
  <cols>
    <col min="2" max="2" width="40.140625" customWidth="1"/>
    <col min="3" max="3" width="22.140625" customWidth="1"/>
    <col min="4" max="4" width="12.7109375" customWidth="1"/>
    <col min="5" max="5" width="23.42578125" customWidth="1"/>
    <col min="6" max="6" width="19.140625" customWidth="1"/>
    <col min="7" max="7" width="24" customWidth="1"/>
    <col min="8" max="8" width="24.42578125" customWidth="1"/>
    <col min="9" max="9" width="24.7109375" customWidth="1"/>
    <col min="10" max="10" width="19.85546875" customWidth="1"/>
    <col min="11" max="11" width="14.85546875" customWidth="1"/>
    <col min="12" max="12" width="19.5703125" bestFit="1" customWidth="1"/>
  </cols>
  <sheetData>
    <row r="1" spans="1:20" x14ac:dyDescent="0.25">
      <c r="A1" s="8" t="s">
        <v>51</v>
      </c>
      <c r="R1" s="5"/>
    </row>
    <row r="2" spans="1:20" x14ac:dyDescent="0.25">
      <c r="A2" s="9" t="s">
        <v>31</v>
      </c>
      <c r="R2" s="5"/>
    </row>
    <row r="3" spans="1:20" x14ac:dyDescent="0.25">
      <c r="A3" s="8"/>
      <c r="R3" s="5"/>
    </row>
    <row r="4" spans="1:20" ht="26.25" customHeight="1" x14ac:dyDescent="0.25">
      <c r="A4" s="18" t="s">
        <v>72</v>
      </c>
      <c r="B4" s="90" t="s">
        <v>219</v>
      </c>
      <c r="C4" s="90"/>
      <c r="D4" s="185">
        <f>SUM(J8:J107)</f>
        <v>0</v>
      </c>
      <c r="R4" s="5"/>
      <c r="T4" s="18" t="s">
        <v>72</v>
      </c>
    </row>
    <row r="5" spans="1:20" x14ac:dyDescent="0.25">
      <c r="A5" s="8"/>
      <c r="R5" s="5"/>
    </row>
    <row r="6" spans="1:20" ht="15.75" x14ac:dyDescent="0.25">
      <c r="A6" s="366" t="s">
        <v>123</v>
      </c>
      <c r="B6" s="366"/>
      <c r="C6" s="366"/>
      <c r="D6" s="366"/>
      <c r="E6" s="366"/>
      <c r="F6" s="366"/>
      <c r="G6" s="366"/>
      <c r="H6" s="366"/>
    </row>
    <row r="7" spans="1:20" x14ac:dyDescent="0.25">
      <c r="A7" s="217" t="s">
        <v>30</v>
      </c>
      <c r="B7" s="218" t="s">
        <v>52</v>
      </c>
      <c r="C7" s="218" t="s">
        <v>53</v>
      </c>
      <c r="D7" s="218" t="s">
        <v>19</v>
      </c>
      <c r="E7" s="218" t="s">
        <v>18</v>
      </c>
      <c r="F7" s="218" t="s">
        <v>23</v>
      </c>
      <c r="G7" s="218" t="s">
        <v>25</v>
      </c>
      <c r="H7" s="218" t="s">
        <v>26</v>
      </c>
      <c r="I7" s="218" t="s">
        <v>27</v>
      </c>
      <c r="J7" s="219" t="s">
        <v>32</v>
      </c>
      <c r="K7" s="219" t="s">
        <v>73</v>
      </c>
      <c r="L7" s="194" t="s">
        <v>28</v>
      </c>
    </row>
    <row r="8" spans="1:20" x14ac:dyDescent="0.25">
      <c r="A8" s="206">
        <v>1</v>
      </c>
      <c r="B8" s="3"/>
      <c r="C8" s="3"/>
      <c r="D8" s="3"/>
      <c r="E8" s="3"/>
      <c r="F8" s="3"/>
      <c r="G8" s="179"/>
      <c r="H8" s="19"/>
      <c r="I8" s="19"/>
      <c r="J8" s="299">
        <f>IF(B8&lt;&gt;"",IF(AND(C8="si",F8="si"),1,IF(AND(C8="si",F8="no"),0.5,IF(AND(C8="no",F8="si"),0.5,0.25))),0)</f>
        <v>0</v>
      </c>
      <c r="K8" s="33"/>
      <c r="L8" s="216" t="str">
        <f>IF(K8="","",IF(K8="SI","No cal documentació",IF(J8&gt;0,(CONCATENATE("2h_",'Valoració '!$D$7,"00",A8))," ")))</f>
        <v/>
      </c>
    </row>
    <row r="9" spans="1:20" x14ac:dyDescent="0.25">
      <c r="A9" s="206">
        <v>2</v>
      </c>
      <c r="B9" s="3"/>
      <c r="C9" s="3"/>
      <c r="D9" s="3"/>
      <c r="E9" s="3"/>
      <c r="F9" s="3"/>
      <c r="G9" s="3"/>
      <c r="H9" s="3"/>
      <c r="I9" s="3"/>
      <c r="J9" s="299">
        <f t="shared" ref="J9:J72" si="0">IF(B9&lt;&gt;"",IF(AND(C9="si",F9="si"),1,IF(AND(C9="si",F9="no"),0.5,IF(AND(C9="no",F9="si"),0.5,0.25))),0)</f>
        <v>0</v>
      </c>
      <c r="K9" s="33"/>
      <c r="L9" s="216" t="str">
        <f>IF(K9="","",IF(K9="SI","No cal documentació",IF(J9&gt;0,(CONCATENATE("2h_",'Valoració '!$D$7,"00",A9))," ")))</f>
        <v/>
      </c>
    </row>
    <row r="10" spans="1:20" x14ac:dyDescent="0.25">
      <c r="A10" s="206">
        <v>3</v>
      </c>
      <c r="B10" s="3"/>
      <c r="C10" s="3"/>
      <c r="D10" s="3"/>
      <c r="E10" s="3"/>
      <c r="F10" s="3"/>
      <c r="G10" s="3"/>
      <c r="H10" s="3"/>
      <c r="I10" s="3"/>
      <c r="J10" s="299">
        <f t="shared" si="0"/>
        <v>0</v>
      </c>
      <c r="K10" s="33"/>
      <c r="L10" s="216" t="str">
        <f>IF(K10="","",IF(K10="SI","No cal documentació",IF(J10&gt;0,(CONCATENATE("2h_",'Valoració '!$D$7,"00",A10))," ")))</f>
        <v/>
      </c>
    </row>
    <row r="11" spans="1:20" x14ac:dyDescent="0.25">
      <c r="A11" s="206">
        <v>4</v>
      </c>
      <c r="B11" s="3"/>
      <c r="C11" s="3"/>
      <c r="D11" s="3"/>
      <c r="E11" s="3"/>
      <c r="F11" s="3"/>
      <c r="G11" s="3"/>
      <c r="H11" s="3"/>
      <c r="I11" s="3"/>
      <c r="J11" s="299">
        <f t="shared" si="0"/>
        <v>0</v>
      </c>
      <c r="K11" s="33"/>
      <c r="L11" s="216" t="str">
        <f>IF(K11="","",IF(K11="SI","No cal documentació",IF(J11&gt;0,(CONCATENATE("2h_",'Valoració '!$D$7,"00",A11))," ")))</f>
        <v/>
      </c>
    </row>
    <row r="12" spans="1:20" x14ac:dyDescent="0.25">
      <c r="A12" s="206">
        <v>5</v>
      </c>
      <c r="B12" s="3"/>
      <c r="C12" s="3"/>
      <c r="D12" s="3"/>
      <c r="E12" s="3"/>
      <c r="F12" s="3"/>
      <c r="G12" s="3"/>
      <c r="H12" s="3"/>
      <c r="I12" s="3"/>
      <c r="J12" s="299">
        <f t="shared" si="0"/>
        <v>0</v>
      </c>
      <c r="K12" s="33"/>
      <c r="L12" s="216" t="str">
        <f>IF(K12="","",IF(K12="SI","No cal documentació",IF(J12&gt;0,(CONCATENATE("2h_",'Valoració '!$D$7,"00",A12))," ")))</f>
        <v/>
      </c>
    </row>
    <row r="13" spans="1:20" x14ac:dyDescent="0.25">
      <c r="A13" s="206">
        <v>6</v>
      </c>
      <c r="B13" s="3"/>
      <c r="C13" s="3"/>
      <c r="D13" s="3"/>
      <c r="E13" s="3"/>
      <c r="F13" s="3"/>
      <c r="G13" s="3"/>
      <c r="H13" s="3"/>
      <c r="I13" s="3"/>
      <c r="J13" s="299">
        <f t="shared" si="0"/>
        <v>0</v>
      </c>
      <c r="K13" s="33"/>
      <c r="L13" s="216" t="str">
        <f>IF(K13="","",IF(K13="SI","No cal documentació",IF(J13&gt;0,(CONCATENATE("2h_",'Valoració '!$D$7,"00",A13))," ")))</f>
        <v/>
      </c>
    </row>
    <row r="14" spans="1:20" x14ac:dyDescent="0.25">
      <c r="A14" s="206">
        <v>7</v>
      </c>
      <c r="B14" s="3"/>
      <c r="C14" s="3"/>
      <c r="D14" s="3"/>
      <c r="E14" s="3"/>
      <c r="F14" s="3"/>
      <c r="G14" s="3"/>
      <c r="H14" s="3"/>
      <c r="I14" s="3"/>
      <c r="J14" s="299">
        <f t="shared" si="0"/>
        <v>0</v>
      </c>
      <c r="K14" s="33"/>
      <c r="L14" s="216" t="str">
        <f>IF(K14="","",IF(K14="SI","No cal documentació",IF(J14&gt;0,(CONCATENATE("2h_",'Valoració '!$D$7,"00",A14))," ")))</f>
        <v/>
      </c>
    </row>
    <row r="15" spans="1:20" x14ac:dyDescent="0.25">
      <c r="A15" s="206">
        <v>8</v>
      </c>
      <c r="B15" s="3"/>
      <c r="C15" s="3"/>
      <c r="D15" s="3"/>
      <c r="E15" s="3"/>
      <c r="F15" s="3"/>
      <c r="G15" s="3"/>
      <c r="H15" s="3"/>
      <c r="I15" s="3"/>
      <c r="J15" s="299">
        <f t="shared" si="0"/>
        <v>0</v>
      </c>
      <c r="K15" s="33"/>
      <c r="L15" s="216" t="str">
        <f>IF(K15="","",IF(K15="SI","No cal documentació",IF(J15&gt;0,(CONCATENATE("2h_",'Valoració '!$D$7,"00",A15))," ")))</f>
        <v/>
      </c>
    </row>
    <row r="16" spans="1:20" x14ac:dyDescent="0.25">
      <c r="A16" s="206">
        <v>9</v>
      </c>
      <c r="B16" s="3"/>
      <c r="C16" s="3"/>
      <c r="D16" s="3"/>
      <c r="E16" s="3"/>
      <c r="F16" s="3"/>
      <c r="G16" s="3"/>
      <c r="H16" s="3"/>
      <c r="I16" s="3"/>
      <c r="J16" s="299">
        <f t="shared" si="0"/>
        <v>0</v>
      </c>
      <c r="K16" s="33"/>
      <c r="L16" s="216" t="str">
        <f>IF(K16="","",IF(K16="SI","No cal documentació",IF(J16&gt;0,(CONCATENATE("2h_",'Valoració '!$D$7,"00",A16))," ")))</f>
        <v/>
      </c>
    </row>
    <row r="17" spans="1:12" x14ac:dyDescent="0.25">
      <c r="A17" s="206">
        <v>10</v>
      </c>
      <c r="B17" s="3"/>
      <c r="C17" s="3"/>
      <c r="D17" s="3"/>
      <c r="E17" s="3"/>
      <c r="F17" s="3"/>
      <c r="G17" s="3"/>
      <c r="H17" s="3"/>
      <c r="I17" s="3"/>
      <c r="J17" s="299">
        <f t="shared" si="0"/>
        <v>0</v>
      </c>
      <c r="K17" s="33"/>
      <c r="L17" s="216" t="str">
        <f>IF(K17="","",IF(K17="SI","No cal documentació",IF(J17&gt;0,(CONCATENATE("2h_",'Valoració '!$D$7,"00",A17))," ")))</f>
        <v/>
      </c>
    </row>
    <row r="18" spans="1:12" x14ac:dyDescent="0.25">
      <c r="A18" s="206">
        <v>11</v>
      </c>
      <c r="B18" s="3"/>
      <c r="C18" s="3"/>
      <c r="D18" s="3"/>
      <c r="E18" s="3"/>
      <c r="F18" s="3"/>
      <c r="G18" s="3"/>
      <c r="H18" s="3"/>
      <c r="I18" s="3"/>
      <c r="J18" s="299">
        <f t="shared" si="0"/>
        <v>0</v>
      </c>
      <c r="K18" s="33"/>
      <c r="L18" s="216" t="str">
        <f>IF(K18="","",IF(K18="SI","No cal documentació",IF(J18&gt;0,(CONCATENATE("2h_",'Valoració '!$D$7,"00",A18))," ")))</f>
        <v/>
      </c>
    </row>
    <row r="19" spans="1:12" x14ac:dyDescent="0.25">
      <c r="A19" s="206">
        <v>12</v>
      </c>
      <c r="B19" s="3"/>
      <c r="C19" s="3"/>
      <c r="D19" s="3"/>
      <c r="E19" s="3"/>
      <c r="F19" s="3"/>
      <c r="G19" s="3"/>
      <c r="H19" s="3"/>
      <c r="I19" s="3"/>
      <c r="J19" s="299">
        <f t="shared" si="0"/>
        <v>0</v>
      </c>
      <c r="K19" s="33"/>
      <c r="L19" s="216" t="str">
        <f>IF(K19="","",IF(K19="SI","No cal documentació",IF(J19&gt;0,(CONCATENATE("2h_",'Valoració '!$D$7,"00",A19))," ")))</f>
        <v/>
      </c>
    </row>
    <row r="20" spans="1:12" x14ac:dyDescent="0.25">
      <c r="A20" s="206">
        <v>13</v>
      </c>
      <c r="B20" s="3"/>
      <c r="C20" s="3"/>
      <c r="D20" s="3"/>
      <c r="E20" s="3"/>
      <c r="F20" s="3"/>
      <c r="G20" s="3"/>
      <c r="H20" s="3"/>
      <c r="I20" s="3"/>
      <c r="J20" s="299">
        <f t="shared" si="0"/>
        <v>0</v>
      </c>
      <c r="K20" s="33"/>
      <c r="L20" s="216" t="str">
        <f>IF(K20="","",IF(K20="SI","No cal documentació",IF(J20&gt;0,(CONCATENATE("2h_",'Valoració '!$D$7,"00",A20))," ")))</f>
        <v/>
      </c>
    </row>
    <row r="21" spans="1:12" x14ac:dyDescent="0.25">
      <c r="A21" s="206">
        <v>14</v>
      </c>
      <c r="B21" s="3"/>
      <c r="C21" s="3"/>
      <c r="D21" s="3"/>
      <c r="E21" s="3"/>
      <c r="F21" s="3"/>
      <c r="G21" s="3"/>
      <c r="H21" s="3"/>
      <c r="I21" s="3"/>
      <c r="J21" s="299">
        <f t="shared" si="0"/>
        <v>0</v>
      </c>
      <c r="K21" s="33"/>
      <c r="L21" s="216" t="str">
        <f>IF(K21="","",IF(K21="SI","No cal documentació",IF(J21&gt;0,(CONCATENATE("2h_",'Valoració '!$D$7,"00",A21))," ")))</f>
        <v/>
      </c>
    </row>
    <row r="22" spans="1:12" x14ac:dyDescent="0.25">
      <c r="A22" s="206">
        <v>15</v>
      </c>
      <c r="B22" s="3"/>
      <c r="C22" s="3"/>
      <c r="D22" s="3"/>
      <c r="E22" s="3"/>
      <c r="F22" s="3"/>
      <c r="G22" s="3"/>
      <c r="H22" s="3"/>
      <c r="I22" s="3"/>
      <c r="J22" s="299">
        <f t="shared" si="0"/>
        <v>0</v>
      </c>
      <c r="K22" s="33"/>
      <c r="L22" s="216" t="str">
        <f>IF(K22="","",IF(K22="SI","No cal documentació",IF(J22&gt;0,(CONCATENATE("2h_",'Valoració '!$D$7,"00",A22))," ")))</f>
        <v/>
      </c>
    </row>
    <row r="23" spans="1:12" x14ac:dyDescent="0.25">
      <c r="A23" s="206">
        <v>16</v>
      </c>
      <c r="B23" s="3"/>
      <c r="C23" s="3"/>
      <c r="D23" s="3"/>
      <c r="E23" s="3"/>
      <c r="F23" s="3"/>
      <c r="G23" s="3"/>
      <c r="H23" s="3"/>
      <c r="I23" s="3"/>
      <c r="J23" s="299">
        <f t="shared" si="0"/>
        <v>0</v>
      </c>
      <c r="K23" s="33"/>
      <c r="L23" s="216" t="str">
        <f>IF(K23="","",IF(K23="SI","No cal documentació",IF(J23&gt;0,(CONCATENATE("2h_",'Valoració '!$D$7,"00",A23))," ")))</f>
        <v/>
      </c>
    </row>
    <row r="24" spans="1:12" x14ac:dyDescent="0.25">
      <c r="A24" s="206">
        <v>17</v>
      </c>
      <c r="B24" s="3"/>
      <c r="C24" s="3"/>
      <c r="D24" s="3"/>
      <c r="E24" s="3"/>
      <c r="F24" s="3"/>
      <c r="G24" s="3"/>
      <c r="H24" s="3"/>
      <c r="I24" s="3"/>
      <c r="J24" s="299">
        <f t="shared" si="0"/>
        <v>0</v>
      </c>
      <c r="K24" s="33"/>
      <c r="L24" s="216" t="str">
        <f>IF(K24="","",IF(K24="SI","No cal documentació",IF(J24&gt;0,(CONCATENATE("2h_",'Valoració '!$D$7,"00",A24))," ")))</f>
        <v/>
      </c>
    </row>
    <row r="25" spans="1:12" x14ac:dyDescent="0.25">
      <c r="A25" s="206">
        <v>18</v>
      </c>
      <c r="B25" s="3"/>
      <c r="C25" s="3"/>
      <c r="D25" s="3"/>
      <c r="E25" s="3"/>
      <c r="F25" s="3"/>
      <c r="G25" s="3"/>
      <c r="H25" s="3"/>
      <c r="I25" s="3"/>
      <c r="J25" s="299">
        <f t="shared" si="0"/>
        <v>0</v>
      </c>
      <c r="K25" s="33"/>
      <c r="L25" s="216" t="str">
        <f>IF(K25="","",IF(K25="SI","No cal documentació",IF(J25&gt;0,(CONCATENATE("2h_",'Valoració '!$D$7,"00",A25))," ")))</f>
        <v/>
      </c>
    </row>
    <row r="26" spans="1:12" x14ac:dyDescent="0.25">
      <c r="A26" s="206">
        <v>19</v>
      </c>
      <c r="B26" s="3"/>
      <c r="C26" s="3"/>
      <c r="D26" s="3"/>
      <c r="E26" s="3"/>
      <c r="F26" s="3"/>
      <c r="G26" s="3"/>
      <c r="H26" s="3"/>
      <c r="I26" s="3"/>
      <c r="J26" s="299">
        <f t="shared" si="0"/>
        <v>0</v>
      </c>
      <c r="K26" s="33"/>
      <c r="L26" s="216" t="str">
        <f>IF(K26="","",IF(K26="SI","No cal documentació",IF(J26&gt;0,(CONCATENATE("2h_",'Valoració '!$D$7,"00",A26))," ")))</f>
        <v/>
      </c>
    </row>
    <row r="27" spans="1:12" x14ac:dyDescent="0.25">
      <c r="A27" s="206">
        <v>20</v>
      </c>
      <c r="B27" s="3"/>
      <c r="C27" s="3"/>
      <c r="D27" s="3"/>
      <c r="E27" s="3"/>
      <c r="F27" s="3"/>
      <c r="G27" s="3"/>
      <c r="H27" s="3"/>
      <c r="I27" s="3"/>
      <c r="J27" s="299">
        <f t="shared" si="0"/>
        <v>0</v>
      </c>
      <c r="K27" s="33"/>
      <c r="L27" s="216" t="str">
        <f>IF(K27="","",IF(K27="SI","No cal documentació",IF(J27&gt;0,(CONCATENATE("2h_",'Valoració '!$D$7,"00",A27))," ")))</f>
        <v/>
      </c>
    </row>
    <row r="28" spans="1:12" x14ac:dyDescent="0.25">
      <c r="A28" s="206">
        <v>21</v>
      </c>
      <c r="B28" s="3"/>
      <c r="C28" s="3"/>
      <c r="D28" s="3"/>
      <c r="E28" s="3"/>
      <c r="F28" s="3"/>
      <c r="G28" s="3"/>
      <c r="H28" s="3"/>
      <c r="I28" s="3"/>
      <c r="J28" s="299">
        <f t="shared" si="0"/>
        <v>0</v>
      </c>
      <c r="K28" s="33"/>
      <c r="L28" s="216" t="str">
        <f>IF(K28="","",IF(K28="SI","No cal documentació",IF(J28&gt;0,(CONCATENATE("2h_",'Valoració '!$D$7,"00",A28))," ")))</f>
        <v/>
      </c>
    </row>
    <row r="29" spans="1:12" x14ac:dyDescent="0.25">
      <c r="A29" s="206">
        <v>22</v>
      </c>
      <c r="B29" s="3"/>
      <c r="C29" s="3"/>
      <c r="D29" s="3"/>
      <c r="E29" s="3"/>
      <c r="F29" s="3"/>
      <c r="G29" s="3"/>
      <c r="H29" s="3"/>
      <c r="I29" s="3"/>
      <c r="J29" s="299">
        <f t="shared" si="0"/>
        <v>0</v>
      </c>
      <c r="K29" s="33"/>
      <c r="L29" s="216" t="str">
        <f>IF(K29="","",IF(K29="SI","No cal documentació",IF(J29&gt;0,(CONCATENATE("2h_",'Valoració '!$D$7,"00",A29))," ")))</f>
        <v/>
      </c>
    </row>
    <row r="30" spans="1:12" x14ac:dyDescent="0.25">
      <c r="A30" s="206">
        <v>23</v>
      </c>
      <c r="B30" s="3"/>
      <c r="C30" s="3"/>
      <c r="D30" s="3"/>
      <c r="E30" s="3"/>
      <c r="F30" s="3"/>
      <c r="G30" s="3"/>
      <c r="H30" s="3"/>
      <c r="I30" s="3"/>
      <c r="J30" s="299">
        <f t="shared" si="0"/>
        <v>0</v>
      </c>
      <c r="K30" s="33"/>
      <c r="L30" s="216" t="str">
        <f>IF(K30="","",IF(K30="SI","No cal documentació",IF(J30&gt;0,(CONCATENATE("2h_",'Valoració '!$D$7,"00",A30))," ")))</f>
        <v/>
      </c>
    </row>
    <row r="31" spans="1:12" x14ac:dyDescent="0.25">
      <c r="A31" s="206">
        <v>24</v>
      </c>
      <c r="B31" s="3"/>
      <c r="C31" s="3"/>
      <c r="D31" s="3"/>
      <c r="E31" s="3"/>
      <c r="F31" s="3"/>
      <c r="G31" s="3"/>
      <c r="H31" s="3"/>
      <c r="I31" s="3"/>
      <c r="J31" s="299">
        <f t="shared" si="0"/>
        <v>0</v>
      </c>
      <c r="K31" s="33"/>
      <c r="L31" s="216" t="str">
        <f>IF(K31="","",IF(K31="SI","No cal documentació",IF(J31&gt;0,(CONCATENATE("2h_",'Valoració '!$D$7,"00",A31))," ")))</f>
        <v/>
      </c>
    </row>
    <row r="32" spans="1:12" x14ac:dyDescent="0.25">
      <c r="A32" s="206">
        <v>25</v>
      </c>
      <c r="B32" s="3"/>
      <c r="C32" s="3"/>
      <c r="D32" s="3"/>
      <c r="E32" s="3"/>
      <c r="F32" s="3"/>
      <c r="G32" s="3"/>
      <c r="H32" s="3"/>
      <c r="I32" s="3"/>
      <c r="J32" s="299">
        <f t="shared" si="0"/>
        <v>0</v>
      </c>
      <c r="K32" s="33"/>
      <c r="L32" s="216" t="str">
        <f>IF(K32="","",IF(K32="SI","No cal documentació",IF(J32&gt;0,(CONCATENATE("2h_",'Valoració '!$D$7,"00",A32))," ")))</f>
        <v/>
      </c>
    </row>
    <row r="33" spans="1:12" x14ac:dyDescent="0.25">
      <c r="A33" s="206">
        <v>26</v>
      </c>
      <c r="B33" s="3"/>
      <c r="C33" s="3"/>
      <c r="D33" s="3"/>
      <c r="E33" s="3"/>
      <c r="F33" s="3"/>
      <c r="G33" s="3"/>
      <c r="H33" s="3"/>
      <c r="I33" s="3"/>
      <c r="J33" s="299">
        <f t="shared" si="0"/>
        <v>0</v>
      </c>
      <c r="K33" s="33"/>
      <c r="L33" s="216" t="str">
        <f>IF(K33="","",IF(K33="SI","No cal documentació",IF(J33&gt;0,(CONCATENATE("2h_",'Valoració '!$D$7,"00",A33))," ")))</f>
        <v/>
      </c>
    </row>
    <row r="34" spans="1:12" x14ac:dyDescent="0.25">
      <c r="A34" s="206">
        <v>27</v>
      </c>
      <c r="B34" s="3"/>
      <c r="C34" s="3"/>
      <c r="D34" s="3"/>
      <c r="E34" s="3"/>
      <c r="F34" s="3"/>
      <c r="G34" s="3"/>
      <c r="H34" s="3"/>
      <c r="I34" s="3"/>
      <c r="J34" s="299">
        <f t="shared" si="0"/>
        <v>0</v>
      </c>
      <c r="K34" s="33"/>
      <c r="L34" s="216" t="str">
        <f>IF(K34="","",IF(K34="SI","No cal documentació",IF(J34&gt;0,(CONCATENATE("2h_",'Valoració '!$D$7,"00",A34))," ")))</f>
        <v/>
      </c>
    </row>
    <row r="35" spans="1:12" x14ac:dyDescent="0.25">
      <c r="A35" s="206">
        <v>28</v>
      </c>
      <c r="B35" s="3"/>
      <c r="C35" s="3"/>
      <c r="D35" s="3"/>
      <c r="E35" s="3"/>
      <c r="F35" s="3"/>
      <c r="G35" s="3"/>
      <c r="H35" s="3"/>
      <c r="I35" s="3"/>
      <c r="J35" s="299">
        <f t="shared" si="0"/>
        <v>0</v>
      </c>
      <c r="K35" s="33"/>
      <c r="L35" s="216" t="str">
        <f>IF(K35="","",IF(K35="SI","No cal documentació",IF(J35&gt;0,(CONCATENATE("2h_",'Valoració '!$D$7,"00",A35))," ")))</f>
        <v/>
      </c>
    </row>
    <row r="36" spans="1:12" x14ac:dyDescent="0.25">
      <c r="A36" s="206">
        <v>29</v>
      </c>
      <c r="B36" s="3"/>
      <c r="C36" s="3"/>
      <c r="D36" s="3"/>
      <c r="E36" s="3"/>
      <c r="F36" s="3"/>
      <c r="G36" s="3"/>
      <c r="H36" s="3"/>
      <c r="I36" s="3"/>
      <c r="J36" s="299">
        <f t="shared" si="0"/>
        <v>0</v>
      </c>
      <c r="K36" s="33"/>
      <c r="L36" s="216" t="str">
        <f>IF(K36="","",IF(K36="SI","No cal documentació",IF(J36&gt;0,(CONCATENATE("2h_",'Valoració '!$D$7,"00",A36))," ")))</f>
        <v/>
      </c>
    </row>
    <row r="37" spans="1:12" x14ac:dyDescent="0.25">
      <c r="A37" s="206">
        <v>30</v>
      </c>
      <c r="B37" s="3"/>
      <c r="C37" s="3"/>
      <c r="D37" s="3"/>
      <c r="E37" s="3"/>
      <c r="F37" s="3"/>
      <c r="G37" s="3"/>
      <c r="H37" s="3"/>
      <c r="I37" s="3"/>
      <c r="J37" s="299">
        <f t="shared" si="0"/>
        <v>0</v>
      </c>
      <c r="K37" s="33"/>
      <c r="L37" s="216" t="str">
        <f>IF(K37="","",IF(K37="SI","No cal documentació",IF(J37&gt;0,(CONCATENATE("2h_",'Valoració '!$D$7,"00",A37))," ")))</f>
        <v/>
      </c>
    </row>
    <row r="38" spans="1:12" x14ac:dyDescent="0.25">
      <c r="A38" s="206">
        <v>31</v>
      </c>
      <c r="B38" s="3"/>
      <c r="C38" s="3"/>
      <c r="D38" s="3"/>
      <c r="E38" s="3"/>
      <c r="F38" s="3"/>
      <c r="G38" s="3"/>
      <c r="H38" s="3"/>
      <c r="I38" s="3"/>
      <c r="J38" s="299">
        <f t="shared" si="0"/>
        <v>0</v>
      </c>
      <c r="K38" s="33"/>
      <c r="L38" s="216" t="str">
        <f>IF(K38="","",IF(K38="SI","No cal documentació",IF(J38&gt;0,(CONCATENATE("2h_",'Valoració '!$D$7,"00",A38))," ")))</f>
        <v/>
      </c>
    </row>
    <row r="39" spans="1:12" x14ac:dyDescent="0.25">
      <c r="A39" s="206">
        <v>32</v>
      </c>
      <c r="B39" s="3"/>
      <c r="C39" s="3"/>
      <c r="D39" s="3"/>
      <c r="E39" s="3"/>
      <c r="F39" s="3"/>
      <c r="G39" s="3"/>
      <c r="H39" s="3"/>
      <c r="I39" s="3"/>
      <c r="J39" s="299">
        <f t="shared" si="0"/>
        <v>0</v>
      </c>
      <c r="K39" s="33"/>
      <c r="L39" s="216" t="str">
        <f>IF(K39="","",IF(K39="SI","No cal documentació",IF(J39&gt;0,(CONCATENATE("2h_",'Valoració '!$D$7,"00",A39))," ")))</f>
        <v/>
      </c>
    </row>
    <row r="40" spans="1:12" x14ac:dyDescent="0.25">
      <c r="A40" s="206">
        <v>33</v>
      </c>
      <c r="B40" s="3"/>
      <c r="C40" s="3"/>
      <c r="D40" s="3"/>
      <c r="E40" s="3"/>
      <c r="F40" s="3"/>
      <c r="G40" s="3"/>
      <c r="H40" s="3"/>
      <c r="I40" s="3"/>
      <c r="J40" s="299">
        <f t="shared" si="0"/>
        <v>0</v>
      </c>
      <c r="K40" s="33"/>
      <c r="L40" s="216" t="str">
        <f>IF(K40="","",IF(K40="SI","No cal documentació",IF(J40&gt;0,(CONCATENATE("2h_",'Valoració '!$D$7,"00",A40))," ")))</f>
        <v/>
      </c>
    </row>
    <row r="41" spans="1:12" x14ac:dyDescent="0.25">
      <c r="A41" s="206">
        <v>34</v>
      </c>
      <c r="B41" s="3"/>
      <c r="C41" s="3"/>
      <c r="D41" s="3"/>
      <c r="E41" s="3"/>
      <c r="F41" s="3"/>
      <c r="G41" s="3"/>
      <c r="H41" s="3"/>
      <c r="I41" s="3"/>
      <c r="J41" s="299">
        <f t="shared" si="0"/>
        <v>0</v>
      </c>
      <c r="K41" s="33"/>
      <c r="L41" s="216" t="str">
        <f>IF(K41="","",IF(K41="SI","No cal documentació",IF(J41&gt;0,(CONCATENATE("2h_",'Valoració '!$D$7,"00",A41))," ")))</f>
        <v/>
      </c>
    </row>
    <row r="42" spans="1:12" x14ac:dyDescent="0.25">
      <c r="A42" s="206">
        <v>35</v>
      </c>
      <c r="B42" s="3"/>
      <c r="C42" s="3"/>
      <c r="D42" s="3"/>
      <c r="E42" s="3"/>
      <c r="F42" s="3"/>
      <c r="G42" s="3"/>
      <c r="H42" s="3"/>
      <c r="I42" s="3"/>
      <c r="J42" s="299">
        <f t="shared" si="0"/>
        <v>0</v>
      </c>
      <c r="K42" s="33"/>
      <c r="L42" s="216" t="str">
        <f>IF(K42="","",IF(K42="SI","No cal documentació",IF(J42&gt;0,(CONCATENATE("2h_",'Valoració '!$D$7,"00",A42))," ")))</f>
        <v/>
      </c>
    </row>
    <row r="43" spans="1:12" x14ac:dyDescent="0.25">
      <c r="A43" s="206">
        <v>36</v>
      </c>
      <c r="B43" s="3"/>
      <c r="C43" s="3"/>
      <c r="D43" s="3"/>
      <c r="E43" s="3"/>
      <c r="F43" s="3"/>
      <c r="G43" s="3"/>
      <c r="H43" s="3"/>
      <c r="I43" s="3"/>
      <c r="J43" s="299">
        <f t="shared" si="0"/>
        <v>0</v>
      </c>
      <c r="K43" s="33"/>
      <c r="L43" s="216" t="str">
        <f>IF(K43="","",IF(K43="SI","No cal documentació",IF(J43&gt;0,(CONCATENATE("2h_",'Valoració '!$D$7,"00",A43))," ")))</f>
        <v/>
      </c>
    </row>
    <row r="44" spans="1:12" x14ac:dyDescent="0.25">
      <c r="A44" s="206">
        <v>37</v>
      </c>
      <c r="B44" s="3"/>
      <c r="C44" s="3"/>
      <c r="D44" s="3"/>
      <c r="E44" s="3"/>
      <c r="F44" s="3"/>
      <c r="G44" s="3"/>
      <c r="H44" s="3"/>
      <c r="I44" s="3"/>
      <c r="J44" s="299">
        <f t="shared" si="0"/>
        <v>0</v>
      </c>
      <c r="K44" s="33"/>
      <c r="L44" s="216" t="str">
        <f>IF(K44="","",IF(K44="SI","No cal documentació",IF(J44&gt;0,(CONCATENATE("2h_",'Valoració '!$D$7,"00",A44))," ")))</f>
        <v/>
      </c>
    </row>
    <row r="45" spans="1:12" x14ac:dyDescent="0.25">
      <c r="A45" s="206">
        <v>38</v>
      </c>
      <c r="B45" s="3"/>
      <c r="C45" s="3"/>
      <c r="D45" s="3"/>
      <c r="E45" s="3"/>
      <c r="F45" s="3"/>
      <c r="G45" s="3"/>
      <c r="H45" s="3"/>
      <c r="I45" s="3"/>
      <c r="J45" s="299">
        <f t="shared" si="0"/>
        <v>0</v>
      </c>
      <c r="K45" s="33"/>
      <c r="L45" s="216" t="str">
        <f>IF(K45="","",IF(K45="SI","No cal documentació",IF(J45&gt;0,(CONCATENATE("2h_",'Valoració '!$D$7,"00",A45))," ")))</f>
        <v/>
      </c>
    </row>
    <row r="46" spans="1:12" x14ac:dyDescent="0.25">
      <c r="A46" s="206">
        <v>39</v>
      </c>
      <c r="B46" s="3"/>
      <c r="C46" s="3"/>
      <c r="D46" s="3"/>
      <c r="E46" s="3"/>
      <c r="F46" s="3"/>
      <c r="G46" s="3"/>
      <c r="H46" s="3"/>
      <c r="I46" s="3"/>
      <c r="J46" s="299">
        <f t="shared" si="0"/>
        <v>0</v>
      </c>
      <c r="K46" s="33"/>
      <c r="L46" s="216" t="str">
        <f>IF(K46="","",IF(K46="SI","No cal documentació",IF(J46&gt;0,(CONCATENATE("2h_",'Valoració '!$D$7,"00",A46))," ")))</f>
        <v/>
      </c>
    </row>
    <row r="47" spans="1:12" x14ac:dyDescent="0.25">
      <c r="A47" s="206">
        <v>40</v>
      </c>
      <c r="B47" s="3"/>
      <c r="C47" s="3"/>
      <c r="D47" s="3"/>
      <c r="E47" s="3"/>
      <c r="F47" s="3"/>
      <c r="G47" s="3"/>
      <c r="H47" s="3"/>
      <c r="I47" s="3"/>
      <c r="J47" s="299">
        <f t="shared" si="0"/>
        <v>0</v>
      </c>
      <c r="K47" s="33"/>
      <c r="L47" s="216" t="str">
        <f>IF(K47="","",IF(K47="SI","No cal documentació",IF(J47&gt;0,(CONCATENATE("2h_",'Valoració '!$D$7,"00",A47))," ")))</f>
        <v/>
      </c>
    </row>
    <row r="48" spans="1:12" x14ac:dyDescent="0.25">
      <c r="A48" s="206">
        <v>41</v>
      </c>
      <c r="B48" s="3"/>
      <c r="C48" s="3"/>
      <c r="D48" s="3"/>
      <c r="E48" s="3"/>
      <c r="F48" s="3"/>
      <c r="G48" s="3"/>
      <c r="H48" s="3"/>
      <c r="I48" s="3"/>
      <c r="J48" s="299">
        <f t="shared" si="0"/>
        <v>0</v>
      </c>
      <c r="K48" s="33"/>
      <c r="L48" s="216" t="str">
        <f>IF(K48="","",IF(K48="SI","No cal documentació",IF(J48&gt;0,(CONCATENATE("2h_",'Valoració '!$D$7,"00",A48))," ")))</f>
        <v/>
      </c>
    </row>
    <row r="49" spans="1:12" x14ac:dyDescent="0.25">
      <c r="A49" s="206">
        <v>42</v>
      </c>
      <c r="B49" s="3"/>
      <c r="C49" s="3"/>
      <c r="D49" s="3"/>
      <c r="E49" s="3"/>
      <c r="F49" s="3"/>
      <c r="G49" s="3"/>
      <c r="H49" s="3"/>
      <c r="I49" s="3"/>
      <c r="J49" s="299">
        <f t="shared" si="0"/>
        <v>0</v>
      </c>
      <c r="K49" s="33"/>
      <c r="L49" s="216" t="str">
        <f>IF(K49="","",IF(K49="SI","No cal documentació",IF(J49&gt;0,(CONCATENATE("2h_",'Valoració '!$D$7,"00",A49))," ")))</f>
        <v/>
      </c>
    </row>
    <row r="50" spans="1:12" x14ac:dyDescent="0.25">
      <c r="A50" s="206">
        <v>43</v>
      </c>
      <c r="B50" s="3"/>
      <c r="C50" s="3"/>
      <c r="D50" s="3"/>
      <c r="E50" s="3"/>
      <c r="F50" s="3"/>
      <c r="G50" s="3"/>
      <c r="H50" s="3"/>
      <c r="I50" s="3"/>
      <c r="J50" s="299">
        <f t="shared" si="0"/>
        <v>0</v>
      </c>
      <c r="K50" s="33"/>
      <c r="L50" s="216" t="str">
        <f>IF(K50="","",IF(K50="SI","No cal documentació",IF(J50&gt;0,(CONCATENATE("2h_",'Valoració '!$D$7,"00",A50))," ")))</f>
        <v/>
      </c>
    </row>
    <row r="51" spans="1:12" x14ac:dyDescent="0.25">
      <c r="A51" s="206">
        <v>44</v>
      </c>
      <c r="B51" s="3"/>
      <c r="C51" s="3"/>
      <c r="D51" s="3"/>
      <c r="E51" s="3"/>
      <c r="F51" s="3"/>
      <c r="G51" s="3"/>
      <c r="H51" s="3"/>
      <c r="I51" s="3"/>
      <c r="J51" s="299">
        <f t="shared" si="0"/>
        <v>0</v>
      </c>
      <c r="K51" s="33"/>
      <c r="L51" s="216" t="str">
        <f>IF(K51="","",IF(K51="SI","No cal documentació",IF(J51&gt;0,(CONCATENATE("2h_",'Valoració '!$D$7,"00",A51))," ")))</f>
        <v/>
      </c>
    </row>
    <row r="52" spans="1:12" x14ac:dyDescent="0.25">
      <c r="A52" s="206">
        <v>45</v>
      </c>
      <c r="B52" s="3"/>
      <c r="C52" s="3"/>
      <c r="D52" s="3"/>
      <c r="E52" s="3"/>
      <c r="F52" s="3"/>
      <c r="G52" s="3"/>
      <c r="H52" s="3"/>
      <c r="I52" s="3"/>
      <c r="J52" s="299">
        <f t="shared" si="0"/>
        <v>0</v>
      </c>
      <c r="K52" s="33"/>
      <c r="L52" s="216" t="str">
        <f>IF(K52="","",IF(K52="SI","No cal documentació",IF(J52&gt;0,(CONCATENATE("2h_",'Valoració '!$D$7,"00",A52))," ")))</f>
        <v/>
      </c>
    </row>
    <row r="53" spans="1:12" x14ac:dyDescent="0.25">
      <c r="A53" s="206">
        <v>46</v>
      </c>
      <c r="B53" s="3"/>
      <c r="C53" s="3"/>
      <c r="D53" s="3"/>
      <c r="E53" s="3"/>
      <c r="F53" s="3"/>
      <c r="G53" s="3"/>
      <c r="H53" s="3"/>
      <c r="I53" s="3"/>
      <c r="J53" s="299">
        <f t="shared" si="0"/>
        <v>0</v>
      </c>
      <c r="K53" s="33"/>
      <c r="L53" s="216" t="str">
        <f>IF(K53="","",IF(K53="SI","No cal documentació",IF(J53&gt;0,(CONCATENATE("2h_",'Valoració '!$D$7,"00",A53))," ")))</f>
        <v/>
      </c>
    </row>
    <row r="54" spans="1:12" x14ac:dyDescent="0.25">
      <c r="A54" s="206">
        <v>47</v>
      </c>
      <c r="B54" s="3"/>
      <c r="C54" s="3"/>
      <c r="D54" s="3"/>
      <c r="E54" s="3"/>
      <c r="F54" s="3"/>
      <c r="G54" s="3"/>
      <c r="H54" s="3"/>
      <c r="I54" s="3"/>
      <c r="J54" s="299">
        <f t="shared" si="0"/>
        <v>0</v>
      </c>
      <c r="K54" s="33"/>
      <c r="L54" s="216" t="str">
        <f>IF(K54="","",IF(K54="SI","No cal documentació",IF(J54&gt;0,(CONCATENATE("2h_",'Valoració '!$D$7,"00",A54))," ")))</f>
        <v/>
      </c>
    </row>
    <row r="55" spans="1:12" x14ac:dyDescent="0.25">
      <c r="A55" s="206">
        <v>48</v>
      </c>
      <c r="B55" s="3"/>
      <c r="C55" s="3"/>
      <c r="D55" s="3"/>
      <c r="E55" s="3"/>
      <c r="F55" s="3"/>
      <c r="G55" s="3"/>
      <c r="H55" s="3"/>
      <c r="I55" s="3"/>
      <c r="J55" s="299">
        <f t="shared" si="0"/>
        <v>0</v>
      </c>
      <c r="K55" s="33"/>
      <c r="L55" s="216" t="str">
        <f>IF(K55="","",IF(K55="SI","No cal documentació",IF(J55&gt;0,(CONCATENATE("2h_",'Valoració '!$D$7,"00",A55))," ")))</f>
        <v/>
      </c>
    </row>
    <row r="56" spans="1:12" x14ac:dyDescent="0.25">
      <c r="A56" s="206">
        <v>49</v>
      </c>
      <c r="B56" s="3"/>
      <c r="C56" s="3"/>
      <c r="D56" s="3"/>
      <c r="E56" s="3"/>
      <c r="F56" s="3"/>
      <c r="G56" s="3"/>
      <c r="H56" s="3"/>
      <c r="I56" s="3"/>
      <c r="J56" s="299">
        <f t="shared" si="0"/>
        <v>0</v>
      </c>
      <c r="K56" s="33"/>
      <c r="L56" s="216" t="str">
        <f>IF(K56="","",IF(K56="SI","No cal documentació",IF(J56&gt;0,(CONCATENATE("2h_",'Valoració '!$D$7,"00",A56))," ")))</f>
        <v/>
      </c>
    </row>
    <row r="57" spans="1:12" x14ac:dyDescent="0.25">
      <c r="A57" s="206">
        <v>50</v>
      </c>
      <c r="B57" s="3"/>
      <c r="C57" s="3"/>
      <c r="D57" s="3"/>
      <c r="E57" s="3"/>
      <c r="F57" s="3"/>
      <c r="G57" s="3"/>
      <c r="H57" s="3"/>
      <c r="I57" s="3"/>
      <c r="J57" s="299">
        <f t="shared" si="0"/>
        <v>0</v>
      </c>
      <c r="K57" s="33"/>
      <c r="L57" s="216" t="str">
        <f>IF(K57="","",IF(K57="SI","No cal documentació",IF(J57&gt;0,(CONCATENATE("2h_",'Valoració '!$D$7,"00",A57))," ")))</f>
        <v/>
      </c>
    </row>
    <row r="58" spans="1:12" x14ac:dyDescent="0.25">
      <c r="A58" s="206">
        <v>51</v>
      </c>
      <c r="B58" s="3"/>
      <c r="C58" s="3"/>
      <c r="D58" s="3"/>
      <c r="E58" s="3"/>
      <c r="F58" s="3"/>
      <c r="G58" s="3"/>
      <c r="H58" s="3"/>
      <c r="I58" s="3"/>
      <c r="J58" s="299">
        <f t="shared" si="0"/>
        <v>0</v>
      </c>
      <c r="K58" s="33"/>
      <c r="L58" s="216" t="str">
        <f>IF(K58="","",IF(K58="SI","No cal documentació",IF(J58&gt;0,(CONCATENATE("2h_",'Valoració '!$D$7,"00",A58))," ")))</f>
        <v/>
      </c>
    </row>
    <row r="59" spans="1:12" x14ac:dyDescent="0.25">
      <c r="A59" s="206">
        <v>52</v>
      </c>
      <c r="B59" s="3"/>
      <c r="C59" s="3"/>
      <c r="D59" s="3"/>
      <c r="E59" s="3"/>
      <c r="F59" s="3"/>
      <c r="G59" s="3"/>
      <c r="H59" s="3"/>
      <c r="I59" s="3"/>
      <c r="J59" s="299">
        <f t="shared" si="0"/>
        <v>0</v>
      </c>
      <c r="K59" s="33"/>
      <c r="L59" s="216" t="str">
        <f>IF(K59="","",IF(K59="SI","No cal documentació",IF(J59&gt;0,(CONCATENATE("2h_",'Valoració '!$D$7,"00",A59))," ")))</f>
        <v/>
      </c>
    </row>
    <row r="60" spans="1:12" x14ac:dyDescent="0.25">
      <c r="A60" s="206">
        <v>53</v>
      </c>
      <c r="B60" s="3"/>
      <c r="C60" s="3"/>
      <c r="D60" s="3"/>
      <c r="E60" s="3"/>
      <c r="F60" s="3"/>
      <c r="G60" s="3"/>
      <c r="H60" s="3"/>
      <c r="I60" s="3"/>
      <c r="J60" s="299">
        <f t="shared" si="0"/>
        <v>0</v>
      </c>
      <c r="K60" s="33"/>
      <c r="L60" s="216" t="str">
        <f>IF(K60="","",IF(K60="SI","No cal documentació",IF(J60&gt;0,(CONCATENATE("2h_",'Valoració '!$D$7,"00",A60))," ")))</f>
        <v/>
      </c>
    </row>
    <row r="61" spans="1:12" x14ac:dyDescent="0.25">
      <c r="A61" s="206">
        <v>54</v>
      </c>
      <c r="B61" s="3"/>
      <c r="C61" s="3"/>
      <c r="D61" s="3"/>
      <c r="E61" s="3"/>
      <c r="F61" s="3"/>
      <c r="G61" s="3"/>
      <c r="H61" s="3"/>
      <c r="I61" s="3"/>
      <c r="J61" s="299">
        <f t="shared" si="0"/>
        <v>0</v>
      </c>
      <c r="K61" s="33"/>
      <c r="L61" s="216" t="str">
        <f>IF(K61="","",IF(K61="SI","No cal documentació",IF(J61&gt;0,(CONCATENATE("2h_",'Valoració '!$D$7,"00",A61))," ")))</f>
        <v/>
      </c>
    </row>
    <row r="62" spans="1:12" x14ac:dyDescent="0.25">
      <c r="A62" s="206">
        <v>55</v>
      </c>
      <c r="B62" s="3"/>
      <c r="C62" s="3"/>
      <c r="D62" s="3"/>
      <c r="E62" s="3"/>
      <c r="F62" s="3"/>
      <c r="G62" s="3"/>
      <c r="H62" s="3"/>
      <c r="I62" s="3"/>
      <c r="J62" s="299">
        <f t="shared" si="0"/>
        <v>0</v>
      </c>
      <c r="K62" s="33"/>
      <c r="L62" s="216" t="str">
        <f>IF(K62="","",IF(K62="SI","No cal documentació",IF(J62&gt;0,(CONCATENATE("2h_",'Valoració '!$D$7,"00",A62))," ")))</f>
        <v/>
      </c>
    </row>
    <row r="63" spans="1:12" x14ac:dyDescent="0.25">
      <c r="A63" s="206">
        <v>56</v>
      </c>
      <c r="B63" s="3"/>
      <c r="C63" s="3"/>
      <c r="D63" s="3"/>
      <c r="E63" s="3"/>
      <c r="F63" s="3"/>
      <c r="G63" s="3"/>
      <c r="H63" s="3"/>
      <c r="I63" s="3"/>
      <c r="J63" s="299">
        <f t="shared" si="0"/>
        <v>0</v>
      </c>
      <c r="K63" s="33"/>
      <c r="L63" s="216" t="str">
        <f>IF(K63="","",IF(K63="SI","No cal documentació",IF(J63&gt;0,(CONCATENATE("2h_",'Valoració '!$D$7,"00",A63))," ")))</f>
        <v/>
      </c>
    </row>
    <row r="64" spans="1:12" x14ac:dyDescent="0.25">
      <c r="A64" s="206">
        <v>57</v>
      </c>
      <c r="B64" s="3"/>
      <c r="C64" s="3"/>
      <c r="D64" s="3"/>
      <c r="E64" s="3"/>
      <c r="F64" s="3"/>
      <c r="G64" s="3"/>
      <c r="H64" s="3"/>
      <c r="I64" s="3"/>
      <c r="J64" s="299">
        <f t="shared" si="0"/>
        <v>0</v>
      </c>
      <c r="K64" s="33"/>
      <c r="L64" s="216" t="str">
        <f>IF(K64="","",IF(K64="SI","No cal documentació",IF(J64&gt;0,(CONCATENATE("2h_",'Valoració '!$D$7,"00",A64))," ")))</f>
        <v/>
      </c>
    </row>
    <row r="65" spans="1:12" x14ac:dyDescent="0.25">
      <c r="A65" s="206">
        <v>58</v>
      </c>
      <c r="B65" s="3"/>
      <c r="C65" s="3"/>
      <c r="D65" s="3"/>
      <c r="E65" s="3"/>
      <c r="F65" s="3"/>
      <c r="G65" s="3"/>
      <c r="H65" s="3"/>
      <c r="I65" s="3"/>
      <c r="J65" s="299">
        <f t="shared" si="0"/>
        <v>0</v>
      </c>
      <c r="K65" s="33"/>
      <c r="L65" s="216" t="str">
        <f>IF(K65="","",IF(K65="SI","No cal documentació",IF(J65&gt;0,(CONCATENATE("2h_",'Valoració '!$D$7,"00",A65))," ")))</f>
        <v/>
      </c>
    </row>
    <row r="66" spans="1:12" x14ac:dyDescent="0.25">
      <c r="A66" s="206">
        <v>59</v>
      </c>
      <c r="B66" s="3"/>
      <c r="C66" s="3"/>
      <c r="D66" s="3"/>
      <c r="E66" s="3"/>
      <c r="F66" s="3"/>
      <c r="G66" s="3"/>
      <c r="H66" s="3"/>
      <c r="I66" s="3"/>
      <c r="J66" s="299">
        <f t="shared" si="0"/>
        <v>0</v>
      </c>
      <c r="K66" s="33"/>
      <c r="L66" s="216" t="str">
        <f>IF(K66="","",IF(K66="SI","No cal documentació",IF(J66&gt;0,(CONCATENATE("2h_",'Valoració '!$D$7,"00",A66))," ")))</f>
        <v/>
      </c>
    </row>
    <row r="67" spans="1:12" x14ac:dyDescent="0.25">
      <c r="A67" s="206">
        <v>60</v>
      </c>
      <c r="B67" s="3"/>
      <c r="C67" s="3"/>
      <c r="D67" s="3"/>
      <c r="E67" s="3"/>
      <c r="F67" s="3"/>
      <c r="G67" s="3"/>
      <c r="H67" s="3"/>
      <c r="I67" s="3"/>
      <c r="J67" s="299">
        <f t="shared" si="0"/>
        <v>0</v>
      </c>
      <c r="K67" s="33"/>
      <c r="L67" s="216" t="str">
        <f>IF(K67="","",IF(K67="SI","No cal documentació",IF(J67&gt;0,(CONCATENATE("2h_",'Valoració '!$D$7,"00",A67))," ")))</f>
        <v/>
      </c>
    </row>
    <row r="68" spans="1:12" x14ac:dyDescent="0.25">
      <c r="A68" s="206">
        <v>61</v>
      </c>
      <c r="B68" s="3"/>
      <c r="C68" s="3"/>
      <c r="D68" s="3"/>
      <c r="E68" s="3"/>
      <c r="F68" s="3"/>
      <c r="G68" s="3"/>
      <c r="H68" s="3"/>
      <c r="I68" s="3"/>
      <c r="J68" s="299">
        <f t="shared" si="0"/>
        <v>0</v>
      </c>
      <c r="K68" s="33"/>
      <c r="L68" s="216" t="str">
        <f>IF(K68="","",IF(K68="SI","No cal documentació",IF(J68&gt;0,(CONCATENATE("2h_",'Valoració '!$D$7,"00",A68))," ")))</f>
        <v/>
      </c>
    </row>
    <row r="69" spans="1:12" x14ac:dyDescent="0.25">
      <c r="A69" s="206">
        <v>62</v>
      </c>
      <c r="B69" s="3"/>
      <c r="C69" s="3"/>
      <c r="D69" s="3"/>
      <c r="E69" s="3"/>
      <c r="F69" s="3"/>
      <c r="G69" s="3"/>
      <c r="H69" s="3"/>
      <c r="I69" s="3"/>
      <c r="J69" s="299">
        <f t="shared" si="0"/>
        <v>0</v>
      </c>
      <c r="K69" s="33"/>
      <c r="L69" s="216" t="str">
        <f>IF(K69="","",IF(K69="SI","No cal documentació",IF(J69&gt;0,(CONCATENATE("2h_",'Valoració '!$D$7,"00",A69))," ")))</f>
        <v/>
      </c>
    </row>
    <row r="70" spans="1:12" x14ac:dyDescent="0.25">
      <c r="A70" s="206">
        <v>63</v>
      </c>
      <c r="B70" s="3"/>
      <c r="C70" s="3"/>
      <c r="D70" s="3"/>
      <c r="E70" s="3"/>
      <c r="F70" s="3"/>
      <c r="G70" s="3"/>
      <c r="H70" s="3"/>
      <c r="I70" s="3"/>
      <c r="J70" s="299">
        <f t="shared" si="0"/>
        <v>0</v>
      </c>
      <c r="K70" s="33"/>
      <c r="L70" s="216" t="str">
        <f>IF(K70="","",IF(K70="SI","No cal documentació",IF(J70&gt;0,(CONCATENATE("2h_",'Valoració '!$D$7,"00",A70))," ")))</f>
        <v/>
      </c>
    </row>
    <row r="71" spans="1:12" x14ac:dyDescent="0.25">
      <c r="A71" s="206">
        <v>64</v>
      </c>
      <c r="B71" s="3"/>
      <c r="C71" s="3"/>
      <c r="D71" s="3"/>
      <c r="E71" s="3"/>
      <c r="F71" s="3"/>
      <c r="G71" s="3"/>
      <c r="H71" s="3"/>
      <c r="I71" s="3"/>
      <c r="J71" s="299">
        <f t="shared" si="0"/>
        <v>0</v>
      </c>
      <c r="K71" s="33"/>
      <c r="L71" s="216" t="str">
        <f>IF(K71="","",IF(K71="SI","No cal documentació",IF(J71&gt;0,(CONCATENATE("2h_",'Valoració '!$D$7,"00",A71))," ")))</f>
        <v/>
      </c>
    </row>
    <row r="72" spans="1:12" x14ac:dyDescent="0.25">
      <c r="A72" s="206">
        <v>65</v>
      </c>
      <c r="B72" s="3"/>
      <c r="C72" s="3"/>
      <c r="D72" s="3"/>
      <c r="E72" s="3"/>
      <c r="F72" s="3"/>
      <c r="G72" s="3"/>
      <c r="H72" s="3"/>
      <c r="I72" s="3"/>
      <c r="J72" s="299">
        <f t="shared" si="0"/>
        <v>0</v>
      </c>
      <c r="K72" s="33"/>
      <c r="L72" s="216" t="str">
        <f>IF(K72="","",IF(K72="SI","No cal documentació",IF(J72&gt;0,(CONCATENATE("2h_",'Valoració '!$D$7,"00",A72))," ")))</f>
        <v/>
      </c>
    </row>
    <row r="73" spans="1:12" x14ac:dyDescent="0.25">
      <c r="A73" s="206">
        <v>66</v>
      </c>
      <c r="B73" s="3"/>
      <c r="C73" s="3"/>
      <c r="D73" s="3"/>
      <c r="E73" s="3"/>
      <c r="F73" s="3"/>
      <c r="G73" s="3"/>
      <c r="H73" s="3"/>
      <c r="I73" s="3"/>
      <c r="J73" s="299">
        <f t="shared" ref="J73:J107" si="1">IF(B73&lt;&gt;"",IF(AND(C73="si",F73="si"),1,IF(AND(C73="si",F73="no"),0.5,IF(AND(C73="no",F73="si"),0.5,0.25))),0)</f>
        <v>0</v>
      </c>
      <c r="K73" s="33"/>
      <c r="L73" s="216" t="str">
        <f>IF(K73="","",IF(K73="SI","No cal documentació",IF(J73&gt;0,(CONCATENATE("2h_",'Valoració '!$D$7,"00",A73))," ")))</f>
        <v/>
      </c>
    </row>
    <row r="74" spans="1:12" x14ac:dyDescent="0.25">
      <c r="A74" s="206">
        <v>67</v>
      </c>
      <c r="B74" s="3"/>
      <c r="C74" s="3"/>
      <c r="D74" s="3"/>
      <c r="E74" s="3"/>
      <c r="F74" s="3"/>
      <c r="G74" s="3"/>
      <c r="H74" s="3"/>
      <c r="I74" s="3"/>
      <c r="J74" s="299">
        <f t="shared" si="1"/>
        <v>0</v>
      </c>
      <c r="K74" s="33"/>
      <c r="L74" s="216" t="str">
        <f>IF(K74="","",IF(K74="SI","No cal documentació",IF(J74&gt;0,(CONCATENATE("2h_",'Valoració '!$D$7,"00",A74))," ")))</f>
        <v/>
      </c>
    </row>
    <row r="75" spans="1:12" x14ac:dyDescent="0.25">
      <c r="A75" s="206">
        <v>68</v>
      </c>
      <c r="B75" s="3"/>
      <c r="C75" s="3"/>
      <c r="D75" s="3"/>
      <c r="E75" s="3"/>
      <c r="F75" s="3"/>
      <c r="G75" s="3"/>
      <c r="H75" s="3"/>
      <c r="I75" s="3"/>
      <c r="J75" s="299">
        <f t="shared" si="1"/>
        <v>0</v>
      </c>
      <c r="K75" s="33"/>
      <c r="L75" s="216" t="str">
        <f>IF(K75="","",IF(K75="SI","No cal documentació",IF(J75&gt;0,(CONCATENATE("2h_",'Valoració '!$D$7,"00",A75))," ")))</f>
        <v/>
      </c>
    </row>
    <row r="76" spans="1:12" x14ac:dyDescent="0.25">
      <c r="A76" s="206">
        <v>69</v>
      </c>
      <c r="B76" s="3"/>
      <c r="C76" s="3"/>
      <c r="D76" s="3"/>
      <c r="E76" s="3"/>
      <c r="F76" s="3"/>
      <c r="G76" s="3"/>
      <c r="H76" s="3"/>
      <c r="I76" s="3"/>
      <c r="J76" s="299">
        <f t="shared" si="1"/>
        <v>0</v>
      </c>
      <c r="K76" s="33"/>
      <c r="L76" s="216" t="str">
        <f>IF(K76="","",IF(K76="SI","No cal documentació",IF(J76&gt;0,(CONCATENATE("2h_",'Valoració '!$D$7,"00",A76))," ")))</f>
        <v/>
      </c>
    </row>
    <row r="77" spans="1:12" x14ac:dyDescent="0.25">
      <c r="A77" s="206">
        <v>70</v>
      </c>
      <c r="B77" s="3"/>
      <c r="C77" s="3"/>
      <c r="D77" s="3"/>
      <c r="E77" s="3"/>
      <c r="F77" s="3"/>
      <c r="G77" s="3"/>
      <c r="H77" s="3"/>
      <c r="I77" s="3"/>
      <c r="J77" s="299">
        <f t="shared" si="1"/>
        <v>0</v>
      </c>
      <c r="K77" s="33"/>
      <c r="L77" s="216" t="str">
        <f>IF(K77="","",IF(K77="SI","No cal documentació",IF(J77&gt;0,(CONCATENATE("2h_",'Valoració '!$D$7,"00",A77))," ")))</f>
        <v/>
      </c>
    </row>
    <row r="78" spans="1:12" x14ac:dyDescent="0.25">
      <c r="A78" s="206">
        <v>71</v>
      </c>
      <c r="B78" s="3"/>
      <c r="C78" s="3"/>
      <c r="D78" s="3"/>
      <c r="E78" s="3"/>
      <c r="F78" s="3"/>
      <c r="G78" s="3"/>
      <c r="H78" s="3"/>
      <c r="I78" s="3"/>
      <c r="J78" s="299">
        <f t="shared" si="1"/>
        <v>0</v>
      </c>
      <c r="K78" s="33"/>
      <c r="L78" s="216" t="str">
        <f>IF(K78="","",IF(K78="SI","No cal documentació",IF(J78&gt;0,(CONCATENATE("2h_",'Valoració '!$D$7,"00",A78))," ")))</f>
        <v/>
      </c>
    </row>
    <row r="79" spans="1:12" x14ac:dyDescent="0.25">
      <c r="A79" s="206">
        <v>72</v>
      </c>
      <c r="B79" s="3"/>
      <c r="C79" s="3"/>
      <c r="D79" s="3"/>
      <c r="E79" s="3"/>
      <c r="F79" s="3"/>
      <c r="G79" s="3"/>
      <c r="H79" s="3"/>
      <c r="I79" s="3"/>
      <c r="J79" s="299">
        <f t="shared" si="1"/>
        <v>0</v>
      </c>
      <c r="K79" s="33"/>
      <c r="L79" s="216" t="str">
        <f>IF(K79="","",IF(K79="SI","No cal documentació",IF(J79&gt;0,(CONCATENATE("2h_",'Valoració '!$D$7,"00",A79))," ")))</f>
        <v/>
      </c>
    </row>
    <row r="80" spans="1:12" x14ac:dyDescent="0.25">
      <c r="A80" s="206">
        <v>73</v>
      </c>
      <c r="B80" s="3"/>
      <c r="C80" s="3"/>
      <c r="D80" s="3"/>
      <c r="E80" s="3"/>
      <c r="F80" s="3"/>
      <c r="G80" s="3"/>
      <c r="H80" s="3"/>
      <c r="I80" s="3"/>
      <c r="J80" s="299">
        <f t="shared" si="1"/>
        <v>0</v>
      </c>
      <c r="K80" s="33"/>
      <c r="L80" s="216" t="str">
        <f>IF(K80="","",IF(K80="SI","No cal documentació",IF(J80&gt;0,(CONCATENATE("2h_",'Valoració '!$D$7,"00",A80))," ")))</f>
        <v/>
      </c>
    </row>
    <row r="81" spans="1:12" x14ac:dyDescent="0.25">
      <c r="A81" s="206">
        <v>74</v>
      </c>
      <c r="B81" s="3"/>
      <c r="C81" s="3"/>
      <c r="D81" s="3"/>
      <c r="E81" s="3"/>
      <c r="F81" s="3"/>
      <c r="G81" s="3"/>
      <c r="H81" s="3"/>
      <c r="I81" s="3"/>
      <c r="J81" s="299">
        <f t="shared" si="1"/>
        <v>0</v>
      </c>
      <c r="K81" s="33"/>
      <c r="L81" s="216" t="str">
        <f>IF(K81="","",IF(K81="SI","No cal documentació",IF(J81&gt;0,(CONCATENATE("2h_",'Valoració '!$D$7,"00",A81))," ")))</f>
        <v/>
      </c>
    </row>
    <row r="82" spans="1:12" x14ac:dyDescent="0.25">
      <c r="A82" s="206">
        <v>75</v>
      </c>
      <c r="B82" s="3"/>
      <c r="C82" s="3"/>
      <c r="D82" s="3"/>
      <c r="E82" s="3"/>
      <c r="F82" s="3"/>
      <c r="G82" s="3"/>
      <c r="H82" s="3"/>
      <c r="I82" s="3"/>
      <c r="J82" s="299">
        <f t="shared" si="1"/>
        <v>0</v>
      </c>
      <c r="K82" s="33"/>
      <c r="L82" s="216" t="str">
        <f>IF(K82="","",IF(K82="SI","No cal documentació",IF(J82&gt;0,(CONCATENATE("2h_",'Valoració '!$D$7,"00",A82))," ")))</f>
        <v/>
      </c>
    </row>
    <row r="83" spans="1:12" x14ac:dyDescent="0.25">
      <c r="A83" s="206">
        <v>76</v>
      </c>
      <c r="B83" s="3"/>
      <c r="C83" s="3"/>
      <c r="D83" s="3"/>
      <c r="E83" s="3"/>
      <c r="F83" s="3"/>
      <c r="G83" s="3"/>
      <c r="H83" s="3"/>
      <c r="I83" s="3"/>
      <c r="J83" s="299">
        <f t="shared" si="1"/>
        <v>0</v>
      </c>
      <c r="K83" s="33"/>
      <c r="L83" s="216" t="str">
        <f>IF(K83="","",IF(K83="SI","No cal documentació",IF(J83&gt;0,(CONCATENATE("2h_",'Valoració '!$D$7,"00",A83))," ")))</f>
        <v/>
      </c>
    </row>
    <row r="84" spans="1:12" x14ac:dyDescent="0.25">
      <c r="A84" s="206">
        <v>77</v>
      </c>
      <c r="B84" s="3"/>
      <c r="C84" s="3"/>
      <c r="D84" s="3"/>
      <c r="E84" s="3"/>
      <c r="F84" s="3"/>
      <c r="G84" s="3"/>
      <c r="H84" s="3"/>
      <c r="I84" s="3"/>
      <c r="J84" s="299">
        <f t="shared" si="1"/>
        <v>0</v>
      </c>
      <c r="K84" s="33"/>
      <c r="L84" s="216" t="str">
        <f>IF(K84="","",IF(K84="SI","No cal documentació",IF(J84&gt;0,(CONCATENATE("2h_",'Valoració '!$D$7,"00",A84))," ")))</f>
        <v/>
      </c>
    </row>
    <row r="85" spans="1:12" x14ac:dyDescent="0.25">
      <c r="A85" s="206">
        <v>78</v>
      </c>
      <c r="B85" s="3"/>
      <c r="C85" s="3"/>
      <c r="D85" s="3"/>
      <c r="E85" s="3"/>
      <c r="F85" s="3"/>
      <c r="G85" s="3"/>
      <c r="H85" s="3"/>
      <c r="I85" s="3"/>
      <c r="J85" s="299">
        <f t="shared" si="1"/>
        <v>0</v>
      </c>
      <c r="K85" s="33"/>
      <c r="L85" s="216" t="str">
        <f>IF(K85="","",IF(K85="SI","No cal documentació",IF(J85&gt;0,(CONCATENATE("2h_",'Valoració '!$D$7,"00",A85))," ")))</f>
        <v/>
      </c>
    </row>
    <row r="86" spans="1:12" x14ac:dyDescent="0.25">
      <c r="A86" s="206">
        <v>79</v>
      </c>
      <c r="B86" s="3"/>
      <c r="C86" s="3"/>
      <c r="D86" s="3"/>
      <c r="E86" s="3"/>
      <c r="F86" s="3"/>
      <c r="G86" s="3"/>
      <c r="H86" s="3"/>
      <c r="I86" s="3"/>
      <c r="J86" s="299">
        <f t="shared" si="1"/>
        <v>0</v>
      </c>
      <c r="K86" s="33"/>
      <c r="L86" s="216" t="str">
        <f>IF(K86="","",IF(K86="SI","No cal documentació",IF(J86&gt;0,(CONCATENATE("2h_",'Valoració '!$D$7,"00",A86))," ")))</f>
        <v/>
      </c>
    </row>
    <row r="87" spans="1:12" x14ac:dyDescent="0.25">
      <c r="A87" s="206">
        <v>80</v>
      </c>
      <c r="B87" s="3"/>
      <c r="C87" s="3"/>
      <c r="D87" s="3"/>
      <c r="E87" s="3"/>
      <c r="F87" s="3"/>
      <c r="G87" s="3"/>
      <c r="H87" s="3"/>
      <c r="I87" s="3"/>
      <c r="J87" s="299">
        <f t="shared" si="1"/>
        <v>0</v>
      </c>
      <c r="K87" s="33"/>
      <c r="L87" s="216" t="str">
        <f>IF(K87="","",IF(K87="SI","No cal documentació",IF(J87&gt;0,(CONCATENATE("2h_",'Valoració '!$D$7,"00",A87))," ")))</f>
        <v/>
      </c>
    </row>
    <row r="88" spans="1:12" x14ac:dyDescent="0.25">
      <c r="A88" s="206">
        <v>81</v>
      </c>
      <c r="B88" s="3"/>
      <c r="C88" s="3"/>
      <c r="D88" s="3"/>
      <c r="E88" s="3"/>
      <c r="F88" s="3"/>
      <c r="G88" s="3"/>
      <c r="H88" s="3"/>
      <c r="I88" s="3"/>
      <c r="J88" s="299">
        <f t="shared" si="1"/>
        <v>0</v>
      </c>
      <c r="K88" s="33"/>
      <c r="L88" s="216" t="str">
        <f>IF(K88="","",IF(K88="SI","No cal documentació",IF(J88&gt;0,(CONCATENATE("2h_",'Valoració '!$D$7,"00",A88))," ")))</f>
        <v/>
      </c>
    </row>
    <row r="89" spans="1:12" x14ac:dyDescent="0.25">
      <c r="A89" s="206">
        <v>82</v>
      </c>
      <c r="B89" s="3"/>
      <c r="C89" s="3"/>
      <c r="D89" s="3"/>
      <c r="E89" s="3"/>
      <c r="F89" s="3"/>
      <c r="G89" s="3"/>
      <c r="H89" s="3"/>
      <c r="I89" s="3"/>
      <c r="J89" s="299">
        <f t="shared" si="1"/>
        <v>0</v>
      </c>
      <c r="K89" s="33"/>
      <c r="L89" s="216" t="str">
        <f>IF(K89="","",IF(K89="SI","No cal documentació",IF(J89&gt;0,(CONCATENATE("2h_",'Valoració '!$D$7,"00",A89))," ")))</f>
        <v/>
      </c>
    </row>
    <row r="90" spans="1:12" x14ac:dyDescent="0.25">
      <c r="A90" s="206">
        <v>83</v>
      </c>
      <c r="B90" s="3"/>
      <c r="C90" s="3"/>
      <c r="D90" s="3"/>
      <c r="E90" s="3"/>
      <c r="F90" s="3"/>
      <c r="G90" s="3"/>
      <c r="H90" s="3"/>
      <c r="I90" s="3"/>
      <c r="J90" s="299">
        <f t="shared" si="1"/>
        <v>0</v>
      </c>
      <c r="K90" s="33"/>
      <c r="L90" s="216" t="str">
        <f>IF(K90="","",IF(K90="SI","No cal documentació",IF(J90&gt;0,(CONCATENATE("2h_",'Valoració '!$D$7,"00",A90))," ")))</f>
        <v/>
      </c>
    </row>
    <row r="91" spans="1:12" x14ac:dyDescent="0.25">
      <c r="A91" s="206">
        <v>84</v>
      </c>
      <c r="B91" s="3"/>
      <c r="C91" s="3"/>
      <c r="D91" s="3"/>
      <c r="E91" s="3"/>
      <c r="F91" s="3"/>
      <c r="G91" s="3"/>
      <c r="H91" s="3"/>
      <c r="I91" s="3"/>
      <c r="J91" s="299">
        <f t="shared" si="1"/>
        <v>0</v>
      </c>
      <c r="K91" s="33"/>
      <c r="L91" s="216" t="str">
        <f>IF(K91="","",IF(K91="SI","No cal documentació",IF(J91&gt;0,(CONCATENATE("2h_",'Valoració '!$D$7,"00",A91))," ")))</f>
        <v/>
      </c>
    </row>
    <row r="92" spans="1:12" x14ac:dyDescent="0.25">
      <c r="A92" s="206">
        <v>85</v>
      </c>
      <c r="B92" s="3"/>
      <c r="C92" s="3"/>
      <c r="D92" s="3"/>
      <c r="E92" s="3"/>
      <c r="F92" s="3"/>
      <c r="G92" s="3"/>
      <c r="H92" s="3"/>
      <c r="I92" s="3"/>
      <c r="J92" s="299">
        <f t="shared" si="1"/>
        <v>0</v>
      </c>
      <c r="K92" s="33"/>
      <c r="L92" s="216" t="str">
        <f>IF(K92="","",IF(K92="SI","No cal documentació",IF(J92&gt;0,(CONCATENATE("2h_",'Valoració '!$D$7,"00",A92))," ")))</f>
        <v/>
      </c>
    </row>
    <row r="93" spans="1:12" x14ac:dyDescent="0.25">
      <c r="A93" s="206">
        <v>86</v>
      </c>
      <c r="B93" s="3"/>
      <c r="C93" s="3"/>
      <c r="D93" s="3"/>
      <c r="E93" s="3"/>
      <c r="F93" s="3"/>
      <c r="G93" s="179"/>
      <c r="H93" s="19"/>
      <c r="I93" s="19"/>
      <c r="J93" s="299">
        <f t="shared" si="1"/>
        <v>0</v>
      </c>
      <c r="K93" s="33"/>
      <c r="L93" s="216" t="str">
        <f>IF(K93="","",IF(K93="SI","No cal documentació",IF(J93&gt;0,(CONCATENATE("2h_",'Valoració '!$D$7,"00",A93))," ")))</f>
        <v/>
      </c>
    </row>
    <row r="94" spans="1:12" x14ac:dyDescent="0.25">
      <c r="A94" s="206">
        <v>87</v>
      </c>
      <c r="B94" s="3"/>
      <c r="C94" s="3"/>
      <c r="D94" s="3"/>
      <c r="E94" s="3"/>
      <c r="F94" s="3"/>
      <c r="G94" s="3"/>
      <c r="H94" s="3"/>
      <c r="I94" s="3"/>
      <c r="J94" s="299">
        <f t="shared" si="1"/>
        <v>0</v>
      </c>
      <c r="K94" s="33"/>
      <c r="L94" s="216" t="str">
        <f>IF(K94="","",IF(K94="SI","No cal documentació",IF(J94&gt;0,(CONCATENATE("2h_",'Valoració '!$D$7,"00",A94))," ")))</f>
        <v/>
      </c>
    </row>
    <row r="95" spans="1:12" x14ac:dyDescent="0.25">
      <c r="A95" s="206">
        <v>88</v>
      </c>
      <c r="B95" s="3"/>
      <c r="C95" s="3"/>
      <c r="D95" s="3"/>
      <c r="E95" s="3"/>
      <c r="F95" s="3"/>
      <c r="G95" s="3"/>
      <c r="H95" s="3"/>
      <c r="I95" s="3"/>
      <c r="J95" s="299">
        <f t="shared" si="1"/>
        <v>0</v>
      </c>
      <c r="K95" s="33"/>
      <c r="L95" s="216" t="str">
        <f>IF(K95="","",IF(K95="SI","No cal documentació",IF(J95&gt;0,(CONCATENATE("2h_",'Valoració '!$D$7,"00",A95))," ")))</f>
        <v/>
      </c>
    </row>
    <row r="96" spans="1:12" x14ac:dyDescent="0.25">
      <c r="A96" s="206">
        <v>89</v>
      </c>
      <c r="B96" s="3"/>
      <c r="C96" s="3"/>
      <c r="D96" s="3"/>
      <c r="E96" s="3"/>
      <c r="F96" s="3"/>
      <c r="G96" s="3"/>
      <c r="H96" s="3"/>
      <c r="I96" s="3"/>
      <c r="J96" s="299">
        <f t="shared" si="1"/>
        <v>0</v>
      </c>
      <c r="K96" s="33"/>
      <c r="L96" s="216" t="str">
        <f>IF(K96="","",IF(K96="SI","No cal documentació",IF(J96&gt;0,(CONCATENATE("2h_",'Valoració '!$D$7,"00",A96))," ")))</f>
        <v/>
      </c>
    </row>
    <row r="97" spans="1:12" x14ac:dyDescent="0.25">
      <c r="A97" s="206">
        <v>90</v>
      </c>
      <c r="B97" s="3"/>
      <c r="C97" s="3"/>
      <c r="D97" s="3"/>
      <c r="E97" s="3"/>
      <c r="F97" s="3"/>
      <c r="G97" s="3"/>
      <c r="H97" s="3"/>
      <c r="I97" s="3"/>
      <c r="J97" s="299">
        <f t="shared" si="1"/>
        <v>0</v>
      </c>
      <c r="K97" s="33"/>
      <c r="L97" s="216" t="str">
        <f>IF(K97="","",IF(K97="SI","No cal documentació",IF(J97&gt;0,(CONCATENATE("2h_",'Valoració '!$D$7,"00",A97))," ")))</f>
        <v/>
      </c>
    </row>
    <row r="98" spans="1:12" x14ac:dyDescent="0.25">
      <c r="A98" s="206">
        <v>91</v>
      </c>
      <c r="B98" s="3"/>
      <c r="C98" s="3"/>
      <c r="D98" s="3"/>
      <c r="E98" s="3"/>
      <c r="F98" s="3"/>
      <c r="G98" s="3"/>
      <c r="H98" s="3"/>
      <c r="I98" s="3"/>
      <c r="J98" s="299">
        <f t="shared" si="1"/>
        <v>0</v>
      </c>
      <c r="K98" s="33"/>
      <c r="L98" s="216" t="str">
        <f>IF(K98="","",IF(K98="SI","No cal documentació",IF(J98&gt;0,(CONCATENATE("2h_",'Valoració '!$D$7,"00",A98))," ")))</f>
        <v/>
      </c>
    </row>
    <row r="99" spans="1:12" x14ac:dyDescent="0.25">
      <c r="A99" s="206">
        <v>92</v>
      </c>
      <c r="B99" s="3"/>
      <c r="C99" s="3"/>
      <c r="D99" s="3"/>
      <c r="E99" s="3"/>
      <c r="F99" s="3"/>
      <c r="G99" s="3"/>
      <c r="H99" s="3"/>
      <c r="I99" s="3"/>
      <c r="J99" s="299">
        <f t="shared" si="1"/>
        <v>0</v>
      </c>
      <c r="K99" s="33"/>
      <c r="L99" s="216" t="str">
        <f>IF(K99="","",IF(K99="SI","No cal documentació",IF(J99&gt;0,(CONCATENATE("2h_",'Valoració '!$D$7,"00",A99))," ")))</f>
        <v/>
      </c>
    </row>
    <row r="100" spans="1:12" x14ac:dyDescent="0.25">
      <c r="A100" s="206">
        <v>93</v>
      </c>
      <c r="B100" s="3"/>
      <c r="C100" s="3"/>
      <c r="D100" s="3"/>
      <c r="E100" s="3"/>
      <c r="F100" s="3"/>
      <c r="G100" s="3"/>
      <c r="H100" s="3"/>
      <c r="I100" s="3"/>
      <c r="J100" s="299">
        <f t="shared" si="1"/>
        <v>0</v>
      </c>
      <c r="K100" s="33"/>
      <c r="L100" s="216" t="str">
        <f>IF(K100="","",IF(K100="SI","No cal documentació",IF(J100&gt;0,(CONCATENATE("2h_",'Valoració '!$D$7,"00",A100))," ")))</f>
        <v/>
      </c>
    </row>
    <row r="101" spans="1:12" x14ac:dyDescent="0.25">
      <c r="A101" s="206">
        <v>94</v>
      </c>
      <c r="B101" s="3"/>
      <c r="C101" s="3"/>
      <c r="D101" s="3"/>
      <c r="E101" s="3"/>
      <c r="F101" s="3"/>
      <c r="G101" s="3"/>
      <c r="H101" s="3"/>
      <c r="I101" s="3"/>
      <c r="J101" s="299">
        <f t="shared" si="1"/>
        <v>0</v>
      </c>
      <c r="K101" s="33"/>
      <c r="L101" s="216" t="str">
        <f>IF(K101="","",IF(K101="SI","No cal documentació",IF(J101&gt;0,(CONCATENATE("2h_",'Valoració '!$D$7,"00",A101))," ")))</f>
        <v/>
      </c>
    </row>
    <row r="102" spans="1:12" x14ac:dyDescent="0.25">
      <c r="A102" s="206">
        <v>95</v>
      </c>
      <c r="B102" s="3"/>
      <c r="C102" s="3"/>
      <c r="D102" s="3"/>
      <c r="E102" s="3"/>
      <c r="F102" s="3"/>
      <c r="G102" s="3"/>
      <c r="H102" s="3"/>
      <c r="I102" s="3"/>
      <c r="J102" s="299">
        <f t="shared" si="1"/>
        <v>0</v>
      </c>
      <c r="K102" s="33"/>
      <c r="L102" s="216" t="str">
        <f>IF(K102="","",IF(K102="SI","No cal documentació",IF(J102&gt;0,(CONCATENATE("2h_",'Valoració '!$D$7,"00",A102))," ")))</f>
        <v/>
      </c>
    </row>
    <row r="103" spans="1:12" x14ac:dyDescent="0.25">
      <c r="A103" s="206">
        <v>96</v>
      </c>
      <c r="B103" s="3"/>
      <c r="C103" s="3"/>
      <c r="D103" s="3"/>
      <c r="E103" s="3"/>
      <c r="F103" s="3"/>
      <c r="G103" s="3"/>
      <c r="H103" s="3"/>
      <c r="I103" s="3"/>
      <c r="J103" s="299">
        <f t="shared" si="1"/>
        <v>0</v>
      </c>
      <c r="K103" s="33"/>
      <c r="L103" s="216" t="str">
        <f>IF(K103="","",IF(K103="SI","No cal documentació",IF(J103&gt;0,(CONCATENATE("2h_",'Valoració '!$D$7,"00",A103))," ")))</f>
        <v/>
      </c>
    </row>
    <row r="104" spans="1:12" x14ac:dyDescent="0.25">
      <c r="A104" s="206">
        <v>97</v>
      </c>
      <c r="B104" s="3"/>
      <c r="C104" s="3"/>
      <c r="D104" s="3"/>
      <c r="E104" s="3"/>
      <c r="F104" s="3"/>
      <c r="G104" s="3"/>
      <c r="H104" s="3"/>
      <c r="I104" s="3"/>
      <c r="J104" s="299">
        <f t="shared" si="1"/>
        <v>0</v>
      </c>
      <c r="K104" s="33"/>
      <c r="L104" s="216" t="str">
        <f>IF(K104="","",IF(K104="SI","No cal documentació",IF(J104&gt;0,(CONCATENATE("2h_",'Valoració '!$D$7,"00",A104))," ")))</f>
        <v/>
      </c>
    </row>
    <row r="105" spans="1:12" x14ac:dyDescent="0.25">
      <c r="A105" s="206">
        <v>98</v>
      </c>
      <c r="B105" s="3"/>
      <c r="C105" s="3"/>
      <c r="D105" s="3"/>
      <c r="E105" s="3"/>
      <c r="F105" s="3"/>
      <c r="G105" s="3"/>
      <c r="H105" s="3"/>
      <c r="I105" s="3"/>
      <c r="J105" s="299">
        <f t="shared" si="1"/>
        <v>0</v>
      </c>
      <c r="K105" s="33"/>
      <c r="L105" s="216" t="str">
        <f>IF(K105="","",IF(K105="SI","No cal documentació",IF(J105&gt;0,(CONCATENATE("2h_",'Valoració '!$D$7,"00",A105))," ")))</f>
        <v/>
      </c>
    </row>
    <row r="106" spans="1:12" x14ac:dyDescent="0.25">
      <c r="A106" s="206">
        <v>99</v>
      </c>
      <c r="B106" s="3"/>
      <c r="C106" s="3"/>
      <c r="D106" s="3"/>
      <c r="E106" s="3"/>
      <c r="F106" s="3"/>
      <c r="G106" s="3"/>
      <c r="H106" s="3"/>
      <c r="I106" s="3"/>
      <c r="J106" s="299">
        <f t="shared" si="1"/>
        <v>0</v>
      </c>
      <c r="K106" s="33"/>
      <c r="L106" s="216" t="str">
        <f>IF(K106="","",IF(K106="SI","No cal documentació",IF(J106&gt;0,(CONCATENATE("2h_",'Valoració '!$D$7,"00",A106))," ")))</f>
        <v/>
      </c>
    </row>
    <row r="107" spans="1:12" x14ac:dyDescent="0.25">
      <c r="A107" s="207">
        <v>100</v>
      </c>
      <c r="B107" s="196"/>
      <c r="C107" s="196"/>
      <c r="D107" s="196"/>
      <c r="E107" s="196"/>
      <c r="F107" s="196"/>
      <c r="G107" s="196"/>
      <c r="H107" s="196"/>
      <c r="I107" s="196"/>
      <c r="J107" s="299">
        <f t="shared" si="1"/>
        <v>0</v>
      </c>
      <c r="K107" s="205"/>
      <c r="L107" s="220" t="str">
        <f>IF(K107="","",IF(K107="SI","No cal documentació",IF(J107&gt;0,(CONCATENATE("2h_",'Valoració '!$D$7,"00",A107))," ")))</f>
        <v/>
      </c>
    </row>
  </sheetData>
  <sheetProtection algorithmName="SHA-512" hashValue="AWiDeaCHvCx39Dqe3Chmqjhw/DiRDeoYAfKMG2Hmc3C+BGV0crfSAA6248zGjH3SmuWVIfJ9a7uwEsbhCWxofQ==" saltValue="/51Sk6YxPe0HRU4XjDszmQ==" spinCount="100000" sheet="1" objects="1" scenarios="1"/>
  <mergeCells count="1">
    <mergeCell ref="A6:H6"/>
  </mergeCells>
  <dataValidations disablePrompts="1" count="1">
    <dataValidation type="list" allowBlank="1" showInputMessage="1" showErrorMessage="1" sqref="K8:K107 F8:F107 C8:C107" xr:uid="{00000000-0002-0000-0E00-000000000000}">
      <formula1>"si, no"</formula1>
    </dataValidation>
  </dataValidations>
  <hyperlinks>
    <hyperlink ref="T4" r:id="rId1" xr:uid="{00000000-0004-0000-0E00-000000000000}"/>
    <hyperlink ref="A4" r:id="rId2" xr:uid="{00000000-0004-0000-0E00-000001000000}"/>
  </hyperlinks>
  <pageMargins left="0.7" right="0.7" top="0.75" bottom="0.75" header="0.3" footer="0.3"/>
  <pageSetup paperSize="9" orientation="portrait" horizontalDpi="1200" verticalDpi="1200" r:id="rId3"/>
  <tableParts count="1">
    <tablePart r:id="rId4"/>
  </tablePart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Full11"/>
  <dimension ref="A1:H108"/>
  <sheetViews>
    <sheetView workbookViewId="0">
      <pane ySplit="6" topLeftCell="A7" activePane="bottomLeft" state="frozen"/>
      <selection activeCell="B7" sqref="B7"/>
      <selection pane="bottomLeft" activeCell="A6" sqref="A6"/>
    </sheetView>
  </sheetViews>
  <sheetFormatPr baseColWidth="10" defaultColWidth="9.140625" defaultRowHeight="15" x14ac:dyDescent="0.25"/>
  <cols>
    <col min="1" max="1" width="9.140625" style="81"/>
    <col min="2" max="2" width="28" style="81" customWidth="1"/>
    <col min="3" max="3" width="84.5703125" style="81" customWidth="1"/>
    <col min="4" max="4" width="19.140625" style="81" customWidth="1"/>
    <col min="5" max="5" width="11.85546875" style="81" customWidth="1"/>
    <col min="6" max="6" width="22.42578125" style="81" customWidth="1"/>
    <col min="7" max="16384" width="9.140625" style="81"/>
  </cols>
  <sheetData>
    <row r="1" spans="1:8" x14ac:dyDescent="0.25">
      <c r="A1" s="253" t="s">
        <v>54</v>
      </c>
      <c r="B1" s="254"/>
    </row>
    <row r="2" spans="1:8" x14ac:dyDescent="0.25">
      <c r="A2" s="254" t="s">
        <v>67</v>
      </c>
      <c r="B2" s="254"/>
      <c r="C2" s="259" t="s">
        <v>238</v>
      </c>
      <c r="D2" s="260">
        <f>SUM(G7:G106)</f>
        <v>0</v>
      </c>
    </row>
    <row r="4" spans="1:8" x14ac:dyDescent="0.25">
      <c r="A4" s="242" t="s">
        <v>72</v>
      </c>
    </row>
    <row r="5" spans="1:8" ht="15" customHeight="1" x14ac:dyDescent="0.25">
      <c r="A5" s="359" t="s">
        <v>124</v>
      </c>
      <c r="B5" s="365"/>
      <c r="C5" s="360"/>
      <c r="D5" s="360"/>
      <c r="E5" s="361"/>
    </row>
    <row r="6" spans="1:8" ht="34.5" customHeight="1" x14ac:dyDescent="0.25">
      <c r="A6" s="243" t="s">
        <v>30</v>
      </c>
      <c r="B6" s="244" t="s">
        <v>239</v>
      </c>
      <c r="C6" s="245" t="s">
        <v>60</v>
      </c>
      <c r="D6" s="245" t="s">
        <v>61</v>
      </c>
      <c r="E6" s="245" t="s">
        <v>59</v>
      </c>
      <c r="F6" s="245" t="s">
        <v>78</v>
      </c>
      <c r="G6" s="245" t="s">
        <v>240</v>
      </c>
      <c r="H6" s="246" t="s">
        <v>28</v>
      </c>
    </row>
    <row r="7" spans="1:8" x14ac:dyDescent="0.25">
      <c r="A7" s="300">
        <v>1</v>
      </c>
      <c r="B7" s="247"/>
      <c r="C7" s="248"/>
      <c r="D7" s="248"/>
      <c r="E7" s="249"/>
      <c r="F7" s="247"/>
      <c r="G7" s="257" t="str">
        <f>IF(B7="direcció",1,IF(B7="codirecció",0.5,""))</f>
        <v/>
      </c>
      <c r="H7" s="255" t="str">
        <f>IF(F7="","",IF(F7="SI","No cal documentació",IF(C7&gt;0,(CONCATENATE("2i Tesis_",'Valoració '!$D$7,"00",A7))," ")))</f>
        <v/>
      </c>
    </row>
    <row r="8" spans="1:8" x14ac:dyDescent="0.25">
      <c r="A8" s="300">
        <v>2</v>
      </c>
      <c r="B8" s="247"/>
      <c r="C8" s="248"/>
      <c r="D8" s="248"/>
      <c r="E8" s="249"/>
      <c r="F8" s="247"/>
      <c r="G8" s="257" t="str">
        <f t="shared" ref="G8:G71" si="0">IF(B8="direcció",1,IF(B8="codirecció",0.5,""))</f>
        <v/>
      </c>
      <c r="H8" s="255" t="str">
        <f>IF(F8="","",IF(F8="SI","No cal documentació",IF(C8&gt;0,(CONCATENATE("2i Tesis_",'Valoració '!$D$7,"00",A8))," ")))</f>
        <v/>
      </c>
    </row>
    <row r="9" spans="1:8" x14ac:dyDescent="0.25">
      <c r="A9" s="300">
        <v>3</v>
      </c>
      <c r="B9" s="247"/>
      <c r="C9" s="248"/>
      <c r="D9" s="248"/>
      <c r="E9" s="249"/>
      <c r="F9" s="247"/>
      <c r="G9" s="257" t="str">
        <f t="shared" si="0"/>
        <v/>
      </c>
      <c r="H9" s="255" t="str">
        <f>IF(F9="","",IF(F9="SI","No cal documentació",IF(C9&gt;0,(CONCATENATE("2i Tesis_",'Valoració '!$D$7,"00",A9))," ")))</f>
        <v/>
      </c>
    </row>
    <row r="10" spans="1:8" x14ac:dyDescent="0.25">
      <c r="A10" s="300">
        <v>4</v>
      </c>
      <c r="B10" s="247"/>
      <c r="C10" s="248"/>
      <c r="D10" s="248"/>
      <c r="E10" s="249"/>
      <c r="F10" s="247"/>
      <c r="G10" s="257" t="str">
        <f t="shared" si="0"/>
        <v/>
      </c>
      <c r="H10" s="255" t="str">
        <f>IF(F10="","",IF(F10="SI","No cal documentació",IF(C10&gt;0,(CONCATENATE("2i Tesis_",'Valoració '!$D$7,"00",A10))," ")))</f>
        <v/>
      </c>
    </row>
    <row r="11" spans="1:8" x14ac:dyDescent="0.25">
      <c r="A11" s="300">
        <v>5</v>
      </c>
      <c r="B11" s="247"/>
      <c r="C11" s="248"/>
      <c r="D11" s="248"/>
      <c r="E11" s="249"/>
      <c r="F11" s="247"/>
      <c r="G11" s="257" t="str">
        <f t="shared" si="0"/>
        <v/>
      </c>
      <c r="H11" s="255" t="str">
        <f>IF(F11="","",IF(F11="SI","No cal documentació",IF(C11&gt;0,(CONCATENATE("2i Tesis_",'Valoració '!$D$7,"00",A11))," ")))</f>
        <v/>
      </c>
    </row>
    <row r="12" spans="1:8" x14ac:dyDescent="0.25">
      <c r="A12" s="300">
        <v>6</v>
      </c>
      <c r="B12" s="247"/>
      <c r="C12" s="248"/>
      <c r="D12" s="248"/>
      <c r="E12" s="249"/>
      <c r="F12" s="247"/>
      <c r="G12" s="257" t="str">
        <f t="shared" si="0"/>
        <v/>
      </c>
      <c r="H12" s="255" t="str">
        <f>IF(F12="","",IF(F12="SI","No cal documentació",IF(C12&gt;0,(CONCATENATE("2i Tesis_",'Valoració '!$D$7,"00",A12))," ")))</f>
        <v/>
      </c>
    </row>
    <row r="13" spans="1:8" x14ac:dyDescent="0.25">
      <c r="A13" s="300">
        <v>7</v>
      </c>
      <c r="B13" s="247"/>
      <c r="C13" s="247"/>
      <c r="D13" s="247"/>
      <c r="E13" s="250"/>
      <c r="F13" s="247"/>
      <c r="G13" s="257" t="str">
        <f t="shared" si="0"/>
        <v/>
      </c>
      <c r="H13" s="255" t="str">
        <f>IF(F13="","",IF(F13="SI","No cal documentació",IF(C13&gt;0,(CONCATENATE("2i Tesis_",'Valoració '!$D$7,"00",A13))," ")))</f>
        <v/>
      </c>
    </row>
    <row r="14" spans="1:8" x14ac:dyDescent="0.25">
      <c r="A14" s="300">
        <v>8</v>
      </c>
      <c r="B14" s="247"/>
      <c r="C14" s="247"/>
      <c r="D14" s="247"/>
      <c r="E14" s="247"/>
      <c r="F14" s="247"/>
      <c r="G14" s="257" t="str">
        <f t="shared" si="0"/>
        <v/>
      </c>
      <c r="H14" s="255" t="str">
        <f>IF(F14="","",IF(F14="SI","No cal documentació",IF(C14&gt;0,(CONCATENATE("2i Tesis_",'Valoració '!$D$7,"00",A14))," ")))</f>
        <v/>
      </c>
    </row>
    <row r="15" spans="1:8" x14ac:dyDescent="0.25">
      <c r="A15" s="300">
        <v>9</v>
      </c>
      <c r="B15" s="247"/>
      <c r="C15" s="247"/>
      <c r="D15" s="247"/>
      <c r="E15" s="247"/>
      <c r="F15" s="247"/>
      <c r="G15" s="257" t="str">
        <f t="shared" si="0"/>
        <v/>
      </c>
      <c r="H15" s="255" t="str">
        <f>IF(F15="","",IF(F15="SI","No cal documentació",IF(C15&gt;0,(CONCATENATE("2i Tesis_",'Valoració '!$D$7,"00",A15))," ")))</f>
        <v/>
      </c>
    </row>
    <row r="16" spans="1:8" x14ac:dyDescent="0.25">
      <c r="A16" s="300">
        <v>10</v>
      </c>
      <c r="B16" s="247"/>
      <c r="C16" s="247"/>
      <c r="D16" s="247"/>
      <c r="E16" s="247"/>
      <c r="F16" s="247"/>
      <c r="G16" s="257" t="str">
        <f t="shared" si="0"/>
        <v/>
      </c>
      <c r="H16" s="255" t="str">
        <f>IF(F16="","",IF(F16="SI","No cal documentació",IF(C16&gt;0,(CONCATENATE("2i Tesis_",'Valoració '!$D$7,"00",A16))," ")))</f>
        <v/>
      </c>
    </row>
    <row r="17" spans="1:8" x14ac:dyDescent="0.25">
      <c r="A17" s="300">
        <v>11</v>
      </c>
      <c r="B17" s="247"/>
      <c r="C17" s="247"/>
      <c r="D17" s="247"/>
      <c r="E17" s="247"/>
      <c r="F17" s="247"/>
      <c r="G17" s="257" t="str">
        <f t="shared" si="0"/>
        <v/>
      </c>
      <c r="H17" s="255" t="str">
        <f>IF(F17="","",IF(F17="SI","No cal documentació",IF(C17&gt;0,(CONCATENATE("2i Tesis_",'Valoració '!$D$7,"00",A17))," ")))</f>
        <v/>
      </c>
    </row>
    <row r="18" spans="1:8" x14ac:dyDescent="0.25">
      <c r="A18" s="300">
        <v>12</v>
      </c>
      <c r="B18" s="247"/>
      <c r="C18" s="247"/>
      <c r="D18" s="247"/>
      <c r="E18" s="247"/>
      <c r="F18" s="247"/>
      <c r="G18" s="257" t="str">
        <f t="shared" si="0"/>
        <v/>
      </c>
      <c r="H18" s="255" t="str">
        <f>IF(F18="","",IF(F18="SI","No cal documentació",IF(C18&gt;0,(CONCATENATE("2i Tesis_",'Valoració '!$D$7,"00",A18))," ")))</f>
        <v/>
      </c>
    </row>
    <row r="19" spans="1:8" x14ac:dyDescent="0.25">
      <c r="A19" s="300">
        <v>13</v>
      </c>
      <c r="B19" s="247"/>
      <c r="C19" s="247"/>
      <c r="D19" s="247"/>
      <c r="E19" s="247"/>
      <c r="F19" s="247"/>
      <c r="G19" s="257" t="str">
        <f t="shared" si="0"/>
        <v/>
      </c>
      <c r="H19" s="255" t="str">
        <f>IF(F19="","",IF(F19="SI","No cal documentació",IF(C19&gt;0,(CONCATENATE("2i Tesis_",'Valoració '!$D$7,"00",A19))," ")))</f>
        <v/>
      </c>
    </row>
    <row r="20" spans="1:8" x14ac:dyDescent="0.25">
      <c r="A20" s="300">
        <v>14</v>
      </c>
      <c r="B20" s="247"/>
      <c r="C20" s="247"/>
      <c r="D20" s="247"/>
      <c r="E20" s="247"/>
      <c r="F20" s="247"/>
      <c r="G20" s="257" t="str">
        <f t="shared" si="0"/>
        <v/>
      </c>
      <c r="H20" s="255" t="str">
        <f>IF(F20="","",IF(F20="SI","No cal documentació",IF(C20&gt;0,(CONCATENATE("2i Tesis_",'Valoració '!$D$7,"00",A20))," ")))</f>
        <v/>
      </c>
    </row>
    <row r="21" spans="1:8" x14ac:dyDescent="0.25">
      <c r="A21" s="300">
        <v>15</v>
      </c>
      <c r="B21" s="247"/>
      <c r="C21" s="247"/>
      <c r="D21" s="247"/>
      <c r="E21" s="247"/>
      <c r="F21" s="247"/>
      <c r="G21" s="257" t="str">
        <f t="shared" si="0"/>
        <v/>
      </c>
      <c r="H21" s="255" t="str">
        <f>IF(F21="","",IF(F21="SI","No cal documentació",IF(C21&gt;0,(CONCATENATE("2i Tesis_",'Valoració '!$D$7,"00",A21))," ")))</f>
        <v/>
      </c>
    </row>
    <row r="22" spans="1:8" x14ac:dyDescent="0.25">
      <c r="A22" s="300">
        <v>16</v>
      </c>
      <c r="B22" s="247"/>
      <c r="C22" s="247"/>
      <c r="D22" s="247"/>
      <c r="E22" s="247"/>
      <c r="F22" s="247"/>
      <c r="G22" s="257" t="str">
        <f t="shared" si="0"/>
        <v/>
      </c>
      <c r="H22" s="255" t="str">
        <f>IF(F22="","",IF(F22="SI","No cal documentació",IF(C22&gt;0,(CONCATENATE("2i Tesis_",'Valoració '!$D$7,"00",A22))," ")))</f>
        <v/>
      </c>
    </row>
    <row r="23" spans="1:8" x14ac:dyDescent="0.25">
      <c r="A23" s="300">
        <v>17</v>
      </c>
      <c r="B23" s="247"/>
      <c r="C23" s="247"/>
      <c r="D23" s="247"/>
      <c r="E23" s="247"/>
      <c r="F23" s="247"/>
      <c r="G23" s="257" t="str">
        <f t="shared" si="0"/>
        <v/>
      </c>
      <c r="H23" s="255" t="str">
        <f>IF(F23="","",IF(F23="SI","No cal documentació",IF(C23&gt;0,(CONCATENATE("2i Tesis_",'Valoració '!$D$7,"00",A23))," ")))</f>
        <v/>
      </c>
    </row>
    <row r="24" spans="1:8" x14ac:dyDescent="0.25">
      <c r="A24" s="300">
        <v>18</v>
      </c>
      <c r="B24" s="247"/>
      <c r="C24" s="247"/>
      <c r="D24" s="247"/>
      <c r="E24" s="247"/>
      <c r="F24" s="247"/>
      <c r="G24" s="257" t="str">
        <f t="shared" si="0"/>
        <v/>
      </c>
      <c r="H24" s="255" t="str">
        <f>IF(F24="","",IF(F24="SI","No cal documentació",IF(C24&gt;0,(CONCATENATE("2i Tesis_",'Valoració '!$D$7,"00",A24))," ")))</f>
        <v/>
      </c>
    </row>
    <row r="25" spans="1:8" x14ac:dyDescent="0.25">
      <c r="A25" s="300">
        <v>19</v>
      </c>
      <c r="B25" s="247"/>
      <c r="C25" s="247"/>
      <c r="D25" s="247"/>
      <c r="E25" s="247"/>
      <c r="F25" s="247"/>
      <c r="G25" s="257" t="str">
        <f t="shared" si="0"/>
        <v/>
      </c>
      <c r="H25" s="255" t="str">
        <f>IF(F25="","",IF(F25="SI","No cal documentació",IF(C25&gt;0,(CONCATENATE("2i Tesis_",'Valoració '!$D$7,"00",A25))," ")))</f>
        <v/>
      </c>
    </row>
    <row r="26" spans="1:8" x14ac:dyDescent="0.25">
      <c r="A26" s="300">
        <v>20</v>
      </c>
      <c r="B26" s="247"/>
      <c r="C26" s="247"/>
      <c r="D26" s="247"/>
      <c r="E26" s="247"/>
      <c r="F26" s="247"/>
      <c r="G26" s="257" t="str">
        <f t="shared" si="0"/>
        <v/>
      </c>
      <c r="H26" s="255" t="str">
        <f>IF(F26="","",IF(F26="SI","No cal documentació",IF(C26&gt;0,(CONCATENATE("2i Tesis_",'Valoració '!$D$7,"00",A26))," ")))</f>
        <v/>
      </c>
    </row>
    <row r="27" spans="1:8" x14ac:dyDescent="0.25">
      <c r="A27" s="300">
        <v>21</v>
      </c>
      <c r="B27" s="247"/>
      <c r="C27" s="247"/>
      <c r="D27" s="247"/>
      <c r="E27" s="247"/>
      <c r="F27" s="247"/>
      <c r="G27" s="257" t="str">
        <f t="shared" si="0"/>
        <v/>
      </c>
      <c r="H27" s="255" t="str">
        <f>IF(F27="","",IF(F27="SI","No cal documentació",IF(C27&gt;0,(CONCATENATE("2i Tesis_",'Valoració '!$D$7,"00",A27))," ")))</f>
        <v/>
      </c>
    </row>
    <row r="28" spans="1:8" x14ac:dyDescent="0.25">
      <c r="A28" s="300">
        <v>22</v>
      </c>
      <c r="B28" s="247"/>
      <c r="C28" s="247"/>
      <c r="D28" s="247"/>
      <c r="E28" s="247"/>
      <c r="F28" s="247"/>
      <c r="G28" s="257" t="str">
        <f t="shared" si="0"/>
        <v/>
      </c>
      <c r="H28" s="255" t="str">
        <f>IF(F28="","",IF(F28="SI","No cal documentació",IF(C28&gt;0,(CONCATENATE("2i Tesis_",'Valoració '!$D$7,"00",A28))," ")))</f>
        <v/>
      </c>
    </row>
    <row r="29" spans="1:8" x14ac:dyDescent="0.25">
      <c r="A29" s="300">
        <v>23</v>
      </c>
      <c r="B29" s="247"/>
      <c r="C29" s="247"/>
      <c r="D29" s="247"/>
      <c r="E29" s="247"/>
      <c r="F29" s="247"/>
      <c r="G29" s="257" t="str">
        <f t="shared" si="0"/>
        <v/>
      </c>
      <c r="H29" s="255" t="str">
        <f>IF(F29="","",IF(F29="SI","No cal documentació",IF(C29&gt;0,(CONCATENATE("2i Tesis_",'Valoració '!$D$7,"00",A29))," ")))</f>
        <v/>
      </c>
    </row>
    <row r="30" spans="1:8" x14ac:dyDescent="0.25">
      <c r="A30" s="300">
        <v>24</v>
      </c>
      <c r="B30" s="247"/>
      <c r="C30" s="247"/>
      <c r="D30" s="247"/>
      <c r="E30" s="247"/>
      <c r="F30" s="247"/>
      <c r="G30" s="257" t="str">
        <f t="shared" si="0"/>
        <v/>
      </c>
      <c r="H30" s="255" t="str">
        <f>IF(F30="","",IF(F30="SI","No cal documentació",IF(C30&gt;0,(CONCATENATE("2i Tesis_",'Valoració '!$D$7,"00",A30))," ")))</f>
        <v/>
      </c>
    </row>
    <row r="31" spans="1:8" x14ac:dyDescent="0.25">
      <c r="A31" s="300">
        <v>25</v>
      </c>
      <c r="B31" s="247"/>
      <c r="C31" s="247"/>
      <c r="D31" s="247"/>
      <c r="E31" s="247"/>
      <c r="F31" s="247"/>
      <c r="G31" s="257" t="str">
        <f t="shared" si="0"/>
        <v/>
      </c>
      <c r="H31" s="255" t="str">
        <f>IF(F31="","",IF(F31="SI","No cal documentació",IF(C31&gt;0,(CONCATENATE("2i Tesis_",'Valoració '!$D$7,"00",A31))," ")))</f>
        <v/>
      </c>
    </row>
    <row r="32" spans="1:8" x14ac:dyDescent="0.25">
      <c r="A32" s="300">
        <v>26</v>
      </c>
      <c r="B32" s="247"/>
      <c r="C32" s="247"/>
      <c r="D32" s="247"/>
      <c r="E32" s="247"/>
      <c r="F32" s="247"/>
      <c r="G32" s="257" t="str">
        <f t="shared" si="0"/>
        <v/>
      </c>
      <c r="H32" s="255" t="str">
        <f>IF(F32="","",IF(F32="SI","No cal documentació",IF(C32&gt;0,(CONCATENATE("2i Tesis_",'Valoració '!$D$7,"00",A32))," ")))</f>
        <v/>
      </c>
    </row>
    <row r="33" spans="1:8" x14ac:dyDescent="0.25">
      <c r="A33" s="300">
        <v>27</v>
      </c>
      <c r="B33" s="247"/>
      <c r="C33" s="247"/>
      <c r="D33" s="247"/>
      <c r="E33" s="247"/>
      <c r="F33" s="247"/>
      <c r="G33" s="257" t="str">
        <f t="shared" si="0"/>
        <v/>
      </c>
      <c r="H33" s="255" t="str">
        <f>IF(F33="","",IF(F33="SI","No cal documentació",IF(C33&gt;0,(CONCATENATE("2i Tesis_",'Valoració '!$D$7,"00",A33))," ")))</f>
        <v/>
      </c>
    </row>
    <row r="34" spans="1:8" x14ac:dyDescent="0.25">
      <c r="A34" s="300">
        <v>28</v>
      </c>
      <c r="B34" s="247"/>
      <c r="C34" s="247"/>
      <c r="D34" s="247"/>
      <c r="E34" s="247"/>
      <c r="F34" s="247"/>
      <c r="G34" s="257" t="str">
        <f t="shared" si="0"/>
        <v/>
      </c>
      <c r="H34" s="255" t="str">
        <f>IF(F34="","",IF(F34="SI","No cal documentació",IF(C34&gt;0,(CONCATENATE("2i Tesis_",'Valoració '!$D$7,"00",A34))," ")))</f>
        <v/>
      </c>
    </row>
    <row r="35" spans="1:8" x14ac:dyDescent="0.25">
      <c r="A35" s="300">
        <v>29</v>
      </c>
      <c r="B35" s="247"/>
      <c r="C35" s="247"/>
      <c r="D35" s="247"/>
      <c r="E35" s="247"/>
      <c r="F35" s="247"/>
      <c r="G35" s="257" t="str">
        <f t="shared" si="0"/>
        <v/>
      </c>
      <c r="H35" s="255" t="str">
        <f>IF(F35="","",IF(F35="SI","No cal documentació",IF(C35&gt;0,(CONCATENATE("2i Tesis_",'Valoració '!$D$7,"00",A35))," ")))</f>
        <v/>
      </c>
    </row>
    <row r="36" spans="1:8" x14ac:dyDescent="0.25">
      <c r="A36" s="300">
        <v>30</v>
      </c>
      <c r="B36" s="247"/>
      <c r="C36" s="247"/>
      <c r="D36" s="247"/>
      <c r="E36" s="247"/>
      <c r="F36" s="247"/>
      <c r="G36" s="257" t="str">
        <f t="shared" si="0"/>
        <v/>
      </c>
      <c r="H36" s="255" t="str">
        <f>IF(F36="","",IF(F36="SI","No cal documentació",IF(C36&gt;0,(CONCATENATE("2i Tesis_",'Valoració '!$D$7,"00",A36))," ")))</f>
        <v/>
      </c>
    </row>
    <row r="37" spans="1:8" x14ac:dyDescent="0.25">
      <c r="A37" s="300">
        <v>31</v>
      </c>
      <c r="B37" s="247"/>
      <c r="C37" s="247"/>
      <c r="D37" s="247"/>
      <c r="E37" s="247"/>
      <c r="F37" s="247"/>
      <c r="G37" s="257" t="str">
        <f t="shared" si="0"/>
        <v/>
      </c>
      <c r="H37" s="255" t="str">
        <f>IF(F37="","",IF(F37="SI","No cal documentació",IF(C37&gt;0,(CONCATENATE("2i Tesis_",'Valoració '!$D$7,"00",A37))," ")))</f>
        <v/>
      </c>
    </row>
    <row r="38" spans="1:8" x14ac:dyDescent="0.25">
      <c r="A38" s="300">
        <v>32</v>
      </c>
      <c r="B38" s="247"/>
      <c r="C38" s="247"/>
      <c r="D38" s="247"/>
      <c r="E38" s="247"/>
      <c r="F38" s="247"/>
      <c r="G38" s="257" t="str">
        <f t="shared" si="0"/>
        <v/>
      </c>
      <c r="H38" s="255" t="str">
        <f>IF(F38="","",IF(F38="SI","No cal documentació",IF(C38&gt;0,(CONCATENATE("2i Tesis_",'Valoració '!$D$7,"00",A38))," ")))</f>
        <v/>
      </c>
    </row>
    <row r="39" spans="1:8" x14ac:dyDescent="0.25">
      <c r="A39" s="300">
        <v>33</v>
      </c>
      <c r="B39" s="247"/>
      <c r="C39" s="247"/>
      <c r="D39" s="247"/>
      <c r="E39" s="247"/>
      <c r="F39" s="247"/>
      <c r="G39" s="257" t="str">
        <f t="shared" si="0"/>
        <v/>
      </c>
      <c r="H39" s="255" t="str">
        <f>IF(F39="","",IF(F39="SI","No cal documentació",IF(C39&gt;0,(CONCATENATE("2i Tesis_",'Valoració '!$D$7,"00",A39))," ")))</f>
        <v/>
      </c>
    </row>
    <row r="40" spans="1:8" x14ac:dyDescent="0.25">
      <c r="A40" s="300">
        <v>34</v>
      </c>
      <c r="B40" s="247"/>
      <c r="C40" s="247"/>
      <c r="D40" s="247"/>
      <c r="E40" s="247"/>
      <c r="F40" s="247"/>
      <c r="G40" s="257" t="str">
        <f t="shared" si="0"/>
        <v/>
      </c>
      <c r="H40" s="255" t="str">
        <f>IF(F40="","",IF(F40="SI","No cal documentació",IF(C40&gt;0,(CONCATENATE("2i Tesis_",'Valoració '!$D$7,"00",A40))," ")))</f>
        <v/>
      </c>
    </row>
    <row r="41" spans="1:8" x14ac:dyDescent="0.25">
      <c r="A41" s="300">
        <v>35</v>
      </c>
      <c r="B41" s="247"/>
      <c r="C41" s="247"/>
      <c r="D41" s="247"/>
      <c r="E41" s="247"/>
      <c r="F41" s="247"/>
      <c r="G41" s="257" t="str">
        <f t="shared" si="0"/>
        <v/>
      </c>
      <c r="H41" s="255" t="str">
        <f>IF(F41="","",IF(F41="SI","No cal documentació",IF(C41&gt;0,(CONCATENATE("2i Tesis_",'Valoració '!$D$7,"00",A41))," ")))</f>
        <v/>
      </c>
    </row>
    <row r="42" spans="1:8" x14ac:dyDescent="0.25">
      <c r="A42" s="300">
        <v>36</v>
      </c>
      <c r="B42" s="247"/>
      <c r="C42" s="247"/>
      <c r="D42" s="247"/>
      <c r="E42" s="247"/>
      <c r="F42" s="247"/>
      <c r="G42" s="257" t="str">
        <f t="shared" si="0"/>
        <v/>
      </c>
      <c r="H42" s="255" t="str">
        <f>IF(F42="","",IF(F42="SI","No cal documentació",IF(C42&gt;0,(CONCATENATE("2i Tesis_",'Valoració '!$D$7,"00",A42))," ")))</f>
        <v/>
      </c>
    </row>
    <row r="43" spans="1:8" x14ac:dyDescent="0.25">
      <c r="A43" s="300">
        <v>37</v>
      </c>
      <c r="B43" s="247"/>
      <c r="C43" s="247"/>
      <c r="D43" s="247"/>
      <c r="E43" s="247"/>
      <c r="F43" s="247"/>
      <c r="G43" s="257" t="str">
        <f t="shared" si="0"/>
        <v/>
      </c>
      <c r="H43" s="255" t="str">
        <f>IF(F43="","",IF(F43="SI","No cal documentació",IF(C43&gt;0,(CONCATENATE("2i Tesis_",'Valoració '!$D$7,"00",A43))," ")))</f>
        <v/>
      </c>
    </row>
    <row r="44" spans="1:8" x14ac:dyDescent="0.25">
      <c r="A44" s="300">
        <v>38</v>
      </c>
      <c r="B44" s="247"/>
      <c r="C44" s="247"/>
      <c r="D44" s="247"/>
      <c r="E44" s="247"/>
      <c r="F44" s="247"/>
      <c r="G44" s="257" t="str">
        <f t="shared" si="0"/>
        <v/>
      </c>
      <c r="H44" s="255" t="str">
        <f>IF(F44="","",IF(F44="SI","No cal documentació",IF(C44&gt;0,(CONCATENATE("2i Tesis_",'Valoració '!$D$7,"00",A44))," ")))</f>
        <v/>
      </c>
    </row>
    <row r="45" spans="1:8" x14ac:dyDescent="0.25">
      <c r="A45" s="300">
        <v>39</v>
      </c>
      <c r="B45" s="247"/>
      <c r="C45" s="247"/>
      <c r="D45" s="247"/>
      <c r="E45" s="247"/>
      <c r="F45" s="247"/>
      <c r="G45" s="257" t="str">
        <f t="shared" si="0"/>
        <v/>
      </c>
      <c r="H45" s="255" t="str">
        <f>IF(F45="","",IF(F45="SI","No cal documentació",IF(C45&gt;0,(CONCATENATE("2i Tesis_",'Valoració '!$D$7,"00",A45))," ")))</f>
        <v/>
      </c>
    </row>
    <row r="46" spans="1:8" x14ac:dyDescent="0.25">
      <c r="A46" s="300">
        <v>40</v>
      </c>
      <c r="B46" s="247"/>
      <c r="C46" s="247"/>
      <c r="D46" s="247"/>
      <c r="E46" s="247"/>
      <c r="F46" s="247"/>
      <c r="G46" s="257" t="str">
        <f t="shared" si="0"/>
        <v/>
      </c>
      <c r="H46" s="255" t="str">
        <f>IF(F46="","",IF(F46="SI","No cal documentació",IF(C46&gt;0,(CONCATENATE("2i Tesis_",'Valoració '!$D$7,"00",A46))," ")))</f>
        <v/>
      </c>
    </row>
    <row r="47" spans="1:8" x14ac:dyDescent="0.25">
      <c r="A47" s="300">
        <v>41</v>
      </c>
      <c r="B47" s="247"/>
      <c r="C47" s="247"/>
      <c r="D47" s="247"/>
      <c r="E47" s="247"/>
      <c r="F47" s="247"/>
      <c r="G47" s="257" t="str">
        <f t="shared" si="0"/>
        <v/>
      </c>
      <c r="H47" s="255" t="str">
        <f>IF(F47="","",IF(F47="SI","No cal documentació",IF(C47&gt;0,(CONCATENATE("2i Tesis_",'Valoració '!$D$7,"00",A47))," ")))</f>
        <v/>
      </c>
    </row>
    <row r="48" spans="1:8" x14ac:dyDescent="0.25">
      <c r="A48" s="300">
        <v>42</v>
      </c>
      <c r="B48" s="247"/>
      <c r="C48" s="247"/>
      <c r="D48" s="247"/>
      <c r="E48" s="247"/>
      <c r="F48" s="247"/>
      <c r="G48" s="257" t="str">
        <f t="shared" si="0"/>
        <v/>
      </c>
      <c r="H48" s="255" t="str">
        <f>IF(F48="","",IF(F48="SI","No cal documentació",IF(C48&gt;0,(CONCATENATE("2i Tesis_",'Valoració '!$D$7,"00",A48))," ")))</f>
        <v/>
      </c>
    </row>
    <row r="49" spans="1:8" x14ac:dyDescent="0.25">
      <c r="A49" s="300">
        <v>43</v>
      </c>
      <c r="B49" s="247"/>
      <c r="C49" s="247"/>
      <c r="D49" s="247"/>
      <c r="E49" s="247"/>
      <c r="F49" s="247"/>
      <c r="G49" s="257" t="str">
        <f t="shared" si="0"/>
        <v/>
      </c>
      <c r="H49" s="255" t="str">
        <f>IF(F49="","",IF(F49="SI","No cal documentació",IF(C49&gt;0,(CONCATENATE("2i Tesis_",'Valoració '!$D$7,"00",A49))," ")))</f>
        <v/>
      </c>
    </row>
    <row r="50" spans="1:8" x14ac:dyDescent="0.25">
      <c r="A50" s="300">
        <v>44</v>
      </c>
      <c r="B50" s="247"/>
      <c r="C50" s="247"/>
      <c r="D50" s="247"/>
      <c r="E50" s="247"/>
      <c r="F50" s="247"/>
      <c r="G50" s="257" t="str">
        <f t="shared" si="0"/>
        <v/>
      </c>
      <c r="H50" s="255" t="str">
        <f>IF(F50="","",IF(F50="SI","No cal documentació",IF(C50&gt;0,(CONCATENATE("2i Tesis_",'Valoració '!$D$7,"00",A50))," ")))</f>
        <v/>
      </c>
    </row>
    <row r="51" spans="1:8" x14ac:dyDescent="0.25">
      <c r="A51" s="300">
        <v>45</v>
      </c>
      <c r="B51" s="247"/>
      <c r="C51" s="247"/>
      <c r="D51" s="247"/>
      <c r="E51" s="247"/>
      <c r="F51" s="247"/>
      <c r="G51" s="257" t="str">
        <f t="shared" si="0"/>
        <v/>
      </c>
      <c r="H51" s="255" t="str">
        <f>IF(F51="","",IF(F51="SI","No cal documentació",IF(C51&gt;0,(CONCATENATE("2i Tesis_",'Valoració '!$D$7,"00",A51))," ")))</f>
        <v/>
      </c>
    </row>
    <row r="52" spans="1:8" x14ac:dyDescent="0.25">
      <c r="A52" s="300">
        <v>46</v>
      </c>
      <c r="B52" s="247"/>
      <c r="C52" s="247"/>
      <c r="D52" s="247"/>
      <c r="E52" s="247"/>
      <c r="F52" s="247"/>
      <c r="G52" s="257" t="str">
        <f t="shared" si="0"/>
        <v/>
      </c>
      <c r="H52" s="255" t="str">
        <f>IF(F52="","",IF(F52="SI","No cal documentació",IF(C52&gt;0,(CONCATENATE("2i Tesis_",'Valoració '!$D$7,"00",A52))," ")))</f>
        <v/>
      </c>
    </row>
    <row r="53" spans="1:8" x14ac:dyDescent="0.25">
      <c r="A53" s="300">
        <v>47</v>
      </c>
      <c r="B53" s="247"/>
      <c r="C53" s="247"/>
      <c r="D53" s="247"/>
      <c r="E53" s="247"/>
      <c r="F53" s="247"/>
      <c r="G53" s="257" t="str">
        <f t="shared" si="0"/>
        <v/>
      </c>
      <c r="H53" s="255" t="str">
        <f>IF(F53="","",IF(F53="SI","No cal documentació",IF(C53&gt;0,(CONCATENATE("2i Tesis_",'Valoració '!$D$7,"00",A53))," ")))</f>
        <v/>
      </c>
    </row>
    <row r="54" spans="1:8" x14ac:dyDescent="0.25">
      <c r="A54" s="300">
        <v>48</v>
      </c>
      <c r="B54" s="247"/>
      <c r="C54" s="247"/>
      <c r="D54" s="247"/>
      <c r="E54" s="247"/>
      <c r="F54" s="247"/>
      <c r="G54" s="257" t="str">
        <f t="shared" si="0"/>
        <v/>
      </c>
      <c r="H54" s="255" t="str">
        <f>IF(F54="","",IF(F54="SI","No cal documentació",IF(C54&gt;0,(CONCATENATE("2i Tesis_",'Valoració '!$D$7,"00",A54))," ")))</f>
        <v/>
      </c>
    </row>
    <row r="55" spans="1:8" x14ac:dyDescent="0.25">
      <c r="A55" s="300">
        <v>49</v>
      </c>
      <c r="B55" s="247"/>
      <c r="C55" s="247"/>
      <c r="D55" s="247"/>
      <c r="E55" s="247"/>
      <c r="F55" s="247"/>
      <c r="G55" s="257" t="str">
        <f t="shared" si="0"/>
        <v/>
      </c>
      <c r="H55" s="255" t="str">
        <f>IF(F55="","",IF(F55="SI","No cal documentació",IF(C55&gt;0,(CONCATENATE("2i Tesis_",'Valoració '!$D$7,"00",A55))," ")))</f>
        <v/>
      </c>
    </row>
    <row r="56" spans="1:8" x14ac:dyDescent="0.25">
      <c r="A56" s="300">
        <v>50</v>
      </c>
      <c r="B56" s="247"/>
      <c r="C56" s="247"/>
      <c r="D56" s="247"/>
      <c r="E56" s="247"/>
      <c r="F56" s="247"/>
      <c r="G56" s="257" t="str">
        <f t="shared" si="0"/>
        <v/>
      </c>
      <c r="H56" s="255" t="str">
        <f>IF(F56="","",IF(F56="SI","No cal documentació",IF(C56&gt;0,(CONCATENATE("2i Tesis_",'Valoració '!$D$7,"00",A56))," ")))</f>
        <v/>
      </c>
    </row>
    <row r="57" spans="1:8" x14ac:dyDescent="0.25">
      <c r="A57" s="300">
        <v>51</v>
      </c>
      <c r="B57" s="247"/>
      <c r="C57" s="247"/>
      <c r="D57" s="247"/>
      <c r="E57" s="247"/>
      <c r="F57" s="247"/>
      <c r="G57" s="257" t="str">
        <f t="shared" si="0"/>
        <v/>
      </c>
      <c r="H57" s="255" t="str">
        <f>IF(F57="","",IF(F57="SI","No cal documentació",IF(C57&gt;0,(CONCATENATE("2i Tesis_",'Valoració '!$D$7,"00",A57))," ")))</f>
        <v/>
      </c>
    </row>
    <row r="58" spans="1:8" x14ac:dyDescent="0.25">
      <c r="A58" s="300">
        <v>52</v>
      </c>
      <c r="B58" s="247"/>
      <c r="C58" s="247"/>
      <c r="D58" s="247"/>
      <c r="E58" s="247"/>
      <c r="F58" s="247"/>
      <c r="G58" s="257" t="str">
        <f t="shared" si="0"/>
        <v/>
      </c>
      <c r="H58" s="255" t="str">
        <f>IF(F58="","",IF(F58="SI","No cal documentació",IF(C58&gt;0,(CONCATENATE("2i Tesis_",'Valoració '!$D$7,"00",A58))," ")))</f>
        <v/>
      </c>
    </row>
    <row r="59" spans="1:8" x14ac:dyDescent="0.25">
      <c r="A59" s="300">
        <v>53</v>
      </c>
      <c r="B59" s="247"/>
      <c r="C59" s="247"/>
      <c r="D59" s="247"/>
      <c r="E59" s="247"/>
      <c r="F59" s="247"/>
      <c r="G59" s="257" t="str">
        <f t="shared" si="0"/>
        <v/>
      </c>
      <c r="H59" s="255" t="str">
        <f>IF(F59="","",IF(F59="SI","No cal documentació",IF(C59&gt;0,(CONCATENATE("2i Tesis_",'Valoració '!$D$7,"00",A59))," ")))</f>
        <v/>
      </c>
    </row>
    <row r="60" spans="1:8" x14ac:dyDescent="0.25">
      <c r="A60" s="300">
        <v>54</v>
      </c>
      <c r="B60" s="247"/>
      <c r="C60" s="247"/>
      <c r="D60" s="247"/>
      <c r="E60" s="247"/>
      <c r="F60" s="247"/>
      <c r="G60" s="257" t="str">
        <f t="shared" si="0"/>
        <v/>
      </c>
      <c r="H60" s="255" t="str">
        <f>IF(F60="","",IF(F60="SI","No cal documentació",IF(C60&gt;0,(CONCATENATE("2i Tesis_",'Valoració '!$D$7,"00",A60))," ")))</f>
        <v/>
      </c>
    </row>
    <row r="61" spans="1:8" x14ac:dyDescent="0.25">
      <c r="A61" s="300">
        <v>55</v>
      </c>
      <c r="B61" s="247"/>
      <c r="C61" s="247"/>
      <c r="D61" s="247"/>
      <c r="E61" s="247"/>
      <c r="F61" s="247"/>
      <c r="G61" s="257" t="str">
        <f t="shared" si="0"/>
        <v/>
      </c>
      <c r="H61" s="255" t="str">
        <f>IF(F61="","",IF(F61="SI","No cal documentació",IF(C61&gt;0,(CONCATENATE("2i Tesis_",'Valoració '!$D$7,"00",A61))," ")))</f>
        <v/>
      </c>
    </row>
    <row r="62" spans="1:8" x14ac:dyDescent="0.25">
      <c r="A62" s="300">
        <v>56</v>
      </c>
      <c r="B62" s="247"/>
      <c r="C62" s="247"/>
      <c r="D62" s="247"/>
      <c r="E62" s="247"/>
      <c r="F62" s="247"/>
      <c r="G62" s="257" t="str">
        <f t="shared" si="0"/>
        <v/>
      </c>
      <c r="H62" s="255" t="str">
        <f>IF(F62="","",IF(F62="SI","No cal documentació",IF(C62&gt;0,(CONCATENATE("2i Tesis_",'Valoració '!$D$7,"00",A62))," ")))</f>
        <v/>
      </c>
    </row>
    <row r="63" spans="1:8" x14ac:dyDescent="0.25">
      <c r="A63" s="300">
        <v>57</v>
      </c>
      <c r="B63" s="247"/>
      <c r="C63" s="247"/>
      <c r="D63" s="247"/>
      <c r="E63" s="247"/>
      <c r="F63" s="247"/>
      <c r="G63" s="257" t="str">
        <f t="shared" si="0"/>
        <v/>
      </c>
      <c r="H63" s="255" t="str">
        <f>IF(F63="","",IF(F63="SI","No cal documentació",IF(C63&gt;0,(CONCATENATE("2i Tesis_",'Valoració '!$D$7,"00",A63))," ")))</f>
        <v/>
      </c>
    </row>
    <row r="64" spans="1:8" x14ac:dyDescent="0.25">
      <c r="A64" s="300">
        <v>58</v>
      </c>
      <c r="B64" s="247"/>
      <c r="C64" s="247"/>
      <c r="D64" s="247"/>
      <c r="E64" s="247"/>
      <c r="F64" s="247"/>
      <c r="G64" s="257" t="str">
        <f t="shared" si="0"/>
        <v/>
      </c>
      <c r="H64" s="255" t="str">
        <f>IF(F64="","",IF(F64="SI","No cal documentació",IF(C64&gt;0,(CONCATENATE("2i Tesis_",'Valoració '!$D$7,"00",A64))," ")))</f>
        <v/>
      </c>
    </row>
    <row r="65" spans="1:8" x14ac:dyDescent="0.25">
      <c r="A65" s="300">
        <v>59</v>
      </c>
      <c r="B65" s="247"/>
      <c r="C65" s="247"/>
      <c r="D65" s="247"/>
      <c r="E65" s="247"/>
      <c r="F65" s="247"/>
      <c r="G65" s="257" t="str">
        <f t="shared" si="0"/>
        <v/>
      </c>
      <c r="H65" s="255" t="str">
        <f>IF(F65="","",IF(F65="SI","No cal documentació",IF(C65&gt;0,(CONCATENATE("2i Tesis_",'Valoració '!$D$7,"00",A65))," ")))</f>
        <v/>
      </c>
    </row>
    <row r="66" spans="1:8" x14ac:dyDescent="0.25">
      <c r="A66" s="300">
        <v>60</v>
      </c>
      <c r="B66" s="247"/>
      <c r="C66" s="247"/>
      <c r="D66" s="247"/>
      <c r="E66" s="247"/>
      <c r="F66" s="247"/>
      <c r="G66" s="257" t="str">
        <f t="shared" si="0"/>
        <v/>
      </c>
      <c r="H66" s="255" t="str">
        <f>IF(F66="","",IF(F66="SI","No cal documentació",IF(C66&gt;0,(CONCATENATE("2i Tesis_",'Valoració '!$D$7,"00",A66))," ")))</f>
        <v/>
      </c>
    </row>
    <row r="67" spans="1:8" x14ac:dyDescent="0.25">
      <c r="A67" s="300">
        <v>61</v>
      </c>
      <c r="B67" s="247"/>
      <c r="C67" s="247"/>
      <c r="D67" s="247"/>
      <c r="E67" s="247"/>
      <c r="F67" s="247"/>
      <c r="G67" s="257" t="str">
        <f t="shared" si="0"/>
        <v/>
      </c>
      <c r="H67" s="255" t="str">
        <f>IF(F67="","",IF(F67="SI","No cal documentació",IF(C67&gt;0,(CONCATENATE("2i Tesis_",'Valoració '!$D$7,"00",A67))," ")))</f>
        <v/>
      </c>
    </row>
    <row r="68" spans="1:8" x14ac:dyDescent="0.25">
      <c r="A68" s="300">
        <v>62</v>
      </c>
      <c r="B68" s="247"/>
      <c r="C68" s="247"/>
      <c r="D68" s="247"/>
      <c r="E68" s="247"/>
      <c r="F68" s="247"/>
      <c r="G68" s="257" t="str">
        <f t="shared" si="0"/>
        <v/>
      </c>
      <c r="H68" s="255" t="str">
        <f>IF(F68="","",IF(F68="SI","No cal documentació",IF(C68&gt;0,(CONCATENATE("2i Tesis_",'Valoració '!$D$7,"00",A68))," ")))</f>
        <v/>
      </c>
    </row>
    <row r="69" spans="1:8" x14ac:dyDescent="0.25">
      <c r="A69" s="300">
        <v>63</v>
      </c>
      <c r="B69" s="247"/>
      <c r="C69" s="247"/>
      <c r="D69" s="247"/>
      <c r="E69" s="247"/>
      <c r="F69" s="247"/>
      <c r="G69" s="257" t="str">
        <f t="shared" si="0"/>
        <v/>
      </c>
      <c r="H69" s="255" t="str">
        <f>IF(F69="","",IF(F69="SI","No cal documentació",IF(C69&gt;0,(CONCATENATE("2i Tesis_",'Valoració '!$D$7,"00",A69))," ")))</f>
        <v/>
      </c>
    </row>
    <row r="70" spans="1:8" x14ac:dyDescent="0.25">
      <c r="A70" s="300">
        <v>64</v>
      </c>
      <c r="B70" s="247"/>
      <c r="C70" s="247"/>
      <c r="D70" s="247"/>
      <c r="E70" s="247"/>
      <c r="F70" s="247"/>
      <c r="G70" s="257" t="str">
        <f t="shared" si="0"/>
        <v/>
      </c>
      <c r="H70" s="255" t="str">
        <f>IF(F70="","",IF(F70="SI","No cal documentació",IF(C70&gt;0,(CONCATENATE("2i Tesis_",'Valoració '!$D$7,"00",A70))," ")))</f>
        <v/>
      </c>
    </row>
    <row r="71" spans="1:8" x14ac:dyDescent="0.25">
      <c r="A71" s="300">
        <v>65</v>
      </c>
      <c r="B71" s="247"/>
      <c r="C71" s="247"/>
      <c r="D71" s="247"/>
      <c r="E71" s="247"/>
      <c r="F71" s="247"/>
      <c r="G71" s="257" t="str">
        <f t="shared" si="0"/>
        <v/>
      </c>
      <c r="H71" s="255" t="str">
        <f>IF(F71="","",IF(F71="SI","No cal documentació",IF(C71&gt;0,(CONCATENATE("2i Tesis_",'Valoració '!$D$7,"00",A71))," ")))</f>
        <v/>
      </c>
    </row>
    <row r="72" spans="1:8" x14ac:dyDescent="0.25">
      <c r="A72" s="300">
        <v>66</v>
      </c>
      <c r="B72" s="247"/>
      <c r="C72" s="247"/>
      <c r="D72" s="247"/>
      <c r="E72" s="247"/>
      <c r="F72" s="247"/>
      <c r="G72" s="257" t="str">
        <f t="shared" ref="G72:G106" si="1">IF(B72="direcció",1,IF(B72="codirecció",0.5,""))</f>
        <v/>
      </c>
      <c r="H72" s="255" t="str">
        <f>IF(F72="","",IF(F72="SI","No cal documentació",IF(C72&gt;0,(CONCATENATE("2i Tesis_",'Valoració '!$D$7,"00",A72))," ")))</f>
        <v/>
      </c>
    </row>
    <row r="73" spans="1:8" x14ac:dyDescent="0.25">
      <c r="A73" s="300">
        <v>67</v>
      </c>
      <c r="B73" s="247"/>
      <c r="C73" s="247"/>
      <c r="D73" s="247"/>
      <c r="E73" s="247"/>
      <c r="F73" s="247"/>
      <c r="G73" s="257" t="str">
        <f t="shared" si="1"/>
        <v/>
      </c>
      <c r="H73" s="255" t="str">
        <f>IF(F73="","",IF(F73="SI","No cal documentació",IF(C73&gt;0,(CONCATENATE("2i Tesis_",'Valoració '!$D$7,"00",A73))," ")))</f>
        <v/>
      </c>
    </row>
    <row r="74" spans="1:8" x14ac:dyDescent="0.25">
      <c r="A74" s="300">
        <v>68</v>
      </c>
      <c r="B74" s="247"/>
      <c r="C74" s="247"/>
      <c r="D74" s="247"/>
      <c r="E74" s="247"/>
      <c r="F74" s="247"/>
      <c r="G74" s="257" t="str">
        <f t="shared" si="1"/>
        <v/>
      </c>
      <c r="H74" s="255" t="str">
        <f>IF(F74="","",IF(F74="SI","No cal documentació",IF(C74&gt;0,(CONCATENATE("2i Tesis_",'Valoració '!$D$7,"00",A74))," ")))</f>
        <v/>
      </c>
    </row>
    <row r="75" spans="1:8" x14ac:dyDescent="0.25">
      <c r="A75" s="300">
        <v>69</v>
      </c>
      <c r="B75" s="247"/>
      <c r="C75" s="247"/>
      <c r="D75" s="247"/>
      <c r="E75" s="247"/>
      <c r="F75" s="247"/>
      <c r="G75" s="257" t="str">
        <f t="shared" si="1"/>
        <v/>
      </c>
      <c r="H75" s="255" t="str">
        <f>IF(F75="","",IF(F75="SI","No cal documentació",IF(C75&gt;0,(CONCATENATE("2i Tesis_",'Valoració '!$D$7,"00",A75))," ")))</f>
        <v/>
      </c>
    </row>
    <row r="76" spans="1:8" x14ac:dyDescent="0.25">
      <c r="A76" s="300">
        <v>70</v>
      </c>
      <c r="B76" s="247"/>
      <c r="C76" s="247"/>
      <c r="D76" s="247"/>
      <c r="E76" s="247"/>
      <c r="F76" s="247"/>
      <c r="G76" s="257" t="str">
        <f t="shared" si="1"/>
        <v/>
      </c>
      <c r="H76" s="255" t="str">
        <f>IF(F76="","",IF(F76="SI","No cal documentació",IF(C76&gt;0,(CONCATENATE("2i Tesis_",'Valoració '!$D$7,"00",A76))," ")))</f>
        <v/>
      </c>
    </row>
    <row r="77" spans="1:8" x14ac:dyDescent="0.25">
      <c r="A77" s="300">
        <v>71</v>
      </c>
      <c r="B77" s="247"/>
      <c r="C77" s="247"/>
      <c r="D77" s="247"/>
      <c r="E77" s="247"/>
      <c r="F77" s="247"/>
      <c r="G77" s="257" t="str">
        <f t="shared" si="1"/>
        <v/>
      </c>
      <c r="H77" s="255" t="str">
        <f>IF(F77="","",IF(F77="SI","No cal documentació",IF(C77&gt;0,(CONCATENATE("2i Tesis_",'Valoració '!$D$7,"00",A77))," ")))</f>
        <v/>
      </c>
    </row>
    <row r="78" spans="1:8" x14ac:dyDescent="0.25">
      <c r="A78" s="300">
        <v>72</v>
      </c>
      <c r="B78" s="247"/>
      <c r="C78" s="247"/>
      <c r="D78" s="247"/>
      <c r="E78" s="247"/>
      <c r="F78" s="247"/>
      <c r="G78" s="257" t="str">
        <f t="shared" si="1"/>
        <v/>
      </c>
      <c r="H78" s="255" t="str">
        <f>IF(F78="","",IF(F78="SI","No cal documentació",IF(C78&gt;0,(CONCATENATE("2i Tesis_",'Valoració '!$D$7,"00",A78))," ")))</f>
        <v/>
      </c>
    </row>
    <row r="79" spans="1:8" x14ac:dyDescent="0.25">
      <c r="A79" s="300">
        <v>73</v>
      </c>
      <c r="B79" s="247"/>
      <c r="C79" s="247"/>
      <c r="D79" s="247"/>
      <c r="E79" s="247"/>
      <c r="F79" s="247"/>
      <c r="G79" s="257" t="str">
        <f t="shared" si="1"/>
        <v/>
      </c>
      <c r="H79" s="255" t="str">
        <f>IF(F79="","",IF(F79="SI","No cal documentació",IF(C79&gt;0,(CONCATENATE("2i Tesis_",'Valoració '!$D$7,"00",A79))," ")))</f>
        <v/>
      </c>
    </row>
    <row r="80" spans="1:8" x14ac:dyDescent="0.25">
      <c r="A80" s="300">
        <v>74</v>
      </c>
      <c r="B80" s="247"/>
      <c r="C80" s="247"/>
      <c r="D80" s="247"/>
      <c r="E80" s="247"/>
      <c r="F80" s="247"/>
      <c r="G80" s="257" t="str">
        <f t="shared" si="1"/>
        <v/>
      </c>
      <c r="H80" s="255" t="str">
        <f>IF(F80="","",IF(F80="SI","No cal documentació",IF(C80&gt;0,(CONCATENATE("2i Tesis_",'Valoració '!$D$7,"00",A80))," ")))</f>
        <v/>
      </c>
    </row>
    <row r="81" spans="1:8" x14ac:dyDescent="0.25">
      <c r="A81" s="300">
        <v>75</v>
      </c>
      <c r="B81" s="247"/>
      <c r="C81" s="247"/>
      <c r="D81" s="247"/>
      <c r="E81" s="247"/>
      <c r="F81" s="247"/>
      <c r="G81" s="257" t="str">
        <f t="shared" si="1"/>
        <v/>
      </c>
      <c r="H81" s="255" t="str">
        <f>IF(F81="","",IF(F81="SI","No cal documentació",IF(C81&gt;0,(CONCATENATE("2i Tesis_",'Valoració '!$D$7,"00",A81))," ")))</f>
        <v/>
      </c>
    </row>
    <row r="82" spans="1:8" x14ac:dyDescent="0.25">
      <c r="A82" s="300">
        <v>76</v>
      </c>
      <c r="B82" s="247"/>
      <c r="C82" s="247"/>
      <c r="D82" s="247"/>
      <c r="E82" s="247"/>
      <c r="F82" s="247"/>
      <c r="G82" s="257" t="str">
        <f t="shared" si="1"/>
        <v/>
      </c>
      <c r="H82" s="255" t="str">
        <f>IF(F82="","",IF(F82="SI","No cal documentació",IF(C82&gt;0,(CONCATENATE("2i Tesis_",'Valoració '!$D$7,"00",A82))," ")))</f>
        <v/>
      </c>
    </row>
    <row r="83" spans="1:8" x14ac:dyDescent="0.25">
      <c r="A83" s="300">
        <v>77</v>
      </c>
      <c r="B83" s="247"/>
      <c r="C83" s="247"/>
      <c r="D83" s="247"/>
      <c r="E83" s="247"/>
      <c r="F83" s="247"/>
      <c r="G83" s="257" t="str">
        <f t="shared" si="1"/>
        <v/>
      </c>
      <c r="H83" s="255" t="str">
        <f>IF(F83="","",IF(F83="SI","No cal documentació",IF(C83&gt;0,(CONCATENATE("2i Tesis_",'Valoració '!$D$7,"00",A83))," ")))</f>
        <v/>
      </c>
    </row>
    <row r="84" spans="1:8" x14ac:dyDescent="0.25">
      <c r="A84" s="300">
        <v>78</v>
      </c>
      <c r="B84" s="247"/>
      <c r="C84" s="247"/>
      <c r="D84" s="247"/>
      <c r="E84" s="247"/>
      <c r="F84" s="247"/>
      <c r="G84" s="257" t="str">
        <f t="shared" si="1"/>
        <v/>
      </c>
      <c r="H84" s="255" t="str">
        <f>IF(F84="","",IF(F84="SI","No cal documentació",IF(C84&gt;0,(CONCATENATE("2i Tesis_",'Valoració '!$D$7,"00",A84))," ")))</f>
        <v/>
      </c>
    </row>
    <row r="85" spans="1:8" x14ac:dyDescent="0.25">
      <c r="A85" s="300">
        <v>79</v>
      </c>
      <c r="B85" s="247"/>
      <c r="C85" s="247"/>
      <c r="D85" s="247"/>
      <c r="E85" s="247"/>
      <c r="F85" s="247"/>
      <c r="G85" s="257" t="str">
        <f t="shared" si="1"/>
        <v/>
      </c>
      <c r="H85" s="255" t="str">
        <f>IF(F85="","",IF(F85="SI","No cal documentació",IF(C85&gt;0,(CONCATENATE("2i Tesis_",'Valoració '!$D$7,"00",A85))," ")))</f>
        <v/>
      </c>
    </row>
    <row r="86" spans="1:8" x14ac:dyDescent="0.25">
      <c r="A86" s="300">
        <v>80</v>
      </c>
      <c r="B86" s="247"/>
      <c r="C86" s="247"/>
      <c r="D86" s="247"/>
      <c r="E86" s="247"/>
      <c r="F86" s="247"/>
      <c r="G86" s="257" t="str">
        <f t="shared" si="1"/>
        <v/>
      </c>
      <c r="H86" s="255" t="str">
        <f>IF(F86="","",IF(F86="SI","No cal documentació",IF(C86&gt;0,(CONCATENATE("2i Tesis_",'Valoració '!$D$7,"00",A86))," ")))</f>
        <v/>
      </c>
    </row>
    <row r="87" spans="1:8" x14ac:dyDescent="0.25">
      <c r="A87" s="300">
        <v>81</v>
      </c>
      <c r="B87" s="247"/>
      <c r="C87" s="247"/>
      <c r="D87" s="247"/>
      <c r="E87" s="247"/>
      <c r="F87" s="247"/>
      <c r="G87" s="257" t="str">
        <f t="shared" si="1"/>
        <v/>
      </c>
      <c r="H87" s="255" t="str">
        <f>IF(F87="","",IF(F87="SI","No cal documentació",IF(C87&gt;0,(CONCATENATE("2i Tesis_",'Valoració '!$D$7,"00",A87))," ")))</f>
        <v/>
      </c>
    </row>
    <row r="88" spans="1:8" x14ac:dyDescent="0.25">
      <c r="A88" s="300">
        <v>82</v>
      </c>
      <c r="B88" s="247"/>
      <c r="C88" s="247"/>
      <c r="D88" s="247"/>
      <c r="E88" s="247"/>
      <c r="F88" s="247"/>
      <c r="G88" s="257" t="str">
        <f t="shared" si="1"/>
        <v/>
      </c>
      <c r="H88" s="255" t="str">
        <f>IF(F88="","",IF(F88="SI","No cal documentació",IF(C88&gt;0,(CONCATENATE("2i Tesis_",'Valoració '!$D$7,"00",A88))," ")))</f>
        <v/>
      </c>
    </row>
    <row r="89" spans="1:8" x14ac:dyDescent="0.25">
      <c r="A89" s="300">
        <v>83</v>
      </c>
      <c r="B89" s="247"/>
      <c r="C89" s="247"/>
      <c r="D89" s="247"/>
      <c r="E89" s="247"/>
      <c r="F89" s="247"/>
      <c r="G89" s="257" t="str">
        <f t="shared" si="1"/>
        <v/>
      </c>
      <c r="H89" s="255" t="str">
        <f>IF(F89="","",IF(F89="SI","No cal documentació",IF(C89&gt;0,(CONCATENATE("2i Tesis_",'Valoració '!$D$7,"00",A89))," ")))</f>
        <v/>
      </c>
    </row>
    <row r="90" spans="1:8" x14ac:dyDescent="0.25">
      <c r="A90" s="300">
        <v>84</v>
      </c>
      <c r="B90" s="247"/>
      <c r="C90" s="247"/>
      <c r="D90" s="247"/>
      <c r="E90" s="247"/>
      <c r="F90" s="247"/>
      <c r="G90" s="257" t="str">
        <f t="shared" si="1"/>
        <v/>
      </c>
      <c r="H90" s="255" t="str">
        <f>IF(F90="","",IF(F90="SI","No cal documentació",IF(C90&gt;0,(CONCATENATE("2i Tesis_",'Valoració '!$D$7,"00",A90))," ")))</f>
        <v/>
      </c>
    </row>
    <row r="91" spans="1:8" x14ac:dyDescent="0.25">
      <c r="A91" s="300">
        <v>85</v>
      </c>
      <c r="B91" s="247"/>
      <c r="C91" s="247"/>
      <c r="D91" s="247"/>
      <c r="E91" s="247"/>
      <c r="F91" s="247"/>
      <c r="G91" s="257" t="str">
        <f t="shared" si="1"/>
        <v/>
      </c>
      <c r="H91" s="255" t="str">
        <f>IF(F91="","",IF(F91="SI","No cal documentació",IF(C91&gt;0,(CONCATENATE("2i Tesis_",'Valoració '!$D$7,"00",A91))," ")))</f>
        <v/>
      </c>
    </row>
    <row r="92" spans="1:8" x14ac:dyDescent="0.25">
      <c r="A92" s="300">
        <v>86</v>
      </c>
      <c r="B92" s="247"/>
      <c r="C92" s="247"/>
      <c r="D92" s="247"/>
      <c r="E92" s="247"/>
      <c r="F92" s="247"/>
      <c r="G92" s="257" t="str">
        <f t="shared" si="1"/>
        <v/>
      </c>
      <c r="H92" s="255" t="str">
        <f>IF(F92="","",IF(F92="SI","No cal documentació",IF(C92&gt;0,(CONCATENATE("2i Tesis_",'Valoració '!$D$7,"00",A92))," ")))</f>
        <v/>
      </c>
    </row>
    <row r="93" spans="1:8" x14ac:dyDescent="0.25">
      <c r="A93" s="300">
        <v>87</v>
      </c>
      <c r="B93" s="247"/>
      <c r="C93" s="247"/>
      <c r="D93" s="247"/>
      <c r="E93" s="247"/>
      <c r="F93" s="247"/>
      <c r="G93" s="257" t="str">
        <f t="shared" si="1"/>
        <v/>
      </c>
      <c r="H93" s="255" t="str">
        <f>IF(F93="","",IF(F93="SI","No cal documentació",IF(C93&gt;0,(CONCATENATE("2i Tesis_",'Valoració '!$D$7,"00",A93))," ")))</f>
        <v/>
      </c>
    </row>
    <row r="94" spans="1:8" x14ac:dyDescent="0.25">
      <c r="A94" s="300">
        <v>88</v>
      </c>
      <c r="B94" s="247"/>
      <c r="C94" s="247"/>
      <c r="D94" s="247"/>
      <c r="E94" s="247"/>
      <c r="F94" s="247"/>
      <c r="G94" s="257" t="str">
        <f t="shared" si="1"/>
        <v/>
      </c>
      <c r="H94" s="255" t="str">
        <f>IF(F94="","",IF(F94="SI","No cal documentació",IF(C94&gt;0,(CONCATENATE("2i Tesis_",'Valoració '!$D$7,"00",A94))," ")))</f>
        <v/>
      </c>
    </row>
    <row r="95" spans="1:8" x14ac:dyDescent="0.25">
      <c r="A95" s="300">
        <v>89</v>
      </c>
      <c r="B95" s="247"/>
      <c r="C95" s="247"/>
      <c r="D95" s="247"/>
      <c r="E95" s="247"/>
      <c r="F95" s="247"/>
      <c r="G95" s="257" t="str">
        <f t="shared" si="1"/>
        <v/>
      </c>
      <c r="H95" s="255" t="str">
        <f>IF(F95="","",IF(F95="SI","No cal documentació",IF(C95&gt;0,(CONCATENATE("2i Tesis_",'Valoració '!$D$7,"00",A95))," ")))</f>
        <v/>
      </c>
    </row>
    <row r="96" spans="1:8" x14ac:dyDescent="0.25">
      <c r="A96" s="300">
        <v>90</v>
      </c>
      <c r="B96" s="247"/>
      <c r="C96" s="247"/>
      <c r="D96" s="247"/>
      <c r="E96" s="247"/>
      <c r="F96" s="247"/>
      <c r="G96" s="257" t="str">
        <f t="shared" si="1"/>
        <v/>
      </c>
      <c r="H96" s="255" t="str">
        <f>IF(F96="","",IF(F96="SI","No cal documentació",IF(C96&gt;0,(CONCATENATE("2i Tesis_",'Valoració '!$D$7,"00",A96))," ")))</f>
        <v/>
      </c>
    </row>
    <row r="97" spans="1:8" x14ac:dyDescent="0.25">
      <c r="A97" s="300">
        <v>91</v>
      </c>
      <c r="B97" s="247"/>
      <c r="C97" s="247"/>
      <c r="D97" s="247"/>
      <c r="E97" s="247"/>
      <c r="F97" s="247"/>
      <c r="G97" s="257" t="str">
        <f t="shared" si="1"/>
        <v/>
      </c>
      <c r="H97" s="255" t="str">
        <f>IF(F97="","",IF(F97="SI","No cal documentació",IF(C97&gt;0,(CONCATENATE("2i Tesis_",'Valoració '!$D$7,"00",A97))," ")))</f>
        <v/>
      </c>
    </row>
    <row r="98" spans="1:8" x14ac:dyDescent="0.25">
      <c r="A98" s="300">
        <v>92</v>
      </c>
      <c r="B98" s="247"/>
      <c r="C98" s="247"/>
      <c r="D98" s="247"/>
      <c r="E98" s="247"/>
      <c r="F98" s="247"/>
      <c r="G98" s="257" t="str">
        <f t="shared" si="1"/>
        <v/>
      </c>
      <c r="H98" s="255" t="str">
        <f>IF(F98="","",IF(F98="SI","No cal documentació",IF(C98&gt;0,(CONCATENATE("2i Tesis_",'Valoració '!$D$7,"00",A98))," ")))</f>
        <v/>
      </c>
    </row>
    <row r="99" spans="1:8" x14ac:dyDescent="0.25">
      <c r="A99" s="300">
        <v>93</v>
      </c>
      <c r="B99" s="247"/>
      <c r="C99" s="247"/>
      <c r="D99" s="247"/>
      <c r="E99" s="247"/>
      <c r="F99" s="247"/>
      <c r="G99" s="257" t="str">
        <f t="shared" si="1"/>
        <v/>
      </c>
      <c r="H99" s="255" t="str">
        <f>IF(F99="","",IF(F99="SI","No cal documentació",IF(C99&gt;0,(CONCATENATE("2i Tesis_",'Valoració '!$D$7,"00",A99))," ")))</f>
        <v/>
      </c>
    </row>
    <row r="100" spans="1:8" x14ac:dyDescent="0.25">
      <c r="A100" s="300">
        <v>94</v>
      </c>
      <c r="B100" s="247"/>
      <c r="C100" s="247"/>
      <c r="D100" s="247"/>
      <c r="E100" s="247"/>
      <c r="F100" s="247"/>
      <c r="G100" s="257" t="str">
        <f t="shared" si="1"/>
        <v/>
      </c>
      <c r="H100" s="255" t="str">
        <f>IF(F100="","",IF(F100="SI","No cal documentació",IF(C100&gt;0,(CONCATENATE("2i Tesis_",'Valoració '!$D$7,"00",A100))," ")))</f>
        <v/>
      </c>
    </row>
    <row r="101" spans="1:8" x14ac:dyDescent="0.25">
      <c r="A101" s="300">
        <v>95</v>
      </c>
      <c r="B101" s="247"/>
      <c r="C101" s="247"/>
      <c r="D101" s="247"/>
      <c r="E101" s="247"/>
      <c r="F101" s="247"/>
      <c r="G101" s="257" t="str">
        <f t="shared" si="1"/>
        <v/>
      </c>
      <c r="H101" s="255" t="str">
        <f>IF(F101="","",IF(F101="SI","No cal documentació",IF(C101&gt;0,(CONCATENATE("2i Tesis_",'Valoració '!$D$7,"00",A101))," ")))</f>
        <v/>
      </c>
    </row>
    <row r="102" spans="1:8" x14ac:dyDescent="0.25">
      <c r="A102" s="300">
        <v>96</v>
      </c>
      <c r="B102" s="247"/>
      <c r="C102" s="247"/>
      <c r="D102" s="247"/>
      <c r="E102" s="247"/>
      <c r="F102" s="247"/>
      <c r="G102" s="257" t="str">
        <f t="shared" si="1"/>
        <v/>
      </c>
      <c r="H102" s="255" t="str">
        <f>IF(F102="","",IF(F102="SI","No cal documentació",IF(C102&gt;0,(CONCATENATE("2i Tesis_",'Valoració '!$D$7,"00",A102))," ")))</f>
        <v/>
      </c>
    </row>
    <row r="103" spans="1:8" x14ac:dyDescent="0.25">
      <c r="A103" s="300">
        <v>97</v>
      </c>
      <c r="B103" s="247"/>
      <c r="C103" s="247"/>
      <c r="D103" s="247"/>
      <c r="E103" s="247"/>
      <c r="F103" s="247"/>
      <c r="G103" s="257" t="str">
        <f t="shared" si="1"/>
        <v/>
      </c>
      <c r="H103" s="255" t="str">
        <f>IF(F103="","",IF(F103="SI","No cal documentació",IF(C103&gt;0,(CONCATENATE("2i Tesis_",'Valoració '!$D$7,"00",A103))," ")))</f>
        <v/>
      </c>
    </row>
    <row r="104" spans="1:8" x14ac:dyDescent="0.25">
      <c r="A104" s="300">
        <v>98</v>
      </c>
      <c r="B104" s="247"/>
      <c r="C104" s="247"/>
      <c r="D104" s="247"/>
      <c r="E104" s="247"/>
      <c r="F104" s="247"/>
      <c r="G104" s="257" t="str">
        <f t="shared" si="1"/>
        <v/>
      </c>
      <c r="H104" s="255" t="str">
        <f>IF(F104="","",IF(F104="SI","No cal documentació",IF(C104&gt;0,(CONCATENATE("2i Tesis_",'Valoració '!$D$7,"00",A104))," ")))</f>
        <v/>
      </c>
    </row>
    <row r="105" spans="1:8" x14ac:dyDescent="0.25">
      <c r="A105" s="300">
        <v>99</v>
      </c>
      <c r="B105" s="247"/>
      <c r="C105" s="247"/>
      <c r="D105" s="247"/>
      <c r="E105" s="247"/>
      <c r="F105" s="247"/>
      <c r="G105" s="257" t="str">
        <f t="shared" si="1"/>
        <v/>
      </c>
      <c r="H105" s="255" t="str">
        <f>IF(F105="","",IF(F105="SI","No cal documentació",IF(C105&gt;0,(CONCATENATE("2i Tesis_",'Valoració '!$D$7,"00",A105))," ")))</f>
        <v/>
      </c>
    </row>
    <row r="106" spans="1:8" x14ac:dyDescent="0.25">
      <c r="A106" s="301">
        <v>100</v>
      </c>
      <c r="B106" s="251"/>
      <c r="C106" s="251"/>
      <c r="D106" s="251"/>
      <c r="E106" s="251"/>
      <c r="F106" s="251"/>
      <c r="G106" s="258" t="str">
        <f t="shared" si="1"/>
        <v/>
      </c>
      <c r="H106" s="256" t="str">
        <f>IF(F106="","",IF(F106="SI","No cal documentació",IF(C106&gt;0,(CONCATENATE("2i Tesis_",'Valoració '!$D$7,"00",A106))," ")))</f>
        <v/>
      </c>
    </row>
    <row r="108" spans="1:8" ht="15.75" x14ac:dyDescent="0.25">
      <c r="B108" s="252"/>
      <c r="C108" s="252"/>
    </row>
  </sheetData>
  <sheetProtection algorithmName="SHA-512" hashValue="7jvKskup0J+ZWPIZKpBLG2v8jxvqKfrRIJJKmQg3SD2WQg3gN7Q2mKZGi5cUlRhAlTiGm5rYWgVx/ldh1TOd1A==" saltValue="z2tNcSfksBySOPdieFsXAw==" spinCount="100000" sheet="1" objects="1" scenarios="1"/>
  <mergeCells count="1">
    <mergeCell ref="A5:E5"/>
  </mergeCells>
  <phoneticPr fontId="38" type="noConversion"/>
  <dataValidations count="2">
    <dataValidation type="list" allowBlank="1" showInputMessage="1" showErrorMessage="1" sqref="F7:F106" xr:uid="{CE25C259-8540-4280-951B-192065C3BBDE}">
      <formula1>"si, no"</formula1>
    </dataValidation>
    <dataValidation type="list" allowBlank="1" showInputMessage="1" showErrorMessage="1" sqref="B7:B106" xr:uid="{D278E461-493D-4B25-9AB3-E4994CE586FF}">
      <formula1>"direcció,codirecció"</formula1>
    </dataValidation>
  </dataValidations>
  <hyperlinks>
    <hyperlink ref="A4" r:id="rId1" xr:uid="{00000000-0004-0000-0F00-000000000000}"/>
  </hyperlinks>
  <pageMargins left="0.7" right="0.7" top="0.75" bottom="0.75" header="0.3" footer="0.3"/>
  <tableParts count="1">
    <tablePart r:id="rId2"/>
  </tablePart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Full17"/>
  <dimension ref="A1:H110"/>
  <sheetViews>
    <sheetView workbookViewId="0">
      <selection activeCell="K4" sqref="K4"/>
    </sheetView>
  </sheetViews>
  <sheetFormatPr baseColWidth="10" defaultColWidth="9.140625" defaultRowHeight="15" x14ac:dyDescent="0.25"/>
  <cols>
    <col min="1" max="1" width="9.140625" style="39"/>
    <col min="2" max="2" width="84.5703125" style="39" customWidth="1"/>
    <col min="3" max="3" width="52.5703125" style="39" customWidth="1"/>
    <col min="4" max="4" width="13.42578125" style="39" customWidth="1"/>
    <col min="5" max="5" width="17.5703125" style="39" customWidth="1"/>
    <col min="6" max="6" width="19.5703125" style="39" customWidth="1"/>
    <col min="7" max="7" width="22.42578125" style="39" customWidth="1"/>
    <col min="8" max="16384" width="9.140625" style="39"/>
  </cols>
  <sheetData>
    <row r="1" spans="1:8" x14ac:dyDescent="0.25">
      <c r="A1" s="7" t="s">
        <v>136</v>
      </c>
    </row>
    <row r="2" spans="1:8" x14ac:dyDescent="0.25">
      <c r="A2" s="39" t="s">
        <v>67</v>
      </c>
    </row>
    <row r="3" spans="1:8" ht="18.75" x14ac:dyDescent="0.3">
      <c r="D3" s="107" t="s">
        <v>1</v>
      </c>
      <c r="E3" s="108">
        <f>IF(D4&gt;D5,D4,D5)</f>
        <v>0</v>
      </c>
    </row>
    <row r="4" spans="1:8" x14ac:dyDescent="0.25">
      <c r="A4" s="45" t="s">
        <v>72</v>
      </c>
      <c r="B4" s="105" t="s">
        <v>137</v>
      </c>
      <c r="C4" s="106">
        <f>SUM(E9:E108)</f>
        <v>0</v>
      </c>
      <c r="D4" s="106">
        <f>IF(C4&gt;=1960,3,IF(C4&gt;=1540,2,IF(C4&gt;=1050,1,0)))</f>
        <v>0</v>
      </c>
    </row>
    <row r="5" spans="1:8" x14ac:dyDescent="0.25">
      <c r="B5" s="105" t="s">
        <v>138</v>
      </c>
      <c r="C5" s="106">
        <f>SUM(F9:F108)</f>
        <v>0</v>
      </c>
      <c r="D5" s="106">
        <f>IF(C5&gt;=112,3,IF(C5&gt;=88,2,IF(C5&gt;=60,1,0)))</f>
        <v>0</v>
      </c>
    </row>
    <row r="6" spans="1:8" x14ac:dyDescent="0.25">
      <c r="A6" s="45" t="s">
        <v>72</v>
      </c>
    </row>
    <row r="7" spans="1:8" x14ac:dyDescent="0.25">
      <c r="A7" s="367" t="s">
        <v>124</v>
      </c>
      <c r="B7" s="368"/>
      <c r="C7" s="368"/>
      <c r="D7" s="369"/>
      <c r="E7" s="46"/>
    </row>
    <row r="8" spans="1:8" ht="34.5" customHeight="1" x14ac:dyDescent="0.25">
      <c r="A8" s="211" t="s">
        <v>30</v>
      </c>
      <c r="B8" s="212" t="s">
        <v>134</v>
      </c>
      <c r="C8" s="212" t="s">
        <v>131</v>
      </c>
      <c r="D8" s="212" t="s">
        <v>132</v>
      </c>
      <c r="E8" s="212" t="s">
        <v>135</v>
      </c>
      <c r="F8" s="212" t="s">
        <v>133</v>
      </c>
      <c r="G8" s="213" t="s">
        <v>28</v>
      </c>
    </row>
    <row r="9" spans="1:8" x14ac:dyDescent="0.25">
      <c r="A9" s="209">
        <v>1</v>
      </c>
      <c r="B9" s="20"/>
      <c r="C9" s="20"/>
      <c r="D9" s="20"/>
      <c r="E9" s="20"/>
      <c r="F9" s="33"/>
      <c r="G9" s="210" t="str">
        <f>IF(Tabla5[[#This Row],[Matèria (de grau o màster)]]&lt;&gt;"",CONCATENATE("2v2_",'Valoració '!$D$7),"")</f>
        <v/>
      </c>
    </row>
    <row r="10" spans="1:8" x14ac:dyDescent="0.25">
      <c r="A10" s="209">
        <v>2</v>
      </c>
      <c r="B10" s="20"/>
      <c r="C10" s="20"/>
      <c r="D10" s="20"/>
      <c r="E10" s="20"/>
      <c r="F10" s="33"/>
      <c r="G10" s="210" t="str">
        <f>IF(Tabla5[[#This Row],[Matèria (de grau o màster)]]&lt;&gt;"",CONCATENATE("2v2_",'Valoració '!$D$7),"")</f>
        <v/>
      </c>
    </row>
    <row r="11" spans="1:8" x14ac:dyDescent="0.25">
      <c r="A11" s="209">
        <v>3</v>
      </c>
      <c r="B11" s="20"/>
      <c r="C11" s="20"/>
      <c r="D11" s="20"/>
      <c r="E11" s="20"/>
      <c r="F11" s="33"/>
      <c r="G11" s="210" t="str">
        <f>IF(Tabla5[[#This Row],[Matèria (de grau o màster)]]&lt;&gt;"",CONCATENATE("2v2_",'Valoració '!$D$7),"")</f>
        <v/>
      </c>
    </row>
    <row r="12" spans="1:8" x14ac:dyDescent="0.25">
      <c r="A12" s="209">
        <v>4</v>
      </c>
      <c r="B12" s="20"/>
      <c r="C12" s="288"/>
      <c r="D12" s="20"/>
      <c r="E12" s="20"/>
      <c r="F12" s="33"/>
      <c r="G12" s="210" t="str">
        <f>IF(Tabla5[[#This Row],[Matèria (de grau o màster)]]&lt;&gt;"",CONCATENATE("2v2_",'Valoració '!$D$7),"")</f>
        <v/>
      </c>
      <c r="H12" s="188"/>
    </row>
    <row r="13" spans="1:8" x14ac:dyDescent="0.25">
      <c r="A13" s="209">
        <v>5</v>
      </c>
      <c r="B13" s="3"/>
      <c r="C13" s="289"/>
      <c r="D13" s="20"/>
      <c r="E13" s="20"/>
      <c r="F13" s="33"/>
      <c r="G13" s="210" t="str">
        <f>IF(Tabla5[[#This Row],[Matèria (de grau o màster)]]&lt;&gt;"",CONCATENATE("2v2_",'Valoració '!$D$7),"")</f>
        <v/>
      </c>
      <c r="H13" s="188"/>
    </row>
    <row r="14" spans="1:8" x14ac:dyDescent="0.25">
      <c r="A14" s="209">
        <v>6</v>
      </c>
      <c r="B14" s="3"/>
      <c r="C14" s="288"/>
      <c r="D14" s="20"/>
      <c r="E14" s="20"/>
      <c r="F14" s="33"/>
      <c r="G14" s="210" t="str">
        <f>IF(Tabla5[[#This Row],[Matèria (de grau o màster)]]&lt;&gt;"",CONCATENATE("2v2_",'Valoració '!$D$7),"")</f>
        <v/>
      </c>
    </row>
    <row r="15" spans="1:8" x14ac:dyDescent="0.25">
      <c r="A15" s="209">
        <v>7</v>
      </c>
      <c r="B15" s="3"/>
      <c r="C15" s="181"/>
      <c r="D15" s="3"/>
      <c r="E15" s="3"/>
      <c r="F15" s="33"/>
      <c r="G15" s="210" t="str">
        <f>IF(Tabla5[[#This Row],[Matèria (de grau o màster)]]&lt;&gt;"",CONCATENATE("2v2_",'Valoració '!$D$7),"")</f>
        <v/>
      </c>
    </row>
    <row r="16" spans="1:8" x14ac:dyDescent="0.25">
      <c r="A16" s="209">
        <v>8</v>
      </c>
      <c r="B16" s="3"/>
      <c r="C16" s="289"/>
      <c r="D16" s="3"/>
      <c r="E16" s="3"/>
      <c r="F16" s="33"/>
      <c r="G16" s="210" t="str">
        <f>IF(Tabla5[[#This Row],[Matèria (de grau o màster)]]&lt;&gt;"",CONCATENATE("2v2_",'Valoració '!$D$7),"")</f>
        <v/>
      </c>
    </row>
    <row r="17" spans="1:7" x14ac:dyDescent="0.25">
      <c r="A17" s="209">
        <v>9</v>
      </c>
      <c r="B17" s="3"/>
      <c r="C17" s="3"/>
      <c r="D17" s="3"/>
      <c r="E17" s="3"/>
      <c r="F17" s="33"/>
      <c r="G17" s="210" t="str">
        <f>IF(Tabla5[[#This Row],[Matèria (de grau o màster)]]&lt;&gt;"",CONCATENATE("2v2_",'Valoració '!$D$7),"")</f>
        <v/>
      </c>
    </row>
    <row r="18" spans="1:7" x14ac:dyDescent="0.25">
      <c r="A18" s="209">
        <v>10</v>
      </c>
      <c r="B18" s="3"/>
      <c r="C18" s="3"/>
      <c r="D18" s="3"/>
      <c r="E18" s="3"/>
      <c r="F18" s="33"/>
      <c r="G18" s="210" t="str">
        <f>IF(Tabla5[[#This Row],[Matèria (de grau o màster)]]&lt;&gt;"",CONCATENATE("2v2_",'Valoració '!$D$7),"")</f>
        <v/>
      </c>
    </row>
    <row r="19" spans="1:7" x14ac:dyDescent="0.25">
      <c r="A19" s="209">
        <v>11</v>
      </c>
      <c r="B19" s="3"/>
      <c r="C19" s="3"/>
      <c r="D19" s="3"/>
      <c r="E19" s="3"/>
      <c r="F19" s="33"/>
      <c r="G19" s="210" t="str">
        <f>IF(Tabla5[[#This Row],[Matèria (de grau o màster)]]&lt;&gt;"",CONCATENATE("2v2_",'Valoració '!$D$7),"")</f>
        <v/>
      </c>
    </row>
    <row r="20" spans="1:7" x14ac:dyDescent="0.25">
      <c r="A20" s="209">
        <v>12</v>
      </c>
      <c r="B20" s="3"/>
      <c r="C20" s="3"/>
      <c r="D20" s="3"/>
      <c r="E20" s="3"/>
      <c r="F20" s="33"/>
      <c r="G20" s="210" t="str">
        <f>IF(Tabla5[[#This Row],[Matèria (de grau o màster)]]&lt;&gt;"",CONCATENATE("2v2_",'Valoració '!$D$7),"")</f>
        <v/>
      </c>
    </row>
    <row r="21" spans="1:7" x14ac:dyDescent="0.25">
      <c r="A21" s="209">
        <v>13</v>
      </c>
      <c r="B21" s="3"/>
      <c r="C21" s="3"/>
      <c r="D21" s="3"/>
      <c r="E21" s="3"/>
      <c r="F21" s="33"/>
      <c r="G21" s="210" t="str">
        <f>IF(Tabla5[[#This Row],[Matèria (de grau o màster)]]&lt;&gt;"",CONCATENATE("2v2_",'Valoració '!$D$7),"")</f>
        <v/>
      </c>
    </row>
    <row r="22" spans="1:7" x14ac:dyDescent="0.25">
      <c r="A22" s="209">
        <v>14</v>
      </c>
      <c r="B22" s="3"/>
      <c r="C22" s="3"/>
      <c r="D22" s="3"/>
      <c r="E22" s="3"/>
      <c r="F22" s="33"/>
      <c r="G22" s="210" t="str">
        <f>IF(Tabla5[[#This Row],[Matèria (de grau o màster)]]&lt;&gt;"",CONCATENATE("2v2_",'Valoració '!$D$7),"")</f>
        <v/>
      </c>
    </row>
    <row r="23" spans="1:7" x14ac:dyDescent="0.25">
      <c r="A23" s="209">
        <v>15</v>
      </c>
      <c r="B23" s="3"/>
      <c r="C23" s="3"/>
      <c r="D23" s="3"/>
      <c r="E23" s="3"/>
      <c r="F23" s="33"/>
      <c r="G23" s="210" t="str">
        <f>IF(Tabla5[[#This Row],[Matèria (de grau o màster)]]&lt;&gt;"",CONCATENATE("2v2_",'Valoració '!$D$7),"")</f>
        <v/>
      </c>
    </row>
    <row r="24" spans="1:7" x14ac:dyDescent="0.25">
      <c r="A24" s="209">
        <v>16</v>
      </c>
      <c r="B24" s="3"/>
      <c r="C24" s="3"/>
      <c r="D24" s="3"/>
      <c r="E24" s="3"/>
      <c r="F24" s="33"/>
      <c r="G24" s="210" t="str">
        <f>IF(Tabla5[[#This Row],[Matèria (de grau o màster)]]&lt;&gt;"",CONCATENATE("2v2_",'Valoració '!$D$7),"")</f>
        <v/>
      </c>
    </row>
    <row r="25" spans="1:7" x14ac:dyDescent="0.25">
      <c r="A25" s="209">
        <v>17</v>
      </c>
      <c r="B25" s="3"/>
      <c r="C25" s="3"/>
      <c r="D25" s="3"/>
      <c r="E25" s="3"/>
      <c r="F25" s="33"/>
      <c r="G25" s="210" t="str">
        <f>IF(Tabla5[[#This Row],[Matèria (de grau o màster)]]&lt;&gt;"",CONCATENATE("2v2_",'Valoració '!$D$7),"")</f>
        <v/>
      </c>
    </row>
    <row r="26" spans="1:7" x14ac:dyDescent="0.25">
      <c r="A26" s="209">
        <v>18</v>
      </c>
      <c r="B26" s="3"/>
      <c r="C26" s="3"/>
      <c r="D26" s="3"/>
      <c r="E26" s="3"/>
      <c r="F26" s="33"/>
      <c r="G26" s="210" t="str">
        <f>IF(Tabla5[[#This Row],[Matèria (de grau o màster)]]&lt;&gt;"",CONCATENATE("2v2_",'Valoració '!$D$7),"")</f>
        <v/>
      </c>
    </row>
    <row r="27" spans="1:7" x14ac:dyDescent="0.25">
      <c r="A27" s="209">
        <v>19</v>
      </c>
      <c r="B27" s="3"/>
      <c r="C27" s="3"/>
      <c r="D27" s="3"/>
      <c r="E27" s="3"/>
      <c r="F27" s="33"/>
      <c r="G27" s="210" t="str">
        <f>IF(Tabla5[[#This Row],[Matèria (de grau o màster)]]&lt;&gt;"",CONCATENATE("2v2_",'Valoració '!$D$7),"")</f>
        <v/>
      </c>
    </row>
    <row r="28" spans="1:7" x14ac:dyDescent="0.25">
      <c r="A28" s="209">
        <v>20</v>
      </c>
      <c r="B28" s="3"/>
      <c r="C28" s="3"/>
      <c r="D28" s="3"/>
      <c r="E28" s="3"/>
      <c r="F28" s="33"/>
      <c r="G28" s="210" t="str">
        <f>IF(Tabla5[[#This Row],[Matèria (de grau o màster)]]&lt;&gt;"",CONCATENATE("2v2_",'Valoració '!$D$7),"")</f>
        <v/>
      </c>
    </row>
    <row r="29" spans="1:7" x14ac:dyDescent="0.25">
      <c r="A29" s="209">
        <v>21</v>
      </c>
      <c r="B29" s="3"/>
      <c r="C29" s="3"/>
      <c r="D29" s="3"/>
      <c r="E29" s="3"/>
      <c r="F29" s="33"/>
      <c r="G29" s="210" t="str">
        <f>IF(Tabla5[[#This Row],[Matèria (de grau o màster)]]&lt;&gt;"",CONCATENATE("2v2_",'Valoració '!$D$7),"")</f>
        <v/>
      </c>
    </row>
    <row r="30" spans="1:7" x14ac:dyDescent="0.25">
      <c r="A30" s="209">
        <v>22</v>
      </c>
      <c r="B30" s="3"/>
      <c r="C30" s="3"/>
      <c r="D30" s="3"/>
      <c r="E30" s="3"/>
      <c r="F30" s="33"/>
      <c r="G30" s="210" t="str">
        <f>IF(Tabla5[[#This Row],[Matèria (de grau o màster)]]&lt;&gt;"",CONCATENATE("2v2_",'Valoració '!$D$7),"")</f>
        <v/>
      </c>
    </row>
    <row r="31" spans="1:7" x14ac:dyDescent="0.25">
      <c r="A31" s="209">
        <v>23</v>
      </c>
      <c r="B31" s="3"/>
      <c r="C31" s="3"/>
      <c r="D31" s="3"/>
      <c r="E31" s="3"/>
      <c r="F31" s="33"/>
      <c r="G31" s="210" t="str">
        <f>IF(Tabla5[[#This Row],[Matèria (de grau o màster)]]&lt;&gt;"",CONCATENATE("2v2_",'Valoració '!$D$7),"")</f>
        <v/>
      </c>
    </row>
    <row r="32" spans="1:7" x14ac:dyDescent="0.25">
      <c r="A32" s="209">
        <v>24</v>
      </c>
      <c r="B32" s="3"/>
      <c r="C32" s="3"/>
      <c r="D32" s="3"/>
      <c r="E32" s="3"/>
      <c r="F32" s="33"/>
      <c r="G32" s="210" t="str">
        <f>IF(Tabla5[[#This Row],[Matèria (de grau o màster)]]&lt;&gt;"",CONCATENATE("2v2_",'Valoració '!$D$7),"")</f>
        <v/>
      </c>
    </row>
    <row r="33" spans="1:7" x14ac:dyDescent="0.25">
      <c r="A33" s="209">
        <v>25</v>
      </c>
      <c r="B33" s="3"/>
      <c r="C33" s="3"/>
      <c r="D33" s="3"/>
      <c r="E33" s="3"/>
      <c r="F33" s="33"/>
      <c r="G33" s="210" t="str">
        <f>IF(Tabla5[[#This Row],[Matèria (de grau o màster)]]&lt;&gt;"",CONCATENATE("2v2_",'Valoració '!$D$7),"")</f>
        <v/>
      </c>
    </row>
    <row r="34" spans="1:7" x14ac:dyDescent="0.25">
      <c r="A34" s="209">
        <v>26</v>
      </c>
      <c r="B34" s="3"/>
      <c r="C34" s="3"/>
      <c r="D34" s="3"/>
      <c r="E34" s="3"/>
      <c r="F34" s="33"/>
      <c r="G34" s="210" t="str">
        <f>IF(Tabla5[[#This Row],[Matèria (de grau o màster)]]&lt;&gt;"",CONCATENATE("2v2_",'Valoració '!$D$7),"")</f>
        <v/>
      </c>
    </row>
    <row r="35" spans="1:7" x14ac:dyDescent="0.25">
      <c r="A35" s="209">
        <v>27</v>
      </c>
      <c r="B35" s="3"/>
      <c r="C35" s="3"/>
      <c r="D35" s="3"/>
      <c r="E35" s="3"/>
      <c r="F35" s="33"/>
      <c r="G35" s="210" t="str">
        <f>IF(Tabla5[[#This Row],[Matèria (de grau o màster)]]&lt;&gt;"",CONCATENATE("2v2_",'Valoració '!$D$7),"")</f>
        <v/>
      </c>
    </row>
    <row r="36" spans="1:7" x14ac:dyDescent="0.25">
      <c r="A36" s="209">
        <v>28</v>
      </c>
      <c r="B36" s="3"/>
      <c r="C36" s="3"/>
      <c r="D36" s="3"/>
      <c r="E36" s="3"/>
      <c r="F36" s="33"/>
      <c r="G36" s="210" t="str">
        <f>IF(Tabla5[[#This Row],[Matèria (de grau o màster)]]&lt;&gt;"",CONCATENATE("2v2_",'Valoració '!$D$7),"")</f>
        <v/>
      </c>
    </row>
    <row r="37" spans="1:7" x14ac:dyDescent="0.25">
      <c r="A37" s="209">
        <v>29</v>
      </c>
      <c r="B37" s="3"/>
      <c r="C37" s="3"/>
      <c r="D37" s="3"/>
      <c r="E37" s="3"/>
      <c r="F37" s="33"/>
      <c r="G37" s="210" t="str">
        <f>IF(Tabla5[[#This Row],[Matèria (de grau o màster)]]&lt;&gt;"",CONCATENATE("2v2_",'Valoració '!$D$7),"")</f>
        <v/>
      </c>
    </row>
    <row r="38" spans="1:7" x14ac:dyDescent="0.25">
      <c r="A38" s="209">
        <v>30</v>
      </c>
      <c r="B38" s="3"/>
      <c r="C38" s="3"/>
      <c r="D38" s="3"/>
      <c r="E38" s="3"/>
      <c r="F38" s="33"/>
      <c r="G38" s="210" t="str">
        <f>IF(Tabla5[[#This Row],[Matèria (de grau o màster)]]&lt;&gt;"",CONCATENATE("2v2_",'Valoració '!$D$7),"")</f>
        <v/>
      </c>
    </row>
    <row r="39" spans="1:7" x14ac:dyDescent="0.25">
      <c r="A39" s="209">
        <v>31</v>
      </c>
      <c r="B39" s="3"/>
      <c r="C39" s="3"/>
      <c r="D39" s="3"/>
      <c r="E39" s="3"/>
      <c r="F39" s="33"/>
      <c r="G39" s="210" t="str">
        <f>IF(Tabla5[[#This Row],[Matèria (de grau o màster)]]&lt;&gt;"",CONCATENATE("2v2_",'Valoració '!$D$7),"")</f>
        <v/>
      </c>
    </row>
    <row r="40" spans="1:7" x14ac:dyDescent="0.25">
      <c r="A40" s="209">
        <v>32</v>
      </c>
      <c r="B40" s="3"/>
      <c r="C40" s="3"/>
      <c r="D40" s="3"/>
      <c r="E40" s="3"/>
      <c r="F40" s="33"/>
      <c r="G40" s="210" t="str">
        <f>IF(Tabla5[[#This Row],[Matèria (de grau o màster)]]&lt;&gt;"",CONCATENATE("2v2_",'Valoració '!$D$7),"")</f>
        <v/>
      </c>
    </row>
    <row r="41" spans="1:7" x14ac:dyDescent="0.25">
      <c r="A41" s="209">
        <v>33</v>
      </c>
      <c r="B41" s="3"/>
      <c r="C41" s="3"/>
      <c r="D41" s="3"/>
      <c r="E41" s="3"/>
      <c r="F41" s="33"/>
      <c r="G41" s="210" t="str">
        <f>IF(Tabla5[[#This Row],[Matèria (de grau o màster)]]&lt;&gt;"",CONCATENATE("2v2_",'Valoració '!$D$7),"")</f>
        <v/>
      </c>
    </row>
    <row r="42" spans="1:7" x14ac:dyDescent="0.25">
      <c r="A42" s="209">
        <v>34</v>
      </c>
      <c r="B42" s="3"/>
      <c r="C42" s="3"/>
      <c r="D42" s="3"/>
      <c r="E42" s="3"/>
      <c r="F42" s="33"/>
      <c r="G42" s="210" t="str">
        <f>IF(Tabla5[[#This Row],[Matèria (de grau o màster)]]&lt;&gt;"",CONCATENATE("2v2_",'Valoració '!$D$7),"")</f>
        <v/>
      </c>
    </row>
    <row r="43" spans="1:7" x14ac:dyDescent="0.25">
      <c r="A43" s="209">
        <v>35</v>
      </c>
      <c r="B43" s="3"/>
      <c r="C43" s="3"/>
      <c r="D43" s="3"/>
      <c r="E43" s="3"/>
      <c r="F43" s="33"/>
      <c r="G43" s="210" t="str">
        <f>IF(Tabla5[[#This Row],[Matèria (de grau o màster)]]&lt;&gt;"",CONCATENATE("2v2_",'Valoració '!$D$7),"")</f>
        <v/>
      </c>
    </row>
    <row r="44" spans="1:7" x14ac:dyDescent="0.25">
      <c r="A44" s="209">
        <v>36</v>
      </c>
      <c r="B44" s="3"/>
      <c r="C44" s="3"/>
      <c r="D44" s="3"/>
      <c r="E44" s="3"/>
      <c r="F44" s="33"/>
      <c r="G44" s="210" t="str">
        <f>IF(Tabla5[[#This Row],[Matèria (de grau o màster)]]&lt;&gt;"",CONCATENATE("2v2_",'Valoració '!$D$7),"")</f>
        <v/>
      </c>
    </row>
    <row r="45" spans="1:7" x14ac:dyDescent="0.25">
      <c r="A45" s="209">
        <v>37</v>
      </c>
      <c r="B45" s="3"/>
      <c r="C45" s="3"/>
      <c r="D45" s="3"/>
      <c r="E45" s="3"/>
      <c r="F45" s="33"/>
      <c r="G45" s="210" t="str">
        <f>IF(Tabla5[[#This Row],[Matèria (de grau o màster)]]&lt;&gt;"",CONCATENATE("2v2_",'Valoració '!$D$7),"")</f>
        <v/>
      </c>
    </row>
    <row r="46" spans="1:7" x14ac:dyDescent="0.25">
      <c r="A46" s="209">
        <v>38</v>
      </c>
      <c r="B46" s="3"/>
      <c r="C46" s="3"/>
      <c r="D46" s="3"/>
      <c r="E46" s="3"/>
      <c r="F46" s="33"/>
      <c r="G46" s="210" t="str">
        <f>IF(Tabla5[[#This Row],[Matèria (de grau o màster)]]&lt;&gt;"",CONCATENATE("2v2_",'Valoració '!$D$7),"")</f>
        <v/>
      </c>
    </row>
    <row r="47" spans="1:7" x14ac:dyDescent="0.25">
      <c r="A47" s="209">
        <v>39</v>
      </c>
      <c r="B47" s="3"/>
      <c r="C47" s="3"/>
      <c r="D47" s="3"/>
      <c r="E47" s="3"/>
      <c r="F47" s="33"/>
      <c r="G47" s="210" t="str">
        <f>IF(Tabla5[[#This Row],[Matèria (de grau o màster)]]&lt;&gt;"",CONCATENATE("2v2_",'Valoració '!$D$7),"")</f>
        <v/>
      </c>
    </row>
    <row r="48" spans="1:7" x14ac:dyDescent="0.25">
      <c r="A48" s="209">
        <v>40</v>
      </c>
      <c r="B48" s="3"/>
      <c r="C48" s="3"/>
      <c r="D48" s="3"/>
      <c r="E48" s="3"/>
      <c r="F48" s="33"/>
      <c r="G48" s="210" t="str">
        <f>IF(Tabla5[[#This Row],[Matèria (de grau o màster)]]&lt;&gt;"",CONCATENATE("2v2_",'Valoració '!$D$7),"")</f>
        <v/>
      </c>
    </row>
    <row r="49" spans="1:7" x14ac:dyDescent="0.25">
      <c r="A49" s="209">
        <v>41</v>
      </c>
      <c r="B49" s="3"/>
      <c r="C49" s="3"/>
      <c r="D49" s="3"/>
      <c r="E49" s="3"/>
      <c r="F49" s="33"/>
      <c r="G49" s="210" t="str">
        <f>IF(Tabla5[[#This Row],[Matèria (de grau o màster)]]&lt;&gt;"",CONCATENATE("2v2_",'Valoració '!$D$7),"")</f>
        <v/>
      </c>
    </row>
    <row r="50" spans="1:7" x14ac:dyDescent="0.25">
      <c r="A50" s="209">
        <v>42</v>
      </c>
      <c r="B50" s="3"/>
      <c r="C50" s="3"/>
      <c r="D50" s="3"/>
      <c r="E50" s="3"/>
      <c r="F50" s="33"/>
      <c r="G50" s="210" t="str">
        <f>IF(Tabla5[[#This Row],[Matèria (de grau o màster)]]&lt;&gt;"",CONCATENATE("2v2_",'Valoració '!$D$7),"")</f>
        <v/>
      </c>
    </row>
    <row r="51" spans="1:7" x14ac:dyDescent="0.25">
      <c r="A51" s="209">
        <v>43</v>
      </c>
      <c r="B51" s="3"/>
      <c r="C51" s="3"/>
      <c r="D51" s="3"/>
      <c r="E51" s="3"/>
      <c r="F51" s="33"/>
      <c r="G51" s="210" t="str">
        <f>IF(Tabla5[[#This Row],[Matèria (de grau o màster)]]&lt;&gt;"",CONCATENATE("2v2_",'Valoració '!$D$7),"")</f>
        <v/>
      </c>
    </row>
    <row r="52" spans="1:7" x14ac:dyDescent="0.25">
      <c r="A52" s="209">
        <v>44</v>
      </c>
      <c r="B52" s="3"/>
      <c r="C52" s="3"/>
      <c r="D52" s="3"/>
      <c r="E52" s="3"/>
      <c r="F52" s="33"/>
      <c r="G52" s="210" t="str">
        <f>IF(Tabla5[[#This Row],[Matèria (de grau o màster)]]&lt;&gt;"",CONCATENATE("2v2_",'Valoració '!$D$7),"")</f>
        <v/>
      </c>
    </row>
    <row r="53" spans="1:7" x14ac:dyDescent="0.25">
      <c r="A53" s="209">
        <v>45</v>
      </c>
      <c r="B53" s="3"/>
      <c r="C53" s="3"/>
      <c r="D53" s="3"/>
      <c r="E53" s="3"/>
      <c r="F53" s="33"/>
      <c r="G53" s="210" t="str">
        <f>IF(Tabla5[[#This Row],[Matèria (de grau o màster)]]&lt;&gt;"",CONCATENATE("2v2_",'Valoració '!$D$7),"")</f>
        <v/>
      </c>
    </row>
    <row r="54" spans="1:7" x14ac:dyDescent="0.25">
      <c r="A54" s="209">
        <v>46</v>
      </c>
      <c r="B54" s="3"/>
      <c r="C54" s="3"/>
      <c r="D54" s="3"/>
      <c r="E54" s="3"/>
      <c r="F54" s="33"/>
      <c r="G54" s="210" t="str">
        <f>IF(Tabla5[[#This Row],[Matèria (de grau o màster)]]&lt;&gt;"",CONCATENATE("2v2_",'Valoració '!$D$7),"")</f>
        <v/>
      </c>
    </row>
    <row r="55" spans="1:7" x14ac:dyDescent="0.25">
      <c r="A55" s="209">
        <v>47</v>
      </c>
      <c r="B55" s="3"/>
      <c r="C55" s="3"/>
      <c r="D55" s="3"/>
      <c r="E55" s="3"/>
      <c r="F55" s="33"/>
      <c r="G55" s="210" t="str">
        <f>IF(Tabla5[[#This Row],[Matèria (de grau o màster)]]&lt;&gt;"",CONCATENATE("2v2_",'Valoració '!$D$7),"")</f>
        <v/>
      </c>
    </row>
    <row r="56" spans="1:7" x14ac:dyDescent="0.25">
      <c r="A56" s="209">
        <v>48</v>
      </c>
      <c r="B56" s="3"/>
      <c r="C56" s="3"/>
      <c r="D56" s="3"/>
      <c r="E56" s="3"/>
      <c r="F56" s="33"/>
      <c r="G56" s="210" t="str">
        <f>IF(Tabla5[[#This Row],[Matèria (de grau o màster)]]&lt;&gt;"",CONCATENATE("2v2_",'Valoració '!$D$7),"")</f>
        <v/>
      </c>
    </row>
    <row r="57" spans="1:7" x14ac:dyDescent="0.25">
      <c r="A57" s="209">
        <v>49</v>
      </c>
      <c r="B57" s="3"/>
      <c r="C57" s="3"/>
      <c r="D57" s="3"/>
      <c r="E57" s="3"/>
      <c r="F57" s="33"/>
      <c r="G57" s="210" t="str">
        <f>IF(Tabla5[[#This Row],[Matèria (de grau o màster)]]&lt;&gt;"",CONCATENATE("2v2_",'Valoració '!$D$7),"")</f>
        <v/>
      </c>
    </row>
    <row r="58" spans="1:7" x14ac:dyDescent="0.25">
      <c r="A58" s="209">
        <v>50</v>
      </c>
      <c r="B58" s="3"/>
      <c r="C58" s="3"/>
      <c r="D58" s="3"/>
      <c r="E58" s="3"/>
      <c r="F58" s="33"/>
      <c r="G58" s="210" t="str">
        <f>IF(Tabla5[[#This Row],[Matèria (de grau o màster)]]&lt;&gt;"",CONCATENATE("2v2_",'Valoració '!$D$7),"")</f>
        <v/>
      </c>
    </row>
    <row r="59" spans="1:7" x14ac:dyDescent="0.25">
      <c r="A59" s="209">
        <v>51</v>
      </c>
      <c r="B59" s="3"/>
      <c r="C59" s="3"/>
      <c r="D59" s="3"/>
      <c r="E59" s="3"/>
      <c r="F59" s="33"/>
      <c r="G59" s="210" t="str">
        <f>IF(Tabla5[[#This Row],[Matèria (de grau o màster)]]&lt;&gt;"",CONCATENATE("2v2_",'Valoració '!$D$7),"")</f>
        <v/>
      </c>
    </row>
    <row r="60" spans="1:7" x14ac:dyDescent="0.25">
      <c r="A60" s="209">
        <v>52</v>
      </c>
      <c r="B60" s="3"/>
      <c r="C60" s="3"/>
      <c r="D60" s="3"/>
      <c r="E60" s="3"/>
      <c r="F60" s="33"/>
      <c r="G60" s="210" t="str">
        <f>IF(Tabla5[[#This Row],[Matèria (de grau o màster)]]&lt;&gt;"",CONCATENATE("2v2_",'Valoració '!$D$7),"")</f>
        <v/>
      </c>
    </row>
    <row r="61" spans="1:7" x14ac:dyDescent="0.25">
      <c r="A61" s="209">
        <v>53</v>
      </c>
      <c r="B61" s="3"/>
      <c r="C61" s="3"/>
      <c r="D61" s="3"/>
      <c r="E61" s="3"/>
      <c r="F61" s="33"/>
      <c r="G61" s="210" t="str">
        <f>IF(Tabla5[[#This Row],[Matèria (de grau o màster)]]&lt;&gt;"",CONCATENATE("2v2_",'Valoració '!$D$7),"")</f>
        <v/>
      </c>
    </row>
    <row r="62" spans="1:7" x14ac:dyDescent="0.25">
      <c r="A62" s="209">
        <v>54</v>
      </c>
      <c r="B62" s="3"/>
      <c r="C62" s="3"/>
      <c r="D62" s="3"/>
      <c r="E62" s="3"/>
      <c r="F62" s="33"/>
      <c r="G62" s="210" t="str">
        <f>IF(Tabla5[[#This Row],[Matèria (de grau o màster)]]&lt;&gt;"",CONCATENATE("2v2_",'Valoració '!$D$7),"")</f>
        <v/>
      </c>
    </row>
    <row r="63" spans="1:7" x14ac:dyDescent="0.25">
      <c r="A63" s="209">
        <v>55</v>
      </c>
      <c r="B63" s="3"/>
      <c r="C63" s="3"/>
      <c r="D63" s="3"/>
      <c r="E63" s="3"/>
      <c r="F63" s="33"/>
      <c r="G63" s="210" t="str">
        <f>IF(Tabla5[[#This Row],[Matèria (de grau o màster)]]&lt;&gt;"",CONCATENATE("2v2_",'Valoració '!$D$7),"")</f>
        <v/>
      </c>
    </row>
    <row r="64" spans="1:7" x14ac:dyDescent="0.25">
      <c r="A64" s="209">
        <v>56</v>
      </c>
      <c r="B64" s="3"/>
      <c r="C64" s="3"/>
      <c r="D64" s="3"/>
      <c r="E64" s="3"/>
      <c r="F64" s="33"/>
      <c r="G64" s="210" t="str">
        <f>IF(Tabla5[[#This Row],[Matèria (de grau o màster)]]&lt;&gt;"",CONCATENATE("2v2_",'Valoració '!$D$7),"")</f>
        <v/>
      </c>
    </row>
    <row r="65" spans="1:7" x14ac:dyDescent="0.25">
      <c r="A65" s="209">
        <v>57</v>
      </c>
      <c r="B65" s="3"/>
      <c r="C65" s="3"/>
      <c r="D65" s="3"/>
      <c r="E65" s="3"/>
      <c r="F65" s="33"/>
      <c r="G65" s="210" t="str">
        <f>IF(Tabla5[[#This Row],[Matèria (de grau o màster)]]&lt;&gt;"",CONCATENATE("2v2_",'Valoració '!$D$7),"")</f>
        <v/>
      </c>
    </row>
    <row r="66" spans="1:7" x14ac:dyDescent="0.25">
      <c r="A66" s="209">
        <v>58</v>
      </c>
      <c r="B66" s="3"/>
      <c r="C66" s="3"/>
      <c r="D66" s="3"/>
      <c r="E66" s="3"/>
      <c r="F66" s="33"/>
      <c r="G66" s="210" t="str">
        <f>IF(Tabla5[[#This Row],[Matèria (de grau o màster)]]&lt;&gt;"",CONCATENATE("2v2_",'Valoració '!$D$7),"")</f>
        <v/>
      </c>
    </row>
    <row r="67" spans="1:7" x14ac:dyDescent="0.25">
      <c r="A67" s="209">
        <v>59</v>
      </c>
      <c r="B67" s="3"/>
      <c r="C67" s="3"/>
      <c r="D67" s="3"/>
      <c r="E67" s="3"/>
      <c r="F67" s="33"/>
      <c r="G67" s="210" t="str">
        <f>IF(Tabla5[[#This Row],[Matèria (de grau o màster)]]&lt;&gt;"",CONCATENATE("2v2_",'Valoració '!$D$7),"")</f>
        <v/>
      </c>
    </row>
    <row r="68" spans="1:7" x14ac:dyDescent="0.25">
      <c r="A68" s="209">
        <v>60</v>
      </c>
      <c r="B68" s="3"/>
      <c r="C68" s="3"/>
      <c r="D68" s="3"/>
      <c r="E68" s="3"/>
      <c r="F68" s="33"/>
      <c r="G68" s="210" t="str">
        <f>IF(Tabla5[[#This Row],[Matèria (de grau o màster)]]&lt;&gt;"",CONCATENATE("2v2_",'Valoració '!$D$7),"")</f>
        <v/>
      </c>
    </row>
    <row r="69" spans="1:7" x14ac:dyDescent="0.25">
      <c r="A69" s="209">
        <v>61</v>
      </c>
      <c r="B69" s="3"/>
      <c r="C69" s="3"/>
      <c r="D69" s="3"/>
      <c r="E69" s="3"/>
      <c r="F69" s="33"/>
      <c r="G69" s="210" t="str">
        <f>IF(Tabla5[[#This Row],[Matèria (de grau o màster)]]&lt;&gt;"",CONCATENATE("2v2_",'Valoració '!$D$7),"")</f>
        <v/>
      </c>
    </row>
    <row r="70" spans="1:7" x14ac:dyDescent="0.25">
      <c r="A70" s="209">
        <v>62</v>
      </c>
      <c r="B70" s="3"/>
      <c r="C70" s="3"/>
      <c r="D70" s="3"/>
      <c r="E70" s="3"/>
      <c r="F70" s="33"/>
      <c r="G70" s="210" t="str">
        <f>IF(Tabla5[[#This Row],[Matèria (de grau o màster)]]&lt;&gt;"",CONCATENATE("2v2_",'Valoració '!$D$7),"")</f>
        <v/>
      </c>
    </row>
    <row r="71" spans="1:7" x14ac:dyDescent="0.25">
      <c r="A71" s="209">
        <v>63</v>
      </c>
      <c r="B71" s="3"/>
      <c r="C71" s="3"/>
      <c r="D71" s="3"/>
      <c r="E71" s="3"/>
      <c r="F71" s="33"/>
      <c r="G71" s="210" t="str">
        <f>IF(Tabla5[[#This Row],[Matèria (de grau o màster)]]&lt;&gt;"",CONCATENATE("2v2_",'Valoració '!$D$7),"")</f>
        <v/>
      </c>
    </row>
    <row r="72" spans="1:7" x14ac:dyDescent="0.25">
      <c r="A72" s="209">
        <v>64</v>
      </c>
      <c r="B72" s="3"/>
      <c r="C72" s="3"/>
      <c r="D72" s="3"/>
      <c r="E72" s="3"/>
      <c r="F72" s="33"/>
      <c r="G72" s="210" t="str">
        <f>IF(Tabla5[[#This Row],[Matèria (de grau o màster)]]&lt;&gt;"",CONCATENATE("2v2_",'Valoració '!$D$7),"")</f>
        <v/>
      </c>
    </row>
    <row r="73" spans="1:7" x14ac:dyDescent="0.25">
      <c r="A73" s="209">
        <v>65</v>
      </c>
      <c r="B73" s="3"/>
      <c r="C73" s="3"/>
      <c r="D73" s="3"/>
      <c r="E73" s="3"/>
      <c r="F73" s="33"/>
      <c r="G73" s="210" t="str">
        <f>IF(Tabla5[[#This Row],[Matèria (de grau o màster)]]&lt;&gt;"",CONCATENATE("2v2_",'Valoració '!$D$7),"")</f>
        <v/>
      </c>
    </row>
    <row r="74" spans="1:7" x14ac:dyDescent="0.25">
      <c r="A74" s="209">
        <v>66</v>
      </c>
      <c r="B74" s="3"/>
      <c r="C74" s="3"/>
      <c r="D74" s="3"/>
      <c r="E74" s="3"/>
      <c r="F74" s="33"/>
      <c r="G74" s="210" t="str">
        <f>IF(Tabla5[[#This Row],[Matèria (de grau o màster)]]&lt;&gt;"",CONCATENATE("2v2_",'Valoració '!$D$7),"")</f>
        <v/>
      </c>
    </row>
    <row r="75" spans="1:7" x14ac:dyDescent="0.25">
      <c r="A75" s="209">
        <v>67</v>
      </c>
      <c r="B75" s="3"/>
      <c r="C75" s="3"/>
      <c r="D75" s="3"/>
      <c r="E75" s="3"/>
      <c r="F75" s="33"/>
      <c r="G75" s="210" t="str">
        <f>IF(Tabla5[[#This Row],[Matèria (de grau o màster)]]&lt;&gt;"",CONCATENATE("2v2_",'Valoració '!$D$7),"")</f>
        <v/>
      </c>
    </row>
    <row r="76" spans="1:7" x14ac:dyDescent="0.25">
      <c r="A76" s="209">
        <v>68</v>
      </c>
      <c r="B76" s="3"/>
      <c r="C76" s="3"/>
      <c r="D76" s="3"/>
      <c r="E76" s="3"/>
      <c r="F76" s="33"/>
      <c r="G76" s="210" t="str">
        <f>IF(Tabla5[[#This Row],[Matèria (de grau o màster)]]&lt;&gt;"",CONCATENATE("2v2_",'Valoració '!$D$7),"")</f>
        <v/>
      </c>
    </row>
    <row r="77" spans="1:7" x14ac:dyDescent="0.25">
      <c r="A77" s="209">
        <v>69</v>
      </c>
      <c r="B77" s="3"/>
      <c r="C77" s="3"/>
      <c r="D77" s="3"/>
      <c r="E77" s="3"/>
      <c r="F77" s="33"/>
      <c r="G77" s="210" t="str">
        <f>IF(Tabla5[[#This Row],[Matèria (de grau o màster)]]&lt;&gt;"",CONCATENATE("2v2_",'Valoració '!$D$7),"")</f>
        <v/>
      </c>
    </row>
    <row r="78" spans="1:7" x14ac:dyDescent="0.25">
      <c r="A78" s="209">
        <v>70</v>
      </c>
      <c r="B78" s="3"/>
      <c r="C78" s="3"/>
      <c r="D78" s="3"/>
      <c r="E78" s="3"/>
      <c r="F78" s="33"/>
      <c r="G78" s="210" t="str">
        <f>IF(Tabla5[[#This Row],[Matèria (de grau o màster)]]&lt;&gt;"",CONCATENATE("2v2_",'Valoració '!$D$7),"")</f>
        <v/>
      </c>
    </row>
    <row r="79" spans="1:7" x14ac:dyDescent="0.25">
      <c r="A79" s="209">
        <v>71</v>
      </c>
      <c r="B79" s="3"/>
      <c r="C79" s="3"/>
      <c r="D79" s="3"/>
      <c r="E79" s="3"/>
      <c r="F79" s="33"/>
      <c r="G79" s="210" t="str">
        <f>IF(Tabla5[[#This Row],[Matèria (de grau o màster)]]&lt;&gt;"",CONCATENATE("2v2_",'Valoració '!$D$7),"")</f>
        <v/>
      </c>
    </row>
    <row r="80" spans="1:7" x14ac:dyDescent="0.25">
      <c r="A80" s="209">
        <v>72</v>
      </c>
      <c r="B80" s="3"/>
      <c r="C80" s="3"/>
      <c r="D80" s="3"/>
      <c r="E80" s="3"/>
      <c r="F80" s="33"/>
      <c r="G80" s="210" t="str">
        <f>IF(Tabla5[[#This Row],[Matèria (de grau o màster)]]&lt;&gt;"",CONCATENATE("2v2_",'Valoració '!$D$7),"")</f>
        <v/>
      </c>
    </row>
    <row r="81" spans="1:7" x14ac:dyDescent="0.25">
      <c r="A81" s="209">
        <v>73</v>
      </c>
      <c r="B81" s="3"/>
      <c r="C81" s="3"/>
      <c r="D81" s="3"/>
      <c r="E81" s="3"/>
      <c r="F81" s="33"/>
      <c r="G81" s="210" t="str">
        <f>IF(Tabla5[[#This Row],[Matèria (de grau o màster)]]&lt;&gt;"",CONCATENATE("2v2_",'Valoració '!$D$7),"")</f>
        <v/>
      </c>
    </row>
    <row r="82" spans="1:7" x14ac:dyDescent="0.25">
      <c r="A82" s="209">
        <v>74</v>
      </c>
      <c r="B82" s="3"/>
      <c r="C82" s="3"/>
      <c r="D82" s="3"/>
      <c r="E82" s="3"/>
      <c r="F82" s="33"/>
      <c r="G82" s="210" t="str">
        <f>IF(Tabla5[[#This Row],[Matèria (de grau o màster)]]&lt;&gt;"",CONCATENATE("2v2_",'Valoració '!$D$7),"")</f>
        <v/>
      </c>
    </row>
    <row r="83" spans="1:7" x14ac:dyDescent="0.25">
      <c r="A83" s="209">
        <v>75</v>
      </c>
      <c r="B83" s="3"/>
      <c r="C83" s="3"/>
      <c r="D83" s="3"/>
      <c r="E83" s="3"/>
      <c r="F83" s="33"/>
      <c r="G83" s="210" t="str">
        <f>IF(Tabla5[[#This Row],[Matèria (de grau o màster)]]&lt;&gt;"",CONCATENATE("2v2_",'Valoració '!$D$7),"")</f>
        <v/>
      </c>
    </row>
    <row r="84" spans="1:7" x14ac:dyDescent="0.25">
      <c r="A84" s="209">
        <v>76</v>
      </c>
      <c r="B84" s="3"/>
      <c r="C84" s="3"/>
      <c r="D84" s="3"/>
      <c r="E84" s="3"/>
      <c r="F84" s="33"/>
      <c r="G84" s="210" t="str">
        <f>IF(Tabla5[[#This Row],[Matèria (de grau o màster)]]&lt;&gt;"",CONCATENATE("2v2_",'Valoració '!$D$7),"")</f>
        <v/>
      </c>
    </row>
    <row r="85" spans="1:7" x14ac:dyDescent="0.25">
      <c r="A85" s="209">
        <v>77</v>
      </c>
      <c r="B85" s="3"/>
      <c r="C85" s="3"/>
      <c r="D85" s="3"/>
      <c r="E85" s="3"/>
      <c r="F85" s="33"/>
      <c r="G85" s="210" t="str">
        <f>IF(Tabla5[[#This Row],[Matèria (de grau o màster)]]&lt;&gt;"",CONCATENATE("2v2_",'Valoració '!$D$7),"")</f>
        <v/>
      </c>
    </row>
    <row r="86" spans="1:7" x14ac:dyDescent="0.25">
      <c r="A86" s="209">
        <v>78</v>
      </c>
      <c r="B86" s="3"/>
      <c r="C86" s="3"/>
      <c r="D86" s="3"/>
      <c r="E86" s="3"/>
      <c r="F86" s="33"/>
      <c r="G86" s="210" t="str">
        <f>IF(Tabla5[[#This Row],[Matèria (de grau o màster)]]&lt;&gt;"",CONCATENATE("2v2_",'Valoració '!$D$7),"")</f>
        <v/>
      </c>
    </row>
    <row r="87" spans="1:7" x14ac:dyDescent="0.25">
      <c r="A87" s="209">
        <v>79</v>
      </c>
      <c r="B87" s="3"/>
      <c r="C87" s="3"/>
      <c r="D87" s="3"/>
      <c r="E87" s="3"/>
      <c r="F87" s="33"/>
      <c r="G87" s="210" t="str">
        <f>IF(Tabla5[[#This Row],[Matèria (de grau o màster)]]&lt;&gt;"",CONCATENATE("2v2_",'Valoració '!$D$7),"")</f>
        <v/>
      </c>
    </row>
    <row r="88" spans="1:7" x14ac:dyDescent="0.25">
      <c r="A88" s="209">
        <v>80</v>
      </c>
      <c r="B88" s="3"/>
      <c r="C88" s="3"/>
      <c r="D88" s="3"/>
      <c r="E88" s="3"/>
      <c r="F88" s="33"/>
      <c r="G88" s="210" t="str">
        <f>IF(Tabla5[[#This Row],[Matèria (de grau o màster)]]&lt;&gt;"",CONCATENATE("2v2_",'Valoració '!$D$7),"")</f>
        <v/>
      </c>
    </row>
    <row r="89" spans="1:7" x14ac:dyDescent="0.25">
      <c r="A89" s="209">
        <v>81</v>
      </c>
      <c r="B89" s="3"/>
      <c r="C89" s="3"/>
      <c r="D89" s="3"/>
      <c r="E89" s="3"/>
      <c r="F89" s="33"/>
      <c r="G89" s="210" t="str">
        <f>IF(Tabla5[[#This Row],[Matèria (de grau o màster)]]&lt;&gt;"",CONCATENATE("2v2_",'Valoració '!$D$7),"")</f>
        <v/>
      </c>
    </row>
    <row r="90" spans="1:7" x14ac:dyDescent="0.25">
      <c r="A90" s="209">
        <v>82</v>
      </c>
      <c r="B90" s="3"/>
      <c r="C90" s="3"/>
      <c r="D90" s="3"/>
      <c r="E90" s="3"/>
      <c r="F90" s="33"/>
      <c r="G90" s="210" t="str">
        <f>IF(Tabla5[[#This Row],[Matèria (de grau o màster)]]&lt;&gt;"",CONCATENATE("2v2_",'Valoració '!$D$7),"")</f>
        <v/>
      </c>
    </row>
    <row r="91" spans="1:7" x14ac:dyDescent="0.25">
      <c r="A91" s="209">
        <v>83</v>
      </c>
      <c r="B91" s="3"/>
      <c r="C91" s="3"/>
      <c r="D91" s="3"/>
      <c r="E91" s="3"/>
      <c r="F91" s="33"/>
      <c r="G91" s="210" t="str">
        <f>IF(Tabla5[[#This Row],[Matèria (de grau o màster)]]&lt;&gt;"",CONCATENATE("2v2_",'Valoració '!$D$7),"")</f>
        <v/>
      </c>
    </row>
    <row r="92" spans="1:7" x14ac:dyDescent="0.25">
      <c r="A92" s="209">
        <v>84</v>
      </c>
      <c r="B92" s="3"/>
      <c r="C92" s="3"/>
      <c r="D92" s="3"/>
      <c r="E92" s="3"/>
      <c r="F92" s="33"/>
      <c r="G92" s="210" t="str">
        <f>IF(Tabla5[[#This Row],[Matèria (de grau o màster)]]&lt;&gt;"",CONCATENATE("2v2_",'Valoració '!$D$7),"")</f>
        <v/>
      </c>
    </row>
    <row r="93" spans="1:7" x14ac:dyDescent="0.25">
      <c r="A93" s="209">
        <v>85</v>
      </c>
      <c r="B93" s="3"/>
      <c r="C93" s="3"/>
      <c r="D93" s="3"/>
      <c r="E93" s="3"/>
      <c r="F93" s="33"/>
      <c r="G93" s="210" t="str">
        <f>IF(Tabla5[[#This Row],[Matèria (de grau o màster)]]&lt;&gt;"",CONCATENATE("2v2_",'Valoració '!$D$7),"")</f>
        <v/>
      </c>
    </row>
    <row r="94" spans="1:7" x14ac:dyDescent="0.25">
      <c r="A94" s="209">
        <v>86</v>
      </c>
      <c r="B94" s="3"/>
      <c r="C94" s="3"/>
      <c r="D94" s="3"/>
      <c r="E94" s="3"/>
      <c r="F94" s="33"/>
      <c r="G94" s="210" t="str">
        <f>IF(Tabla5[[#This Row],[Matèria (de grau o màster)]]&lt;&gt;"",CONCATENATE("2v2_",'Valoració '!$D$7),"")</f>
        <v/>
      </c>
    </row>
    <row r="95" spans="1:7" x14ac:dyDescent="0.25">
      <c r="A95" s="209">
        <v>87</v>
      </c>
      <c r="B95" s="3"/>
      <c r="C95" s="3"/>
      <c r="D95" s="3"/>
      <c r="E95" s="3"/>
      <c r="F95" s="33"/>
      <c r="G95" s="210" t="str">
        <f>IF(Tabla5[[#This Row],[Matèria (de grau o màster)]]&lt;&gt;"",CONCATENATE("2v2_",'Valoració '!$D$7),"")</f>
        <v/>
      </c>
    </row>
    <row r="96" spans="1:7" x14ac:dyDescent="0.25">
      <c r="A96" s="209">
        <v>88</v>
      </c>
      <c r="B96" s="3"/>
      <c r="C96" s="3"/>
      <c r="D96" s="3"/>
      <c r="E96" s="3"/>
      <c r="F96" s="33"/>
      <c r="G96" s="210" t="str">
        <f>IF(Tabla5[[#This Row],[Matèria (de grau o màster)]]&lt;&gt;"",CONCATENATE("2v2_",'Valoració '!$D$7),"")</f>
        <v/>
      </c>
    </row>
    <row r="97" spans="1:7" x14ac:dyDescent="0.25">
      <c r="A97" s="209">
        <v>89</v>
      </c>
      <c r="B97" s="3"/>
      <c r="C97" s="3"/>
      <c r="D97" s="3"/>
      <c r="E97" s="3"/>
      <c r="F97" s="33"/>
      <c r="G97" s="210" t="str">
        <f>IF(Tabla5[[#This Row],[Matèria (de grau o màster)]]&lt;&gt;"",CONCATENATE("2v2_",'Valoració '!$D$7),"")</f>
        <v/>
      </c>
    </row>
    <row r="98" spans="1:7" x14ac:dyDescent="0.25">
      <c r="A98" s="209">
        <v>90</v>
      </c>
      <c r="B98" s="3"/>
      <c r="C98" s="3"/>
      <c r="D98" s="3"/>
      <c r="E98" s="3"/>
      <c r="F98" s="33"/>
      <c r="G98" s="210" t="str">
        <f>IF(Tabla5[[#This Row],[Matèria (de grau o màster)]]&lt;&gt;"",CONCATENATE("2v2_",'Valoració '!$D$7),"")</f>
        <v/>
      </c>
    </row>
    <row r="99" spans="1:7" x14ac:dyDescent="0.25">
      <c r="A99" s="209">
        <v>91</v>
      </c>
      <c r="B99" s="3"/>
      <c r="C99" s="3"/>
      <c r="D99" s="3"/>
      <c r="E99" s="3"/>
      <c r="F99" s="33"/>
      <c r="G99" s="210" t="str">
        <f>IF(Tabla5[[#This Row],[Matèria (de grau o màster)]]&lt;&gt;"",CONCATENATE("2v2_",'Valoració '!$D$7),"")</f>
        <v/>
      </c>
    </row>
    <row r="100" spans="1:7" x14ac:dyDescent="0.25">
      <c r="A100" s="209">
        <v>92</v>
      </c>
      <c r="B100" s="3"/>
      <c r="C100" s="3"/>
      <c r="D100" s="3"/>
      <c r="E100" s="3"/>
      <c r="F100" s="33"/>
      <c r="G100" s="210" t="str">
        <f>IF(Tabla5[[#This Row],[Matèria (de grau o màster)]]&lt;&gt;"",CONCATENATE("2v2_",'Valoració '!$D$7),"")</f>
        <v/>
      </c>
    </row>
    <row r="101" spans="1:7" x14ac:dyDescent="0.25">
      <c r="A101" s="209">
        <v>93</v>
      </c>
      <c r="B101" s="3"/>
      <c r="C101" s="3"/>
      <c r="D101" s="3"/>
      <c r="E101" s="3"/>
      <c r="F101" s="33"/>
      <c r="G101" s="210" t="str">
        <f>IF(Tabla5[[#This Row],[Matèria (de grau o màster)]]&lt;&gt;"",CONCATENATE("2v2_",'Valoració '!$D$7),"")</f>
        <v/>
      </c>
    </row>
    <row r="102" spans="1:7" x14ac:dyDescent="0.25">
      <c r="A102" s="209">
        <v>94</v>
      </c>
      <c r="B102" s="3"/>
      <c r="C102" s="3"/>
      <c r="D102" s="3"/>
      <c r="E102" s="3"/>
      <c r="F102" s="33"/>
      <c r="G102" s="210" t="str">
        <f>IF(Tabla5[[#This Row],[Matèria (de grau o màster)]]&lt;&gt;"",CONCATENATE("2v2_",'Valoració '!$D$7),"")</f>
        <v/>
      </c>
    </row>
    <row r="103" spans="1:7" x14ac:dyDescent="0.25">
      <c r="A103" s="209">
        <v>95</v>
      </c>
      <c r="B103" s="3"/>
      <c r="C103" s="3"/>
      <c r="D103" s="3"/>
      <c r="E103" s="3"/>
      <c r="F103" s="33"/>
      <c r="G103" s="210" t="str">
        <f>IF(Tabla5[[#This Row],[Matèria (de grau o màster)]]&lt;&gt;"",CONCATENATE("2v2_",'Valoració '!$D$7),"")</f>
        <v/>
      </c>
    </row>
    <row r="104" spans="1:7" x14ac:dyDescent="0.25">
      <c r="A104" s="209">
        <v>96</v>
      </c>
      <c r="B104" s="3"/>
      <c r="C104" s="3"/>
      <c r="D104" s="3"/>
      <c r="E104" s="3"/>
      <c r="F104" s="33"/>
      <c r="G104" s="210" t="str">
        <f>IF(Tabla5[[#This Row],[Matèria (de grau o màster)]]&lt;&gt;"",CONCATENATE("2v2_",'Valoració '!$D$7),"")</f>
        <v/>
      </c>
    </row>
    <row r="105" spans="1:7" x14ac:dyDescent="0.25">
      <c r="A105" s="209">
        <v>97</v>
      </c>
      <c r="B105" s="3"/>
      <c r="C105" s="3"/>
      <c r="D105" s="3"/>
      <c r="E105" s="3"/>
      <c r="F105" s="33"/>
      <c r="G105" s="210" t="str">
        <f>IF(Tabla5[[#This Row],[Matèria (de grau o màster)]]&lt;&gt;"",CONCATENATE("2v2_",'Valoració '!$D$7),"")</f>
        <v/>
      </c>
    </row>
    <row r="106" spans="1:7" x14ac:dyDescent="0.25">
      <c r="A106" s="209">
        <v>98</v>
      </c>
      <c r="B106" s="3"/>
      <c r="C106" s="3"/>
      <c r="D106" s="3"/>
      <c r="E106" s="3"/>
      <c r="F106" s="33"/>
      <c r="G106" s="210" t="str">
        <f>IF(Tabla5[[#This Row],[Matèria (de grau o màster)]]&lt;&gt;"",CONCATENATE("2v2_",'Valoració '!$D$7),"")</f>
        <v/>
      </c>
    </row>
    <row r="107" spans="1:7" x14ac:dyDescent="0.25">
      <c r="A107" s="209">
        <v>99</v>
      </c>
      <c r="B107" s="3"/>
      <c r="C107" s="3"/>
      <c r="D107" s="3"/>
      <c r="E107" s="3"/>
      <c r="F107" s="33"/>
      <c r="G107" s="210" t="str">
        <f>IF(Tabla5[[#This Row],[Matèria (de grau o màster)]]&lt;&gt;"",CONCATENATE("2v2_",'Valoració '!$D$7),"")</f>
        <v/>
      </c>
    </row>
    <row r="108" spans="1:7" x14ac:dyDescent="0.25">
      <c r="A108" s="214">
        <v>100</v>
      </c>
      <c r="B108" s="196"/>
      <c r="C108" s="196"/>
      <c r="D108" s="196"/>
      <c r="E108" s="196"/>
      <c r="F108" s="205"/>
      <c r="G108" s="210" t="str">
        <f>IF(Tabla5[[#This Row],[Matèria (de grau o màster)]]&lt;&gt;"",CONCATENATE("2v2_",'Valoració '!$D$7),"")</f>
        <v/>
      </c>
    </row>
    <row r="110" spans="1:7" ht="15.75" x14ac:dyDescent="0.25">
      <c r="B110" s="47"/>
      <c r="C110" s="47"/>
    </row>
  </sheetData>
  <sheetProtection algorithmName="SHA-512" hashValue="wNKTpWpzaqDPyZUEmOLh10xSFl2T7t0168b1lspmkjPZzmRbgTxiM4D2UNDhVLsv0SwmLtg/s6S7Jdh6WH8cKw==" saltValue="RXI+wD30+UpIdxRRYXuCEw==" spinCount="100000" sheet="1" objects="1" scenarios="1"/>
  <mergeCells count="1">
    <mergeCell ref="A7:D7"/>
  </mergeCells>
  <phoneticPr fontId="38" type="noConversion"/>
  <hyperlinks>
    <hyperlink ref="A6" r:id="rId1" xr:uid="{00000000-0004-0000-1000-000000000000}"/>
    <hyperlink ref="A4" r:id="rId2" xr:uid="{00000000-0004-0000-1000-000001000000}"/>
  </hyperlinks>
  <pageMargins left="0.7" right="0.7" top="0.75" bottom="0.75" header="0.3" footer="0.3"/>
  <tableParts count="1">
    <tablePart r:id="rId3"/>
  </tablePart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Full18"/>
  <dimension ref="A1:E109"/>
  <sheetViews>
    <sheetView workbookViewId="0">
      <selection activeCell="A7" sqref="A7"/>
    </sheetView>
  </sheetViews>
  <sheetFormatPr baseColWidth="10" defaultColWidth="9.140625" defaultRowHeight="15" x14ac:dyDescent="0.25"/>
  <cols>
    <col min="2" max="2" width="84.5703125" customWidth="1"/>
    <col min="3" max="3" width="42.5703125" customWidth="1"/>
    <col min="4" max="4" width="30" style="36" customWidth="1"/>
    <col min="5" max="5" width="28.42578125" customWidth="1"/>
  </cols>
  <sheetData>
    <row r="1" spans="1:5" x14ac:dyDescent="0.25">
      <c r="A1" s="13" t="s">
        <v>89</v>
      </c>
    </row>
    <row r="2" spans="1:5" x14ac:dyDescent="0.25">
      <c r="A2" t="s">
        <v>67</v>
      </c>
    </row>
    <row r="4" spans="1:5" ht="18.75" x14ac:dyDescent="0.3">
      <c r="A4" s="45" t="s">
        <v>72</v>
      </c>
      <c r="B4" s="90" t="s">
        <v>91</v>
      </c>
      <c r="C4" s="109">
        <f>SUM(D8:D107)</f>
        <v>0</v>
      </c>
      <c r="D4" s="35"/>
    </row>
    <row r="6" spans="1:5" x14ac:dyDescent="0.25">
      <c r="A6" s="359" t="s">
        <v>125</v>
      </c>
      <c r="B6" s="360"/>
      <c r="C6" s="360"/>
      <c r="D6" s="361"/>
    </row>
    <row r="7" spans="1:5" ht="34.5" customHeight="1" x14ac:dyDescent="0.25">
      <c r="A7" s="192" t="s">
        <v>30</v>
      </c>
      <c r="B7" s="193" t="s">
        <v>92</v>
      </c>
      <c r="C7" s="193" t="s">
        <v>70</v>
      </c>
      <c r="D7" s="193" t="s">
        <v>90</v>
      </c>
      <c r="E7" s="194" t="s">
        <v>28</v>
      </c>
    </row>
    <row r="8" spans="1:5" x14ac:dyDescent="0.25">
      <c r="A8" s="190">
        <v>1</v>
      </c>
      <c r="B8" s="20"/>
      <c r="C8" s="20"/>
      <c r="D8" s="37"/>
      <c r="E8" s="191" t="str">
        <f>IF(B8&gt;0,CONCATENATE("2vi_",'Valoració '!$D$7,"00",A8)," ")</f>
        <v xml:space="preserve"> </v>
      </c>
    </row>
    <row r="9" spans="1:5" x14ac:dyDescent="0.25">
      <c r="A9" s="190">
        <v>2</v>
      </c>
      <c r="B9" s="20"/>
      <c r="C9" s="20"/>
      <c r="D9" s="37"/>
      <c r="E9" s="191" t="str">
        <f>IF(B9&gt;0,CONCATENATE("2vi_",'Valoració '!$D$7,"00",A9)," ")</f>
        <v xml:space="preserve"> </v>
      </c>
    </row>
    <row r="10" spans="1:5" x14ac:dyDescent="0.25">
      <c r="A10" s="190">
        <v>3</v>
      </c>
      <c r="B10" s="20"/>
      <c r="C10" s="20"/>
      <c r="D10" s="37"/>
      <c r="E10" s="191" t="str">
        <f>IF(B10&gt;0,CONCATENATE("2vi_",'Valoració '!$D$7,"00",A10)," ")</f>
        <v xml:space="preserve"> </v>
      </c>
    </row>
    <row r="11" spans="1:5" x14ac:dyDescent="0.25">
      <c r="A11" s="190">
        <v>4</v>
      </c>
      <c r="B11" s="20"/>
      <c r="C11" s="20"/>
      <c r="D11" s="37"/>
      <c r="E11" s="191" t="str">
        <f>IF(B11&gt;0,CONCATENATE("2vi_",'Valoració '!$D$7,"00",A11)," ")</f>
        <v xml:space="preserve"> </v>
      </c>
    </row>
    <row r="12" spans="1:5" x14ac:dyDescent="0.25">
      <c r="A12" s="190">
        <v>5</v>
      </c>
      <c r="B12" s="20"/>
      <c r="C12" s="20"/>
      <c r="D12" s="37"/>
      <c r="E12" s="191" t="str">
        <f>IF(B12&gt;0,CONCATENATE("2vi_",'Valoració '!$D$7,"00",A12)," ")</f>
        <v xml:space="preserve"> </v>
      </c>
    </row>
    <row r="13" spans="1:5" x14ac:dyDescent="0.25">
      <c r="A13" s="190">
        <v>6</v>
      </c>
      <c r="B13" s="20"/>
      <c r="C13" s="20"/>
      <c r="D13" s="37"/>
      <c r="E13" s="191" t="str">
        <f>IF(B13&gt;0,CONCATENATE("2vi_",'Valoració '!$D$7,"00",A13)," ")</f>
        <v xml:space="preserve"> </v>
      </c>
    </row>
    <row r="14" spans="1:5" x14ac:dyDescent="0.25">
      <c r="A14" s="190">
        <v>7</v>
      </c>
      <c r="B14" s="20"/>
      <c r="C14" s="20"/>
      <c r="D14" s="38"/>
      <c r="E14" s="191" t="str">
        <f>IF(B14&gt;0,CONCATENATE("2vi_",'Valoració '!$D$7,"00",A14)," ")</f>
        <v xml:space="preserve"> </v>
      </c>
    </row>
    <row r="15" spans="1:5" x14ac:dyDescent="0.25">
      <c r="A15" s="190">
        <v>8</v>
      </c>
      <c r="B15" s="20"/>
      <c r="C15" s="20"/>
      <c r="D15" s="38"/>
      <c r="E15" s="191" t="str">
        <f>IF(B15&gt;0,CONCATENATE("2vi_",'Valoració '!$D$7,"00",A15)," ")</f>
        <v xml:space="preserve"> </v>
      </c>
    </row>
    <row r="16" spans="1:5" x14ac:dyDescent="0.25">
      <c r="A16" s="190">
        <v>9</v>
      </c>
      <c r="B16" s="20"/>
      <c r="C16" s="20"/>
      <c r="D16" s="38"/>
      <c r="E16" s="191" t="str">
        <f>IF(B16&gt;0,CONCATENATE("2vi_",'Valoració '!$D$7,"00",A16)," ")</f>
        <v xml:space="preserve"> </v>
      </c>
    </row>
    <row r="17" spans="1:5" x14ac:dyDescent="0.25">
      <c r="A17" s="190">
        <v>10</v>
      </c>
      <c r="B17" s="3"/>
      <c r="C17" s="3"/>
      <c r="D17" s="38"/>
      <c r="E17" s="191" t="str">
        <f>IF(B17&gt;0,CONCATENATE("2vi_",'Valoració '!$D$7,"00",A17)," ")</f>
        <v xml:space="preserve"> </v>
      </c>
    </row>
    <row r="18" spans="1:5" x14ac:dyDescent="0.25">
      <c r="A18" s="190">
        <v>11</v>
      </c>
      <c r="B18" s="3"/>
      <c r="C18" s="3"/>
      <c r="D18" s="38"/>
      <c r="E18" s="191" t="str">
        <f>IF(B18&gt;0,CONCATENATE("2vi_",'Valoració '!$D$7,"00",A18)," ")</f>
        <v xml:space="preserve"> </v>
      </c>
    </row>
    <row r="19" spans="1:5" x14ac:dyDescent="0.25">
      <c r="A19" s="190">
        <v>12</v>
      </c>
      <c r="B19" s="3"/>
      <c r="C19" s="3"/>
      <c r="D19" s="38"/>
      <c r="E19" s="191" t="str">
        <f>IF(B19&gt;0,CONCATENATE("2vi_",'Valoració '!$D$7,"00",A19)," ")</f>
        <v xml:space="preserve"> </v>
      </c>
    </row>
    <row r="20" spans="1:5" x14ac:dyDescent="0.25">
      <c r="A20" s="190">
        <v>13</v>
      </c>
      <c r="B20" s="3"/>
      <c r="C20" s="3"/>
      <c r="D20" s="38"/>
      <c r="E20" s="191" t="str">
        <f>IF(B20&gt;0,CONCATENATE("2vi_",'Valoració '!$D$7,"00",A20)," ")</f>
        <v xml:space="preserve"> </v>
      </c>
    </row>
    <row r="21" spans="1:5" x14ac:dyDescent="0.25">
      <c r="A21" s="190">
        <v>14</v>
      </c>
      <c r="B21" s="3"/>
      <c r="C21" s="3"/>
      <c r="D21" s="38"/>
      <c r="E21" s="191" t="str">
        <f>IF(B21&gt;0,CONCATENATE("2vi_",'Valoració '!$D$7,"00",A21)," ")</f>
        <v xml:space="preserve"> </v>
      </c>
    </row>
    <row r="22" spans="1:5" x14ac:dyDescent="0.25">
      <c r="A22" s="190">
        <v>15</v>
      </c>
      <c r="B22" s="3"/>
      <c r="C22" s="3"/>
      <c r="D22" s="38"/>
      <c r="E22" s="191" t="str">
        <f>IF(B22&gt;0,CONCATENATE("2vi_",'Valoració '!$D$7,"00",A22)," ")</f>
        <v xml:space="preserve"> </v>
      </c>
    </row>
    <row r="23" spans="1:5" x14ac:dyDescent="0.25">
      <c r="A23" s="190">
        <v>16</v>
      </c>
      <c r="B23" s="3"/>
      <c r="C23" s="3"/>
      <c r="D23" s="38"/>
      <c r="E23" s="191" t="str">
        <f>IF(B23&gt;0,CONCATENATE("2vi_",'Valoració '!$D$7,"00",A23)," ")</f>
        <v xml:space="preserve"> </v>
      </c>
    </row>
    <row r="24" spans="1:5" x14ac:dyDescent="0.25">
      <c r="A24" s="190">
        <v>17</v>
      </c>
      <c r="B24" s="3"/>
      <c r="C24" s="3"/>
      <c r="D24" s="38"/>
      <c r="E24" s="191" t="str">
        <f>IF(B24&gt;0,CONCATENATE("2vi_",'Valoració '!$D$7,"00",A24)," ")</f>
        <v xml:space="preserve"> </v>
      </c>
    </row>
    <row r="25" spans="1:5" x14ac:dyDescent="0.25">
      <c r="A25" s="190">
        <v>18</v>
      </c>
      <c r="B25" s="3"/>
      <c r="C25" s="3"/>
      <c r="D25" s="38"/>
      <c r="E25" s="191" t="str">
        <f>IF(B25&gt;0,CONCATENATE("2vi_",'Valoració '!$D$7,"00",A25)," ")</f>
        <v xml:space="preserve"> </v>
      </c>
    </row>
    <row r="26" spans="1:5" x14ac:dyDescent="0.25">
      <c r="A26" s="190">
        <v>19</v>
      </c>
      <c r="B26" s="3"/>
      <c r="C26" s="3"/>
      <c r="D26" s="38"/>
      <c r="E26" s="191" t="str">
        <f>IF(B26&gt;0,CONCATENATE("2vi_",'Valoració '!$D$7,"00",A26)," ")</f>
        <v xml:space="preserve"> </v>
      </c>
    </row>
    <row r="27" spans="1:5" x14ac:dyDescent="0.25">
      <c r="A27" s="190">
        <v>20</v>
      </c>
      <c r="B27" s="3"/>
      <c r="C27" s="3"/>
      <c r="D27" s="38"/>
      <c r="E27" s="191" t="str">
        <f>IF(B27&gt;0,CONCATENATE("2vi_",'Valoració '!$D$7,"00",A27)," ")</f>
        <v xml:space="preserve"> </v>
      </c>
    </row>
    <row r="28" spans="1:5" x14ac:dyDescent="0.25">
      <c r="A28" s="190">
        <v>21</v>
      </c>
      <c r="B28" s="3"/>
      <c r="C28" s="3"/>
      <c r="D28" s="38"/>
      <c r="E28" s="191" t="str">
        <f>IF(B28&gt;0,CONCATENATE("2vi_",'Valoració '!$D$7,"00",A28)," ")</f>
        <v xml:space="preserve"> </v>
      </c>
    </row>
    <row r="29" spans="1:5" x14ac:dyDescent="0.25">
      <c r="A29" s="190">
        <v>22</v>
      </c>
      <c r="B29" s="3"/>
      <c r="C29" s="3"/>
      <c r="D29" s="38"/>
      <c r="E29" s="191" t="str">
        <f>IF(B29&gt;0,CONCATENATE("2vi_",'Valoració '!$D$7,"00",A29)," ")</f>
        <v xml:space="preserve"> </v>
      </c>
    </row>
    <row r="30" spans="1:5" x14ac:dyDescent="0.25">
      <c r="A30" s="190">
        <v>23</v>
      </c>
      <c r="B30" s="3"/>
      <c r="C30" s="3"/>
      <c r="D30" s="38"/>
      <c r="E30" s="191" t="str">
        <f>IF(B30&gt;0,CONCATENATE("2vi_",'Valoració '!$D$7,"00",A30)," ")</f>
        <v xml:space="preserve"> </v>
      </c>
    </row>
    <row r="31" spans="1:5" x14ac:dyDescent="0.25">
      <c r="A31" s="190">
        <v>24</v>
      </c>
      <c r="B31" s="3"/>
      <c r="C31" s="3"/>
      <c r="D31" s="38"/>
      <c r="E31" s="191" t="str">
        <f>IF(B31&gt;0,CONCATENATE("2vi_",'Valoració '!$D$7,"00",A31)," ")</f>
        <v xml:space="preserve"> </v>
      </c>
    </row>
    <row r="32" spans="1:5" x14ac:dyDescent="0.25">
      <c r="A32" s="190">
        <v>25</v>
      </c>
      <c r="B32" s="3"/>
      <c r="C32" s="3"/>
      <c r="D32" s="38"/>
      <c r="E32" s="191" t="str">
        <f>IF(B32&gt;0,CONCATENATE("2vi_",'Valoració '!$D$7,"00",A32)," ")</f>
        <v xml:space="preserve"> </v>
      </c>
    </row>
    <row r="33" spans="1:5" x14ac:dyDescent="0.25">
      <c r="A33" s="190">
        <v>26</v>
      </c>
      <c r="B33" s="3"/>
      <c r="C33" s="3"/>
      <c r="D33" s="38"/>
      <c r="E33" s="191" t="str">
        <f>IF(B33&gt;0,CONCATENATE("2vi_",'Valoració '!$D$7,"00",A33)," ")</f>
        <v xml:space="preserve"> </v>
      </c>
    </row>
    <row r="34" spans="1:5" x14ac:dyDescent="0.25">
      <c r="A34" s="190">
        <v>27</v>
      </c>
      <c r="B34" s="3"/>
      <c r="C34" s="3"/>
      <c r="D34" s="38"/>
      <c r="E34" s="191" t="str">
        <f>IF(B34&gt;0,CONCATENATE("2vi_",'Valoració '!$D$7,"00",A34)," ")</f>
        <v xml:space="preserve"> </v>
      </c>
    </row>
    <row r="35" spans="1:5" x14ac:dyDescent="0.25">
      <c r="A35" s="190">
        <v>28</v>
      </c>
      <c r="B35" s="3"/>
      <c r="C35" s="3"/>
      <c r="D35" s="38"/>
      <c r="E35" s="191" t="str">
        <f>IF(B35&gt;0,CONCATENATE("2vi_",'Valoració '!$D$7,"00",A35)," ")</f>
        <v xml:space="preserve"> </v>
      </c>
    </row>
    <row r="36" spans="1:5" x14ac:dyDescent="0.25">
      <c r="A36" s="190">
        <v>29</v>
      </c>
      <c r="B36" s="3"/>
      <c r="C36" s="3"/>
      <c r="D36" s="38"/>
      <c r="E36" s="191" t="str">
        <f>IF(B36&gt;0,CONCATENATE("2vi_",'Valoració '!$D$7,"00",A36)," ")</f>
        <v xml:space="preserve"> </v>
      </c>
    </row>
    <row r="37" spans="1:5" x14ac:dyDescent="0.25">
      <c r="A37" s="190">
        <v>30</v>
      </c>
      <c r="B37" s="3"/>
      <c r="C37" s="3"/>
      <c r="D37" s="38"/>
      <c r="E37" s="191" t="str">
        <f>IF(B37&gt;0,CONCATENATE("2vi_",'Valoració '!$D$7,"00",A37)," ")</f>
        <v xml:space="preserve"> </v>
      </c>
    </row>
    <row r="38" spans="1:5" x14ac:dyDescent="0.25">
      <c r="A38" s="190">
        <v>31</v>
      </c>
      <c r="B38" s="3"/>
      <c r="C38" s="3"/>
      <c r="D38" s="38"/>
      <c r="E38" s="191" t="str">
        <f>IF(B38&gt;0,CONCATENATE("2vi_",'Valoració '!$D$7,"00",A38)," ")</f>
        <v xml:space="preserve"> </v>
      </c>
    </row>
    <row r="39" spans="1:5" x14ac:dyDescent="0.25">
      <c r="A39" s="190">
        <v>32</v>
      </c>
      <c r="B39" s="3"/>
      <c r="C39" s="3"/>
      <c r="D39" s="38"/>
      <c r="E39" s="191" t="str">
        <f>IF(B39&gt;0,CONCATENATE("2vi_",'Valoració '!$D$7,"00",A39)," ")</f>
        <v xml:space="preserve"> </v>
      </c>
    </row>
    <row r="40" spans="1:5" x14ac:dyDescent="0.25">
      <c r="A40" s="190">
        <v>33</v>
      </c>
      <c r="B40" s="3"/>
      <c r="C40" s="3"/>
      <c r="D40" s="38"/>
      <c r="E40" s="191" t="str">
        <f>IF(B40&gt;0,CONCATENATE("2vi_",'Valoració '!$D$7,"00",A40)," ")</f>
        <v xml:space="preserve"> </v>
      </c>
    </row>
    <row r="41" spans="1:5" x14ac:dyDescent="0.25">
      <c r="A41" s="190">
        <v>34</v>
      </c>
      <c r="B41" s="3"/>
      <c r="C41" s="3"/>
      <c r="D41" s="38"/>
      <c r="E41" s="191" t="str">
        <f>IF(B41&gt;0,CONCATENATE("2vi_",'Valoració '!$D$7,"00",A41)," ")</f>
        <v xml:space="preserve"> </v>
      </c>
    </row>
    <row r="42" spans="1:5" x14ac:dyDescent="0.25">
      <c r="A42" s="190">
        <v>35</v>
      </c>
      <c r="B42" s="3"/>
      <c r="C42" s="3"/>
      <c r="D42" s="38"/>
      <c r="E42" s="191" t="str">
        <f>IF(B42&gt;0,CONCATENATE("2vi_",'Valoració '!$D$7,"00",A42)," ")</f>
        <v xml:space="preserve"> </v>
      </c>
    </row>
    <row r="43" spans="1:5" x14ac:dyDescent="0.25">
      <c r="A43" s="190">
        <v>36</v>
      </c>
      <c r="B43" s="3"/>
      <c r="C43" s="3"/>
      <c r="D43" s="38"/>
      <c r="E43" s="191" t="str">
        <f>IF(B43&gt;0,CONCATENATE("2vi_",'Valoració '!$D$7,"00",A43)," ")</f>
        <v xml:space="preserve"> </v>
      </c>
    </row>
    <row r="44" spans="1:5" x14ac:dyDescent="0.25">
      <c r="A44" s="190">
        <v>37</v>
      </c>
      <c r="B44" s="3"/>
      <c r="C44" s="3"/>
      <c r="D44" s="38"/>
      <c r="E44" s="191" t="str">
        <f>IF(B44&gt;0,CONCATENATE("2vi_",'Valoració '!$D$7,"00",A44)," ")</f>
        <v xml:space="preserve"> </v>
      </c>
    </row>
    <row r="45" spans="1:5" x14ac:dyDescent="0.25">
      <c r="A45" s="190">
        <v>38</v>
      </c>
      <c r="B45" s="3"/>
      <c r="C45" s="3"/>
      <c r="D45" s="38"/>
      <c r="E45" s="191" t="str">
        <f>IF(B45&gt;0,CONCATENATE("2vi_",'Valoració '!$D$7,"00",A45)," ")</f>
        <v xml:space="preserve"> </v>
      </c>
    </row>
    <row r="46" spans="1:5" x14ac:dyDescent="0.25">
      <c r="A46" s="190">
        <v>39</v>
      </c>
      <c r="B46" s="3"/>
      <c r="C46" s="3"/>
      <c r="D46" s="38"/>
      <c r="E46" s="191" t="str">
        <f>IF(B46&gt;0,CONCATENATE("2vi_",'Valoració '!$D$7,"00",A46)," ")</f>
        <v xml:space="preserve"> </v>
      </c>
    </row>
    <row r="47" spans="1:5" x14ac:dyDescent="0.25">
      <c r="A47" s="190">
        <v>40</v>
      </c>
      <c r="B47" s="3"/>
      <c r="C47" s="3"/>
      <c r="D47" s="38"/>
      <c r="E47" s="191" t="str">
        <f>IF(B47&gt;0,CONCATENATE("2vi_",'Valoració '!$D$7,"00",A47)," ")</f>
        <v xml:space="preserve"> </v>
      </c>
    </row>
    <row r="48" spans="1:5" x14ac:dyDescent="0.25">
      <c r="A48" s="190">
        <v>41</v>
      </c>
      <c r="B48" s="3"/>
      <c r="C48" s="3"/>
      <c r="D48" s="38"/>
      <c r="E48" s="191" t="str">
        <f>IF(B48&gt;0,CONCATENATE("2vi_",'Valoració '!$D$7,"00",A48)," ")</f>
        <v xml:space="preserve"> </v>
      </c>
    </row>
    <row r="49" spans="1:5" x14ac:dyDescent="0.25">
      <c r="A49" s="190">
        <v>42</v>
      </c>
      <c r="B49" s="3"/>
      <c r="C49" s="3"/>
      <c r="D49" s="38"/>
      <c r="E49" s="191" t="str">
        <f>IF(B49&gt;0,CONCATENATE("2vi_",'Valoració '!$D$7,"00",A49)," ")</f>
        <v xml:space="preserve"> </v>
      </c>
    </row>
    <row r="50" spans="1:5" x14ac:dyDescent="0.25">
      <c r="A50" s="190">
        <v>43</v>
      </c>
      <c r="B50" s="3"/>
      <c r="C50" s="3"/>
      <c r="D50" s="38"/>
      <c r="E50" s="191" t="str">
        <f>IF(B50&gt;0,CONCATENATE("2vi_",'Valoració '!$D$7,"00",A50)," ")</f>
        <v xml:space="preserve"> </v>
      </c>
    </row>
    <row r="51" spans="1:5" x14ac:dyDescent="0.25">
      <c r="A51" s="190">
        <v>44</v>
      </c>
      <c r="B51" s="3"/>
      <c r="C51" s="3"/>
      <c r="D51" s="38"/>
      <c r="E51" s="191" t="str">
        <f>IF(B51&gt;0,CONCATENATE("2vi_",'Valoració '!$D$7,"00",A51)," ")</f>
        <v xml:space="preserve"> </v>
      </c>
    </row>
    <row r="52" spans="1:5" x14ac:dyDescent="0.25">
      <c r="A52" s="190">
        <v>45</v>
      </c>
      <c r="B52" s="3"/>
      <c r="C52" s="3"/>
      <c r="D52" s="38"/>
      <c r="E52" s="191" t="str">
        <f>IF(B52&gt;0,CONCATENATE("2vi_",'Valoració '!$D$7,"00",A52)," ")</f>
        <v xml:space="preserve"> </v>
      </c>
    </row>
    <row r="53" spans="1:5" x14ac:dyDescent="0.25">
      <c r="A53" s="190">
        <v>46</v>
      </c>
      <c r="B53" s="3"/>
      <c r="C53" s="3"/>
      <c r="D53" s="38"/>
      <c r="E53" s="191" t="str">
        <f>IF(B53&gt;0,CONCATENATE("2vi_",'Valoració '!$D$7,"00",A53)," ")</f>
        <v xml:space="preserve"> </v>
      </c>
    </row>
    <row r="54" spans="1:5" x14ac:dyDescent="0.25">
      <c r="A54" s="190">
        <v>47</v>
      </c>
      <c r="B54" s="3"/>
      <c r="C54" s="3"/>
      <c r="D54" s="38"/>
      <c r="E54" s="191" t="str">
        <f>IF(B54&gt;0,CONCATENATE("2vi_",'Valoració '!$D$7,"00",A54)," ")</f>
        <v xml:space="preserve"> </v>
      </c>
    </row>
    <row r="55" spans="1:5" x14ac:dyDescent="0.25">
      <c r="A55" s="190">
        <v>48</v>
      </c>
      <c r="B55" s="3"/>
      <c r="C55" s="3"/>
      <c r="D55" s="38"/>
      <c r="E55" s="191" t="str">
        <f>IF(B55&gt;0,CONCATENATE("2vi_",'Valoració '!$D$7,"00",A55)," ")</f>
        <v xml:space="preserve"> </v>
      </c>
    </row>
    <row r="56" spans="1:5" x14ac:dyDescent="0.25">
      <c r="A56" s="190">
        <v>49</v>
      </c>
      <c r="B56" s="3"/>
      <c r="C56" s="3"/>
      <c r="D56" s="38"/>
      <c r="E56" s="191" t="str">
        <f>IF(B56&gt;0,CONCATENATE("2vi_",'Valoració '!$D$7,"00",A56)," ")</f>
        <v xml:space="preserve"> </v>
      </c>
    </row>
    <row r="57" spans="1:5" x14ac:dyDescent="0.25">
      <c r="A57" s="190">
        <v>50</v>
      </c>
      <c r="B57" s="3"/>
      <c r="C57" s="3"/>
      <c r="D57" s="38"/>
      <c r="E57" s="191" t="str">
        <f>IF(B57&gt;0,CONCATENATE("2vi_",'Valoració '!$D$7,"00",A57)," ")</f>
        <v xml:space="preserve"> </v>
      </c>
    </row>
    <row r="58" spans="1:5" x14ac:dyDescent="0.25">
      <c r="A58" s="190">
        <v>51</v>
      </c>
      <c r="B58" s="3"/>
      <c r="C58" s="3"/>
      <c r="D58" s="38"/>
      <c r="E58" s="191" t="str">
        <f>IF(B58&gt;0,CONCATENATE("2vi_",'Valoració '!$D$7,"00",A58)," ")</f>
        <v xml:space="preserve"> </v>
      </c>
    </row>
    <row r="59" spans="1:5" x14ac:dyDescent="0.25">
      <c r="A59" s="190">
        <v>52</v>
      </c>
      <c r="B59" s="3"/>
      <c r="C59" s="3"/>
      <c r="D59" s="38"/>
      <c r="E59" s="191" t="str">
        <f>IF(B59&gt;0,CONCATENATE("2vi_",'Valoració '!$D$7,"00",A59)," ")</f>
        <v xml:space="preserve"> </v>
      </c>
    </row>
    <row r="60" spans="1:5" x14ac:dyDescent="0.25">
      <c r="A60" s="190">
        <v>53</v>
      </c>
      <c r="B60" s="3"/>
      <c r="C60" s="3"/>
      <c r="D60" s="38"/>
      <c r="E60" s="191" t="str">
        <f>IF(B60&gt;0,CONCATENATE("2vi_",'Valoració '!$D$7,"00",A60)," ")</f>
        <v xml:space="preserve"> </v>
      </c>
    </row>
    <row r="61" spans="1:5" x14ac:dyDescent="0.25">
      <c r="A61" s="190">
        <v>54</v>
      </c>
      <c r="B61" s="3"/>
      <c r="C61" s="3"/>
      <c r="D61" s="38"/>
      <c r="E61" s="191" t="str">
        <f>IF(B61&gt;0,CONCATENATE("2vi_",'Valoració '!$D$7,"00",A61)," ")</f>
        <v xml:space="preserve"> </v>
      </c>
    </row>
    <row r="62" spans="1:5" x14ac:dyDescent="0.25">
      <c r="A62" s="190">
        <v>55</v>
      </c>
      <c r="B62" s="3"/>
      <c r="C62" s="3"/>
      <c r="D62" s="38"/>
      <c r="E62" s="191" t="str">
        <f>IF(B62&gt;0,CONCATENATE("2vi_",'Valoració '!$D$7,"00",A62)," ")</f>
        <v xml:space="preserve"> </v>
      </c>
    </row>
    <row r="63" spans="1:5" x14ac:dyDescent="0.25">
      <c r="A63" s="190">
        <v>56</v>
      </c>
      <c r="B63" s="3"/>
      <c r="C63" s="3"/>
      <c r="D63" s="38"/>
      <c r="E63" s="191" t="str">
        <f>IF(B63&gt;0,CONCATENATE("2vi_",'Valoració '!$D$7,"00",A63)," ")</f>
        <v xml:space="preserve"> </v>
      </c>
    </row>
    <row r="64" spans="1:5" x14ac:dyDescent="0.25">
      <c r="A64" s="190">
        <v>57</v>
      </c>
      <c r="B64" s="3"/>
      <c r="C64" s="3"/>
      <c r="D64" s="38"/>
      <c r="E64" s="191" t="str">
        <f>IF(B64&gt;0,CONCATENATE("2vi_",'Valoració '!$D$7,"00",A64)," ")</f>
        <v xml:space="preserve"> </v>
      </c>
    </row>
    <row r="65" spans="1:5" x14ac:dyDescent="0.25">
      <c r="A65" s="190">
        <v>58</v>
      </c>
      <c r="B65" s="3"/>
      <c r="C65" s="3"/>
      <c r="D65" s="38"/>
      <c r="E65" s="191" t="str">
        <f>IF(B65&gt;0,CONCATENATE("2vi_",'Valoració '!$D$7,"00",A65)," ")</f>
        <v xml:space="preserve"> </v>
      </c>
    </row>
    <row r="66" spans="1:5" x14ac:dyDescent="0.25">
      <c r="A66" s="190">
        <v>59</v>
      </c>
      <c r="B66" s="3"/>
      <c r="C66" s="3"/>
      <c r="D66" s="38"/>
      <c r="E66" s="191" t="str">
        <f>IF(B66&gt;0,CONCATENATE("2vi_",'Valoració '!$D$7,"00",A66)," ")</f>
        <v xml:space="preserve"> </v>
      </c>
    </row>
    <row r="67" spans="1:5" x14ac:dyDescent="0.25">
      <c r="A67" s="190">
        <v>60</v>
      </c>
      <c r="B67" s="3"/>
      <c r="C67" s="3"/>
      <c r="D67" s="38"/>
      <c r="E67" s="191" t="str">
        <f>IF(B67&gt;0,CONCATENATE("2vi_",'Valoració '!$D$7,"00",A67)," ")</f>
        <v xml:space="preserve"> </v>
      </c>
    </row>
    <row r="68" spans="1:5" x14ac:dyDescent="0.25">
      <c r="A68" s="190">
        <v>61</v>
      </c>
      <c r="B68" s="3"/>
      <c r="C68" s="3"/>
      <c r="D68" s="38"/>
      <c r="E68" s="191" t="str">
        <f>IF(B68&gt;0,CONCATENATE("2vi_",'Valoració '!$D$7,"00",A68)," ")</f>
        <v xml:space="preserve"> </v>
      </c>
    </row>
    <row r="69" spans="1:5" x14ac:dyDescent="0.25">
      <c r="A69" s="190">
        <v>62</v>
      </c>
      <c r="B69" s="3"/>
      <c r="C69" s="3"/>
      <c r="D69" s="38"/>
      <c r="E69" s="191" t="str">
        <f>IF(B69&gt;0,CONCATENATE("2vi_",'Valoració '!$D$7,"00",A69)," ")</f>
        <v xml:space="preserve"> </v>
      </c>
    </row>
    <row r="70" spans="1:5" x14ac:dyDescent="0.25">
      <c r="A70" s="190">
        <v>63</v>
      </c>
      <c r="B70" s="3"/>
      <c r="C70" s="3"/>
      <c r="D70" s="38"/>
      <c r="E70" s="191" t="str">
        <f>IF(B70&gt;0,CONCATENATE("2vi_",'Valoració '!$D$7,"00",A70)," ")</f>
        <v xml:space="preserve"> </v>
      </c>
    </row>
    <row r="71" spans="1:5" x14ac:dyDescent="0.25">
      <c r="A71" s="190">
        <v>64</v>
      </c>
      <c r="B71" s="3"/>
      <c r="C71" s="3"/>
      <c r="D71" s="38"/>
      <c r="E71" s="191" t="str">
        <f>IF(B71&gt;0,CONCATENATE("2vi_",'Valoració '!$D$7,"00",A71)," ")</f>
        <v xml:space="preserve"> </v>
      </c>
    </row>
    <row r="72" spans="1:5" x14ac:dyDescent="0.25">
      <c r="A72" s="190">
        <v>65</v>
      </c>
      <c r="B72" s="3"/>
      <c r="C72" s="3"/>
      <c r="D72" s="38"/>
      <c r="E72" s="191" t="str">
        <f>IF(B72&gt;0,CONCATENATE("2vi_",'Valoració '!$D$7,"00",A72)," ")</f>
        <v xml:space="preserve"> </v>
      </c>
    </row>
    <row r="73" spans="1:5" x14ac:dyDescent="0.25">
      <c r="A73" s="190">
        <v>66</v>
      </c>
      <c r="B73" s="3"/>
      <c r="C73" s="3"/>
      <c r="D73" s="38"/>
      <c r="E73" s="191" t="str">
        <f>IF(B73&gt;0,CONCATENATE("2vi_",'Valoració '!$D$7,"00",A73)," ")</f>
        <v xml:space="preserve"> </v>
      </c>
    </row>
    <row r="74" spans="1:5" x14ac:dyDescent="0.25">
      <c r="A74" s="190">
        <v>67</v>
      </c>
      <c r="B74" s="3"/>
      <c r="C74" s="3"/>
      <c r="D74" s="38"/>
      <c r="E74" s="191" t="str">
        <f>IF(B74&gt;0,CONCATENATE("2vi_",'Valoració '!$D$7,"00",A74)," ")</f>
        <v xml:space="preserve"> </v>
      </c>
    </row>
    <row r="75" spans="1:5" x14ac:dyDescent="0.25">
      <c r="A75" s="190">
        <v>68</v>
      </c>
      <c r="B75" s="3"/>
      <c r="C75" s="3"/>
      <c r="D75" s="38"/>
      <c r="E75" s="191" t="str">
        <f>IF(B75&gt;0,CONCATENATE("2vi_",'Valoració '!$D$7,"00",A75)," ")</f>
        <v xml:space="preserve"> </v>
      </c>
    </row>
    <row r="76" spans="1:5" x14ac:dyDescent="0.25">
      <c r="A76" s="190">
        <v>69</v>
      </c>
      <c r="B76" s="3"/>
      <c r="C76" s="3"/>
      <c r="D76" s="38"/>
      <c r="E76" s="191" t="str">
        <f>IF(B76&gt;0,CONCATENATE("2vi_",'Valoració '!$D$7,"00",A76)," ")</f>
        <v xml:space="preserve"> </v>
      </c>
    </row>
    <row r="77" spans="1:5" x14ac:dyDescent="0.25">
      <c r="A77" s="190">
        <v>70</v>
      </c>
      <c r="B77" s="3"/>
      <c r="C77" s="3"/>
      <c r="D77" s="38"/>
      <c r="E77" s="191" t="str">
        <f>IF(B77&gt;0,CONCATENATE("2vi_",'Valoració '!$D$7,"00",A77)," ")</f>
        <v xml:space="preserve"> </v>
      </c>
    </row>
    <row r="78" spans="1:5" x14ac:dyDescent="0.25">
      <c r="A78" s="190">
        <v>71</v>
      </c>
      <c r="B78" s="3"/>
      <c r="C78" s="3"/>
      <c r="D78" s="38"/>
      <c r="E78" s="191" t="str">
        <f>IF(B78&gt;0,CONCATENATE("2vi_",'Valoració '!$D$7,"00",A78)," ")</f>
        <v xml:space="preserve"> </v>
      </c>
    </row>
    <row r="79" spans="1:5" x14ac:dyDescent="0.25">
      <c r="A79" s="190">
        <v>72</v>
      </c>
      <c r="B79" s="3"/>
      <c r="C79" s="3"/>
      <c r="D79" s="38"/>
      <c r="E79" s="191" t="str">
        <f>IF(B79&gt;0,CONCATENATE("2vi_",'Valoració '!$D$7,"00",A79)," ")</f>
        <v xml:space="preserve"> </v>
      </c>
    </row>
    <row r="80" spans="1:5" x14ac:dyDescent="0.25">
      <c r="A80" s="190">
        <v>73</v>
      </c>
      <c r="B80" s="3"/>
      <c r="C80" s="3"/>
      <c r="D80" s="38"/>
      <c r="E80" s="191" t="str">
        <f>IF(B80&gt;0,CONCATENATE("2vi_",'Valoració '!$D$7,"00",A80)," ")</f>
        <v xml:space="preserve"> </v>
      </c>
    </row>
    <row r="81" spans="1:5" x14ac:dyDescent="0.25">
      <c r="A81" s="190">
        <v>74</v>
      </c>
      <c r="B81" s="3"/>
      <c r="C81" s="3"/>
      <c r="D81" s="38"/>
      <c r="E81" s="191" t="str">
        <f>IF(B81&gt;0,CONCATENATE("2vi_",'Valoració '!$D$7,"00",A81)," ")</f>
        <v xml:space="preserve"> </v>
      </c>
    </row>
    <row r="82" spans="1:5" x14ac:dyDescent="0.25">
      <c r="A82" s="190">
        <v>75</v>
      </c>
      <c r="B82" s="3"/>
      <c r="C82" s="3"/>
      <c r="D82" s="38"/>
      <c r="E82" s="191" t="str">
        <f>IF(B82&gt;0,CONCATENATE("2vi_",'Valoració '!$D$7,"00",A82)," ")</f>
        <v xml:space="preserve"> </v>
      </c>
    </row>
    <row r="83" spans="1:5" x14ac:dyDescent="0.25">
      <c r="A83" s="190">
        <v>76</v>
      </c>
      <c r="B83" s="3"/>
      <c r="C83" s="3"/>
      <c r="D83" s="38"/>
      <c r="E83" s="191" t="str">
        <f>IF(B83&gt;0,CONCATENATE("2vi_",'Valoració '!$D$7,"00",A83)," ")</f>
        <v xml:space="preserve"> </v>
      </c>
    </row>
    <row r="84" spans="1:5" x14ac:dyDescent="0.25">
      <c r="A84" s="190">
        <v>77</v>
      </c>
      <c r="B84" s="3"/>
      <c r="C84" s="3"/>
      <c r="D84" s="38"/>
      <c r="E84" s="191" t="str">
        <f>IF(B84&gt;0,CONCATENATE("2vi_",'Valoració '!$D$7,"00",A84)," ")</f>
        <v xml:space="preserve"> </v>
      </c>
    </row>
    <row r="85" spans="1:5" x14ac:dyDescent="0.25">
      <c r="A85" s="190">
        <v>78</v>
      </c>
      <c r="B85" s="3"/>
      <c r="C85" s="3"/>
      <c r="D85" s="38"/>
      <c r="E85" s="191" t="str">
        <f>IF(B85&gt;0,CONCATENATE("2vi_",'Valoració '!$D$7,"00",A85)," ")</f>
        <v xml:space="preserve"> </v>
      </c>
    </row>
    <row r="86" spans="1:5" x14ac:dyDescent="0.25">
      <c r="A86" s="190">
        <v>79</v>
      </c>
      <c r="B86" s="3"/>
      <c r="C86" s="3"/>
      <c r="D86" s="38"/>
      <c r="E86" s="191" t="str">
        <f>IF(B86&gt;0,CONCATENATE("2vi_",'Valoració '!$D$7,"00",A86)," ")</f>
        <v xml:space="preserve"> </v>
      </c>
    </row>
    <row r="87" spans="1:5" x14ac:dyDescent="0.25">
      <c r="A87" s="190">
        <v>80</v>
      </c>
      <c r="B87" s="3"/>
      <c r="C87" s="3"/>
      <c r="D87" s="38"/>
      <c r="E87" s="191" t="str">
        <f>IF(B87&gt;0,CONCATENATE("2vi_",'Valoració '!$D$7,"00",A87)," ")</f>
        <v xml:space="preserve"> </v>
      </c>
    </row>
    <row r="88" spans="1:5" x14ac:dyDescent="0.25">
      <c r="A88" s="190">
        <v>81</v>
      </c>
      <c r="B88" s="3"/>
      <c r="C88" s="3"/>
      <c r="D88" s="38"/>
      <c r="E88" s="191" t="str">
        <f>IF(B88&gt;0,CONCATENATE("2vi_",'Valoració '!$D$7,"00",A88)," ")</f>
        <v xml:space="preserve"> </v>
      </c>
    </row>
    <row r="89" spans="1:5" x14ac:dyDescent="0.25">
      <c r="A89" s="190">
        <v>82</v>
      </c>
      <c r="B89" s="3"/>
      <c r="C89" s="3"/>
      <c r="D89" s="38"/>
      <c r="E89" s="191" t="str">
        <f>IF(B89&gt;0,CONCATENATE("2vi_",'Valoració '!$D$7,"00",A89)," ")</f>
        <v xml:space="preserve"> </v>
      </c>
    </row>
    <row r="90" spans="1:5" x14ac:dyDescent="0.25">
      <c r="A90" s="190">
        <v>83</v>
      </c>
      <c r="B90" s="3"/>
      <c r="C90" s="3"/>
      <c r="D90" s="38"/>
      <c r="E90" s="191" t="str">
        <f>IF(B90&gt;0,CONCATENATE("2vi_",'Valoració '!$D$7,"00",A90)," ")</f>
        <v xml:space="preserve"> </v>
      </c>
    </row>
    <row r="91" spans="1:5" x14ac:dyDescent="0.25">
      <c r="A91" s="190">
        <v>84</v>
      </c>
      <c r="B91" s="3"/>
      <c r="C91" s="3"/>
      <c r="D91" s="38"/>
      <c r="E91" s="191" t="str">
        <f>IF(B91&gt;0,CONCATENATE("2vi_",'Valoració '!$D$7,"00",A91)," ")</f>
        <v xml:space="preserve"> </v>
      </c>
    </row>
    <row r="92" spans="1:5" x14ac:dyDescent="0.25">
      <c r="A92" s="190">
        <v>85</v>
      </c>
      <c r="B92" s="3"/>
      <c r="C92" s="3"/>
      <c r="D92" s="38"/>
      <c r="E92" s="191" t="str">
        <f>IF(B92&gt;0,CONCATENATE("2vi_",'Valoració '!$D$7,"00",A92)," ")</f>
        <v xml:space="preserve"> </v>
      </c>
    </row>
    <row r="93" spans="1:5" x14ac:dyDescent="0.25">
      <c r="A93" s="190">
        <v>86</v>
      </c>
      <c r="B93" s="3"/>
      <c r="C93" s="3"/>
      <c r="D93" s="38"/>
      <c r="E93" s="191" t="str">
        <f>IF(B93&gt;0,CONCATENATE("2vi_",'Valoració '!$D$7,"00",A93)," ")</f>
        <v xml:space="preserve"> </v>
      </c>
    </row>
    <row r="94" spans="1:5" x14ac:dyDescent="0.25">
      <c r="A94" s="190">
        <v>87</v>
      </c>
      <c r="B94" s="3"/>
      <c r="C94" s="3"/>
      <c r="D94" s="38"/>
      <c r="E94" s="191" t="str">
        <f>IF(B94&gt;0,CONCATENATE("2vi_",'Valoració '!$D$7,"00",A94)," ")</f>
        <v xml:space="preserve"> </v>
      </c>
    </row>
    <row r="95" spans="1:5" x14ac:dyDescent="0.25">
      <c r="A95" s="190">
        <v>88</v>
      </c>
      <c r="B95" s="3"/>
      <c r="C95" s="3"/>
      <c r="D95" s="38"/>
      <c r="E95" s="191" t="str">
        <f>IF(B95&gt;0,CONCATENATE("2vi_",'Valoració '!$D$7,"00",A95)," ")</f>
        <v xml:space="preserve"> </v>
      </c>
    </row>
    <row r="96" spans="1:5" x14ac:dyDescent="0.25">
      <c r="A96" s="190">
        <v>89</v>
      </c>
      <c r="B96" s="3"/>
      <c r="C96" s="3"/>
      <c r="D96" s="38"/>
      <c r="E96" s="191" t="str">
        <f>IF(B96&gt;0,CONCATENATE("2vi_",'Valoració '!$D$7,"00",A96)," ")</f>
        <v xml:space="preserve"> </v>
      </c>
    </row>
    <row r="97" spans="1:5" x14ac:dyDescent="0.25">
      <c r="A97" s="190">
        <v>90</v>
      </c>
      <c r="B97" s="3"/>
      <c r="C97" s="3"/>
      <c r="D97" s="38"/>
      <c r="E97" s="191" t="str">
        <f>IF(B97&gt;0,CONCATENATE("2vi_",'Valoració '!$D$7,"00",A97)," ")</f>
        <v xml:space="preserve"> </v>
      </c>
    </row>
    <row r="98" spans="1:5" x14ac:dyDescent="0.25">
      <c r="A98" s="190">
        <v>91</v>
      </c>
      <c r="B98" s="3"/>
      <c r="C98" s="3"/>
      <c r="D98" s="38"/>
      <c r="E98" s="191" t="str">
        <f>IF(B98&gt;0,CONCATENATE("2vi_",'Valoració '!$D$7,"00",A98)," ")</f>
        <v xml:space="preserve"> </v>
      </c>
    </row>
    <row r="99" spans="1:5" x14ac:dyDescent="0.25">
      <c r="A99" s="190">
        <v>92</v>
      </c>
      <c r="B99" s="3"/>
      <c r="C99" s="3"/>
      <c r="D99" s="38"/>
      <c r="E99" s="191" t="str">
        <f>IF(B99&gt;0,CONCATENATE("2vi_",'Valoració '!$D$7,"00",A99)," ")</f>
        <v xml:space="preserve"> </v>
      </c>
    </row>
    <row r="100" spans="1:5" x14ac:dyDescent="0.25">
      <c r="A100" s="190">
        <v>93</v>
      </c>
      <c r="B100" s="3"/>
      <c r="C100" s="3"/>
      <c r="D100" s="38"/>
      <c r="E100" s="191" t="str">
        <f>IF(B100&gt;0,CONCATENATE("2vi_",'Valoració '!$D$7,"00",A100)," ")</f>
        <v xml:space="preserve"> </v>
      </c>
    </row>
    <row r="101" spans="1:5" x14ac:dyDescent="0.25">
      <c r="A101" s="190">
        <v>94</v>
      </c>
      <c r="B101" s="3"/>
      <c r="C101" s="3"/>
      <c r="D101" s="38"/>
      <c r="E101" s="191" t="str">
        <f>IF(B101&gt;0,CONCATENATE("2vi_",'Valoració '!$D$7,"00",A101)," ")</f>
        <v xml:space="preserve"> </v>
      </c>
    </row>
    <row r="102" spans="1:5" x14ac:dyDescent="0.25">
      <c r="A102" s="190">
        <v>95</v>
      </c>
      <c r="B102" s="3"/>
      <c r="C102" s="3"/>
      <c r="D102" s="38"/>
      <c r="E102" s="191" t="str">
        <f>IF(B102&gt;0,CONCATENATE("2vi_",'Valoració '!$D$7,"00",A102)," ")</f>
        <v xml:space="preserve"> </v>
      </c>
    </row>
    <row r="103" spans="1:5" x14ac:dyDescent="0.25">
      <c r="A103" s="190">
        <v>96</v>
      </c>
      <c r="B103" s="3"/>
      <c r="C103" s="3"/>
      <c r="D103" s="38"/>
      <c r="E103" s="191" t="str">
        <f>IF(B103&gt;0,CONCATENATE("2vi_",'Valoració '!$D$7,"00",A103)," ")</f>
        <v xml:space="preserve"> </v>
      </c>
    </row>
    <row r="104" spans="1:5" x14ac:dyDescent="0.25">
      <c r="A104" s="190">
        <v>97</v>
      </c>
      <c r="B104" s="3"/>
      <c r="C104" s="3"/>
      <c r="D104" s="38"/>
      <c r="E104" s="191" t="str">
        <f>IF(B104&gt;0,CONCATENATE("2vi_",'Valoració '!$D$7,"00",A104)," ")</f>
        <v xml:space="preserve"> </v>
      </c>
    </row>
    <row r="105" spans="1:5" x14ac:dyDescent="0.25">
      <c r="A105" s="190">
        <v>98</v>
      </c>
      <c r="B105" s="3"/>
      <c r="C105" s="3"/>
      <c r="D105" s="38"/>
      <c r="E105" s="191" t="str">
        <f>IF(B105&gt;0,CONCATENATE("2vi_",'Valoració '!$D$7,"00",A105)," ")</f>
        <v xml:space="preserve"> </v>
      </c>
    </row>
    <row r="106" spans="1:5" x14ac:dyDescent="0.25">
      <c r="A106" s="190">
        <v>99</v>
      </c>
      <c r="B106" s="3"/>
      <c r="C106" s="3"/>
      <c r="D106" s="38"/>
      <c r="E106" s="191" t="str">
        <f>IF(B106&gt;0,CONCATENATE("2vi_",'Valoració '!$D$7,"00",A106)," ")</f>
        <v xml:space="preserve"> </v>
      </c>
    </row>
    <row r="107" spans="1:5" x14ac:dyDescent="0.25">
      <c r="A107" s="195">
        <v>100</v>
      </c>
      <c r="B107" s="196"/>
      <c r="C107" s="196"/>
      <c r="D107" s="208"/>
      <c r="E107" s="191" t="str">
        <f>IF(B107&gt;0,CONCATENATE("2vi_",'Valoració '!$D$7,"00",A107)," ")</f>
        <v xml:space="preserve"> </v>
      </c>
    </row>
    <row r="109" spans="1:5" ht="15.75" x14ac:dyDescent="0.25">
      <c r="B109" s="16"/>
      <c r="C109" s="16"/>
    </row>
  </sheetData>
  <sheetProtection algorithmName="SHA-512" hashValue="7zqjdlJOZ3hJitaQEEkTz4e0BRI18tHhDYUwT/bUJ7wyUmCeniYcfX5+KKXOZCypUWsmNtNsmgYcxUqWL0saVA==" saltValue="3ZFl7NuIYJhBX0FgGAuC3A==" spinCount="100000" sheet="1" objects="1" scenarios="1"/>
  <mergeCells count="1">
    <mergeCell ref="A6:D6"/>
  </mergeCells>
  <hyperlinks>
    <hyperlink ref="A4" r:id="rId1" xr:uid="{00000000-0004-0000-1100-000000000000}"/>
  </hyperlinks>
  <pageMargins left="0.7" right="0.7" top="0.75" bottom="0.75" header="0.3" footer="0.3"/>
  <tableParts count="1">
    <tablePart r:id="rId2"/>
  </tablePart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E66E89-9762-4E53-B240-15C40FF50898}">
  <sheetPr codeName="Hoja1"/>
  <dimension ref="A1:H1009"/>
  <sheetViews>
    <sheetView workbookViewId="0">
      <selection activeCell="A7" sqref="A7"/>
    </sheetView>
  </sheetViews>
  <sheetFormatPr baseColWidth="10" defaultRowHeight="15" x14ac:dyDescent="0.25"/>
  <cols>
    <col min="1" max="1" width="12" customWidth="1"/>
    <col min="2" max="2" width="55" customWidth="1"/>
    <col min="3" max="3" width="41.5703125" customWidth="1"/>
    <col min="4" max="5" width="29.5703125" customWidth="1"/>
    <col min="6" max="6" width="53.5703125" customWidth="1"/>
    <col min="7" max="7" width="42.85546875" customWidth="1"/>
    <col min="8" max="8" width="32.140625" customWidth="1"/>
  </cols>
  <sheetData>
    <row r="1" spans="1:8" x14ac:dyDescent="0.25">
      <c r="A1" s="13" t="s">
        <v>89</v>
      </c>
      <c r="G1" s="36"/>
    </row>
    <row r="2" spans="1:8" x14ac:dyDescent="0.25">
      <c r="A2" t="s">
        <v>67</v>
      </c>
      <c r="G2" s="36"/>
    </row>
    <row r="3" spans="1:8" x14ac:dyDescent="0.25">
      <c r="G3" s="36"/>
    </row>
    <row r="4" spans="1:8" ht="18.75" x14ac:dyDescent="0.3">
      <c r="A4" s="45" t="s">
        <v>72</v>
      </c>
      <c r="B4" s="267" t="s">
        <v>241</v>
      </c>
      <c r="C4" s="268"/>
      <c r="D4" s="269">
        <f>SUM(G8:G507)</f>
        <v>0</v>
      </c>
      <c r="E4" s="261"/>
      <c r="F4" s="261"/>
      <c r="G4" s="262"/>
    </row>
    <row r="5" spans="1:8" x14ac:dyDescent="0.25">
      <c r="G5" s="36"/>
    </row>
    <row r="6" spans="1:8" s="81" customFormat="1" x14ac:dyDescent="0.25">
      <c r="A6" s="370" t="s">
        <v>242</v>
      </c>
      <c r="B6" s="371"/>
      <c r="C6" s="371"/>
      <c r="D6" s="371"/>
      <c r="E6" s="371"/>
      <c r="F6" s="371"/>
      <c r="G6" s="372"/>
    </row>
    <row r="7" spans="1:8" s="81" customFormat="1" ht="108" customHeight="1" x14ac:dyDescent="0.25">
      <c r="A7" s="243" t="s">
        <v>30</v>
      </c>
      <c r="B7" s="245" t="s">
        <v>243</v>
      </c>
      <c r="C7" s="245" t="s">
        <v>244</v>
      </c>
      <c r="D7" s="245" t="s">
        <v>245</v>
      </c>
      <c r="E7" s="245" t="s">
        <v>246</v>
      </c>
      <c r="F7" s="245" t="s">
        <v>247</v>
      </c>
      <c r="G7" s="245" t="s">
        <v>248</v>
      </c>
      <c r="H7" s="246" t="s">
        <v>28</v>
      </c>
    </row>
    <row r="8" spans="1:8" s="81" customFormat="1" x14ac:dyDescent="0.25">
      <c r="A8" s="190">
        <v>1</v>
      </c>
      <c r="B8" s="263"/>
      <c r="C8" s="202"/>
      <c r="D8" s="203"/>
      <c r="E8" s="203"/>
      <c r="F8" s="203"/>
      <c r="G8" s="88" cm="1">
        <f t="array" ref="G8">_xlfn.XLOOKUP(B8,Tabla319[[#All],[name]],Tabla319[[#All],[point]],0,0)</f>
        <v>0</v>
      </c>
      <c r="H8" s="232" t="str">
        <f>IF(B8&gt;0,CONCATENATE("2vii_",'Valoració '!$D$7,"00",A8)," ")</f>
        <v xml:space="preserve"> </v>
      </c>
    </row>
    <row r="9" spans="1:8" s="81" customFormat="1" x14ac:dyDescent="0.25">
      <c r="A9" s="190">
        <v>2</v>
      </c>
      <c r="B9" s="263"/>
      <c r="C9" s="202"/>
      <c r="D9" s="203"/>
      <c r="E9" s="203"/>
      <c r="F9" s="203"/>
      <c r="G9" s="88" cm="1">
        <f t="array" ref="G9">_xlfn.XLOOKUP(B9,Tabla319[[#All],[name]],Tabla319[[#All],[point]],0,0)</f>
        <v>0</v>
      </c>
      <c r="H9" s="232" t="str">
        <f>IF(B9&gt;0,CONCATENATE("2vii_",'Valoració '!$D$7,"00",A9)," ")</f>
        <v xml:space="preserve"> </v>
      </c>
    </row>
    <row r="10" spans="1:8" s="81" customFormat="1" x14ac:dyDescent="0.25">
      <c r="A10" s="190">
        <v>3</v>
      </c>
      <c r="B10" s="263"/>
      <c r="C10" s="202"/>
      <c r="D10" s="203"/>
      <c r="E10" s="203"/>
      <c r="F10" s="203"/>
      <c r="G10" s="88" cm="1">
        <f t="array" ref="G10">_xlfn.XLOOKUP(B10,Tabla319[[#All],[name]],Tabla319[[#All],[point]],0,0)</f>
        <v>0</v>
      </c>
      <c r="H10" s="232" t="str">
        <f>IF(B10&gt;0,CONCATENATE("2vii_",'Valoració '!$D$7,"00",A10)," ")</f>
        <v xml:space="preserve"> </v>
      </c>
    </row>
    <row r="11" spans="1:8" s="81" customFormat="1" x14ac:dyDescent="0.25">
      <c r="A11" s="190">
        <v>4</v>
      </c>
      <c r="B11" s="263"/>
      <c r="C11" s="202"/>
      <c r="D11" s="203"/>
      <c r="E11" s="203"/>
      <c r="F11" s="203"/>
      <c r="G11" s="88" cm="1">
        <f t="array" ref="G11">_xlfn.XLOOKUP(B11,Tabla319[[#All],[name]],Tabla319[[#All],[point]],0,0)</f>
        <v>0</v>
      </c>
      <c r="H11" s="232" t="str">
        <f>IF(B11&gt;0,CONCATENATE("2vii_",'Valoració '!$D$7,"00",A11)," ")</f>
        <v xml:space="preserve"> </v>
      </c>
    </row>
    <row r="12" spans="1:8" s="81" customFormat="1" x14ac:dyDescent="0.25">
      <c r="A12" s="190">
        <v>5</v>
      </c>
      <c r="B12" s="263"/>
      <c r="C12" s="202"/>
      <c r="D12" s="203"/>
      <c r="E12" s="203"/>
      <c r="F12" s="203"/>
      <c r="G12" s="88" cm="1">
        <f t="array" ref="G12">_xlfn.XLOOKUP(B12,Tabla319[[#All],[name]],Tabla319[[#All],[point]],0,0)</f>
        <v>0</v>
      </c>
      <c r="H12" s="232" t="str">
        <f>IF(B12&gt;0,CONCATENATE("2vii_",'Valoració '!$D$7,"00",A12)," ")</f>
        <v xml:space="preserve"> </v>
      </c>
    </row>
    <row r="13" spans="1:8" s="81" customFormat="1" x14ac:dyDescent="0.25">
      <c r="A13" s="190">
        <v>6</v>
      </c>
      <c r="B13" s="263"/>
      <c r="C13" s="202"/>
      <c r="D13" s="203"/>
      <c r="E13" s="202"/>
      <c r="F13" s="202"/>
      <c r="G13" s="88" cm="1">
        <f t="array" ref="G13">_xlfn.XLOOKUP(B13,Tabla319[[#All],[name]],Tabla319[[#All],[point]],0,0)</f>
        <v>0</v>
      </c>
      <c r="H13" s="232" t="str">
        <f>IF(B13&gt;0,CONCATENATE("2vii_",'Valoració '!$D$7,"00",A13)," ")</f>
        <v xml:space="preserve"> </v>
      </c>
    </row>
    <row r="14" spans="1:8" s="81" customFormat="1" x14ac:dyDescent="0.25">
      <c r="A14" s="190">
        <v>7</v>
      </c>
      <c r="B14" s="263"/>
      <c r="C14" s="202"/>
      <c r="D14" s="203"/>
      <c r="E14" s="202"/>
      <c r="F14" s="202"/>
      <c r="G14" s="88" cm="1">
        <f t="array" ref="G14">_xlfn.XLOOKUP(B14,Tabla319[[#All],[name]],Tabla319[[#All],[point]],0,0)</f>
        <v>0</v>
      </c>
      <c r="H14" s="232" t="str">
        <f>IF(B14&gt;0,CONCATENATE("2vii_",'Valoració '!$D$7,"00",A14)," ")</f>
        <v xml:space="preserve"> </v>
      </c>
    </row>
    <row r="15" spans="1:8" s="81" customFormat="1" x14ac:dyDescent="0.25">
      <c r="A15" s="190">
        <v>8</v>
      </c>
      <c r="B15" s="263"/>
      <c r="C15" s="202"/>
      <c r="D15" s="203"/>
      <c r="E15" s="202"/>
      <c r="F15" s="202"/>
      <c r="G15" s="88" cm="1">
        <f t="array" ref="G15">_xlfn.XLOOKUP(B15,Tabla319[[#All],[name]],Tabla319[[#All],[point]],0,0)</f>
        <v>0</v>
      </c>
      <c r="H15" s="232" t="str">
        <f>IF(B15&gt;0,CONCATENATE("2vii_",'Valoració '!$D$7,"00",A15)," ")</f>
        <v xml:space="preserve"> </v>
      </c>
    </row>
    <row r="16" spans="1:8" s="81" customFormat="1" x14ac:dyDescent="0.25">
      <c r="A16" s="190">
        <v>9</v>
      </c>
      <c r="B16" s="263"/>
      <c r="C16" s="202"/>
      <c r="D16" s="203"/>
      <c r="E16" s="202"/>
      <c r="F16" s="202"/>
      <c r="G16" s="88" cm="1">
        <f t="array" ref="G16">_xlfn.XLOOKUP(B16,Tabla319[[#All],[name]],Tabla319[[#All],[point]],0,0)</f>
        <v>0</v>
      </c>
      <c r="H16" s="232" t="str">
        <f>IF(B16&gt;0,CONCATENATE("2vii_",'Valoració '!$D$7,"00",A16)," ")</f>
        <v xml:space="preserve"> </v>
      </c>
    </row>
    <row r="17" spans="1:8" s="81" customFormat="1" x14ac:dyDescent="0.25">
      <c r="A17" s="190">
        <v>10</v>
      </c>
      <c r="B17" s="263"/>
      <c r="C17" s="202"/>
      <c r="D17" s="203"/>
      <c r="E17" s="202"/>
      <c r="F17" s="202"/>
      <c r="G17" s="88" cm="1">
        <f t="array" ref="G17">_xlfn.XLOOKUP(B17,Tabla319[[#All],[name]],Tabla319[[#All],[point]],0,0)</f>
        <v>0</v>
      </c>
      <c r="H17" s="232" t="str">
        <f>IF(B17&gt;0,CONCATENATE("2vii_",'Valoració '!$D$7,"00",A17)," ")</f>
        <v xml:space="preserve"> </v>
      </c>
    </row>
    <row r="18" spans="1:8" s="81" customFormat="1" x14ac:dyDescent="0.25">
      <c r="A18" s="190">
        <v>11</v>
      </c>
      <c r="B18" s="263"/>
      <c r="C18" s="202"/>
      <c r="D18" s="203"/>
      <c r="E18" s="202"/>
      <c r="F18" s="202"/>
      <c r="G18" s="88" cm="1">
        <f t="array" ref="G18">_xlfn.XLOOKUP(B18,Tabla319[[#All],[name]],Tabla319[[#All],[point]],0,0)</f>
        <v>0</v>
      </c>
      <c r="H18" s="232" t="str">
        <f>IF(B18&gt;0,CONCATENATE("2vii_",'Valoració '!$D$7,"00",A18)," ")</f>
        <v xml:space="preserve"> </v>
      </c>
    </row>
    <row r="19" spans="1:8" s="81" customFormat="1" x14ac:dyDescent="0.25">
      <c r="A19" s="190">
        <v>12</v>
      </c>
      <c r="B19" s="263"/>
      <c r="C19" s="202"/>
      <c r="D19" s="203"/>
      <c r="E19" s="202"/>
      <c r="F19" s="202"/>
      <c r="G19" s="88" cm="1">
        <f t="array" ref="G19">_xlfn.XLOOKUP(B19,Tabla319[[#All],[name]],Tabla319[[#All],[point]],0,0)</f>
        <v>0</v>
      </c>
      <c r="H19" s="232" t="str">
        <f>IF(B19&gt;0,CONCATENATE("2vii_",'Valoració '!$D$7,"00",A19)," ")</f>
        <v xml:space="preserve"> </v>
      </c>
    </row>
    <row r="20" spans="1:8" s="81" customFormat="1" x14ac:dyDescent="0.25">
      <c r="A20" s="190">
        <v>13</v>
      </c>
      <c r="B20" s="263"/>
      <c r="C20" s="202"/>
      <c r="D20" s="203"/>
      <c r="E20" s="202"/>
      <c r="F20" s="202"/>
      <c r="G20" s="88" cm="1">
        <f t="array" ref="G20">_xlfn.XLOOKUP(B20,Tabla319[[#All],[name]],Tabla319[[#All],[point]],0,0)</f>
        <v>0</v>
      </c>
      <c r="H20" s="232" t="str">
        <f>IF(B20&gt;0,CONCATENATE("2vii_",'Valoració '!$D$7,"00",A20)," ")</f>
        <v xml:space="preserve"> </v>
      </c>
    </row>
    <row r="21" spans="1:8" s="81" customFormat="1" x14ac:dyDescent="0.25">
      <c r="A21" s="190">
        <v>14</v>
      </c>
      <c r="B21" s="263"/>
      <c r="C21" s="202"/>
      <c r="D21" s="203"/>
      <c r="E21" s="202"/>
      <c r="F21" s="202"/>
      <c r="G21" s="88" cm="1">
        <f t="array" ref="G21">_xlfn.XLOOKUP(B21,Tabla319[[#All],[name]],Tabla319[[#All],[point]],0,0)</f>
        <v>0</v>
      </c>
      <c r="H21" s="232" t="str">
        <f>IF(B21&gt;0,CONCATENATE("2vii_",'Valoració '!$D$7,"00",A21)," ")</f>
        <v xml:space="preserve"> </v>
      </c>
    </row>
    <row r="22" spans="1:8" s="81" customFormat="1" x14ac:dyDescent="0.25">
      <c r="A22" s="190">
        <v>15</v>
      </c>
      <c r="B22" s="263"/>
      <c r="C22" s="202"/>
      <c r="D22" s="203"/>
      <c r="E22" s="202"/>
      <c r="F22" s="202"/>
      <c r="G22" s="88" cm="1">
        <f t="array" ref="G22">_xlfn.XLOOKUP(B22,Tabla319[[#All],[name]],Tabla319[[#All],[point]],0,0)</f>
        <v>0</v>
      </c>
      <c r="H22" s="232" t="str">
        <f>IF(B22&gt;0,CONCATENATE("2vii_",'Valoració '!$D$7,"00",A22)," ")</f>
        <v xml:space="preserve"> </v>
      </c>
    </row>
    <row r="23" spans="1:8" s="81" customFormat="1" x14ac:dyDescent="0.25">
      <c r="A23" s="190">
        <v>16</v>
      </c>
      <c r="B23" s="263"/>
      <c r="C23" s="202"/>
      <c r="D23" s="203"/>
      <c r="E23" s="202"/>
      <c r="F23" s="202"/>
      <c r="G23" s="88" cm="1">
        <f t="array" ref="G23">_xlfn.XLOOKUP(B23,Tabla319[[#All],[name]],Tabla319[[#All],[point]],0,0)</f>
        <v>0</v>
      </c>
      <c r="H23" s="232" t="str">
        <f>IF(B23&gt;0,CONCATENATE("2vii_",'Valoració '!$D$7,"00",A23)," ")</f>
        <v xml:space="preserve"> </v>
      </c>
    </row>
    <row r="24" spans="1:8" s="81" customFormat="1" x14ac:dyDescent="0.25">
      <c r="A24" s="190">
        <v>17</v>
      </c>
      <c r="B24" s="263"/>
      <c r="C24" s="202"/>
      <c r="D24" s="203"/>
      <c r="E24" s="202"/>
      <c r="F24" s="202"/>
      <c r="G24" s="88" cm="1">
        <f t="array" ref="G24">_xlfn.XLOOKUP(B24,Tabla319[[#All],[name]],Tabla319[[#All],[point]],0,0)</f>
        <v>0</v>
      </c>
      <c r="H24" s="232" t="str">
        <f>IF(B24&gt;0,CONCATENATE("2vii_",'Valoració '!$D$7,"00",A24)," ")</f>
        <v xml:space="preserve"> </v>
      </c>
    </row>
    <row r="25" spans="1:8" s="81" customFormat="1" x14ac:dyDescent="0.25">
      <c r="A25" s="190">
        <v>18</v>
      </c>
      <c r="B25" s="263"/>
      <c r="C25" s="202"/>
      <c r="D25" s="203"/>
      <c r="E25" s="202"/>
      <c r="F25" s="202"/>
      <c r="G25" s="88" cm="1">
        <f t="array" ref="G25">_xlfn.XLOOKUP(B25,Tabla319[[#All],[name]],Tabla319[[#All],[point]],0,0)</f>
        <v>0</v>
      </c>
      <c r="H25" s="232" t="str">
        <f>IF(B25&gt;0,CONCATENATE("2vii_",'Valoració '!$D$7,"00",A25)," ")</f>
        <v xml:space="preserve"> </v>
      </c>
    </row>
    <row r="26" spans="1:8" s="81" customFormat="1" x14ac:dyDescent="0.25">
      <c r="A26" s="190">
        <v>19</v>
      </c>
      <c r="B26" s="263"/>
      <c r="C26" s="202"/>
      <c r="D26" s="203"/>
      <c r="E26" s="202"/>
      <c r="F26" s="202"/>
      <c r="G26" s="88" cm="1">
        <f t="array" ref="G26">_xlfn.XLOOKUP(B26,Tabla319[[#All],[name]],Tabla319[[#All],[point]],0,0)</f>
        <v>0</v>
      </c>
      <c r="H26" s="232" t="str">
        <f>IF(B26&gt;0,CONCATENATE("2vii_",'Valoració '!$D$7,"00",A26)," ")</f>
        <v xml:space="preserve"> </v>
      </c>
    </row>
    <row r="27" spans="1:8" s="81" customFormat="1" x14ac:dyDescent="0.25">
      <c r="A27" s="190">
        <v>20</v>
      </c>
      <c r="B27" s="263"/>
      <c r="C27" s="202"/>
      <c r="D27" s="203"/>
      <c r="E27" s="202"/>
      <c r="F27" s="202"/>
      <c r="G27" s="88" cm="1">
        <f t="array" ref="G27">_xlfn.XLOOKUP(B27,Tabla319[[#All],[name]],Tabla319[[#All],[point]],0,0)</f>
        <v>0</v>
      </c>
      <c r="H27" s="232" t="str">
        <f>IF(B27&gt;0,CONCATENATE("2vii_",'Valoració '!$D$7,"00",A27)," ")</f>
        <v xml:space="preserve"> </v>
      </c>
    </row>
    <row r="28" spans="1:8" s="81" customFormat="1" x14ac:dyDescent="0.25">
      <c r="A28" s="190">
        <v>21</v>
      </c>
      <c r="B28" s="263"/>
      <c r="C28" s="202"/>
      <c r="D28" s="203"/>
      <c r="E28" s="202"/>
      <c r="F28" s="202"/>
      <c r="G28" s="88" cm="1">
        <f t="array" ref="G28">_xlfn.XLOOKUP(B28,Tabla319[[#All],[name]],Tabla319[[#All],[point]],0,0)</f>
        <v>0</v>
      </c>
      <c r="H28" s="232" t="str">
        <f>IF(B28&gt;0,CONCATENATE("2vii_",'Valoració '!$D$7,"00",A28)," ")</f>
        <v xml:space="preserve"> </v>
      </c>
    </row>
    <row r="29" spans="1:8" s="81" customFormat="1" x14ac:dyDescent="0.25">
      <c r="A29" s="190">
        <v>22</v>
      </c>
      <c r="B29" s="263"/>
      <c r="C29" s="202"/>
      <c r="D29" s="203"/>
      <c r="E29" s="202"/>
      <c r="F29" s="202"/>
      <c r="G29" s="88" cm="1">
        <f t="array" ref="G29">_xlfn.XLOOKUP(B29,Tabla319[[#All],[name]],Tabla319[[#All],[point]],0,0)</f>
        <v>0</v>
      </c>
      <c r="H29" s="232" t="str">
        <f>IF(B29&gt;0,CONCATENATE("2vii_",'Valoració '!$D$7,"00",A29)," ")</f>
        <v xml:space="preserve"> </v>
      </c>
    </row>
    <row r="30" spans="1:8" s="81" customFormat="1" x14ac:dyDescent="0.25">
      <c r="A30" s="190">
        <v>23</v>
      </c>
      <c r="B30" s="263"/>
      <c r="C30" s="202"/>
      <c r="D30" s="203"/>
      <c r="E30" s="202"/>
      <c r="F30" s="202"/>
      <c r="G30" s="88" cm="1">
        <f t="array" ref="G30">_xlfn.XLOOKUP(B30,Tabla319[[#All],[name]],Tabla319[[#All],[point]],0,0)</f>
        <v>0</v>
      </c>
      <c r="H30" s="232" t="str">
        <f>IF(B30&gt;0,CONCATENATE("2vii_",'Valoració '!$D$7,"00",A30)," ")</f>
        <v xml:space="preserve"> </v>
      </c>
    </row>
    <row r="31" spans="1:8" s="81" customFormat="1" x14ac:dyDescent="0.25">
      <c r="A31" s="190">
        <v>24</v>
      </c>
      <c r="B31" s="263"/>
      <c r="C31" s="202"/>
      <c r="D31" s="203"/>
      <c r="E31" s="202"/>
      <c r="F31" s="202"/>
      <c r="G31" s="88" cm="1">
        <f t="array" ref="G31">_xlfn.XLOOKUP(B31,Tabla319[[#All],[name]],Tabla319[[#All],[point]],0,0)</f>
        <v>0</v>
      </c>
      <c r="H31" s="232" t="str">
        <f>IF(B31&gt;0,CONCATENATE("2vii_",'Valoració '!$D$7,"00",A31)," ")</f>
        <v xml:space="preserve"> </v>
      </c>
    </row>
    <row r="32" spans="1:8" s="81" customFormat="1" x14ac:dyDescent="0.25">
      <c r="A32" s="190">
        <v>25</v>
      </c>
      <c r="B32" s="263"/>
      <c r="C32" s="202"/>
      <c r="D32" s="203"/>
      <c r="E32" s="202"/>
      <c r="F32" s="202"/>
      <c r="G32" s="88" cm="1">
        <f t="array" ref="G32">_xlfn.XLOOKUP(B32,Tabla319[[#All],[name]],Tabla319[[#All],[point]],0,0)</f>
        <v>0</v>
      </c>
      <c r="H32" s="232" t="str">
        <f>IF(B32&gt;0,CONCATENATE("2vii_",'Valoració '!$D$7,"00",A32)," ")</f>
        <v xml:space="preserve"> </v>
      </c>
    </row>
    <row r="33" spans="1:8" s="81" customFormat="1" x14ac:dyDescent="0.25">
      <c r="A33" s="190">
        <v>26</v>
      </c>
      <c r="B33" s="263"/>
      <c r="C33" s="202"/>
      <c r="D33" s="203"/>
      <c r="E33" s="202"/>
      <c r="F33" s="202"/>
      <c r="G33" s="88" cm="1">
        <f t="array" ref="G33">_xlfn.XLOOKUP(B33,Tabla319[[#All],[name]],Tabla319[[#All],[point]],0,0)</f>
        <v>0</v>
      </c>
      <c r="H33" s="232" t="str">
        <f>IF(B33&gt;0,CONCATENATE("2vii_",'Valoració '!$D$7,"00",A33)," ")</f>
        <v xml:space="preserve"> </v>
      </c>
    </row>
    <row r="34" spans="1:8" s="81" customFormat="1" x14ac:dyDescent="0.25">
      <c r="A34" s="190">
        <v>27</v>
      </c>
      <c r="B34" s="263"/>
      <c r="C34" s="202"/>
      <c r="D34" s="203"/>
      <c r="E34" s="202"/>
      <c r="F34" s="202"/>
      <c r="G34" s="88" cm="1">
        <f t="array" ref="G34">_xlfn.XLOOKUP(B34,Tabla319[[#All],[name]],Tabla319[[#All],[point]],0,0)</f>
        <v>0</v>
      </c>
      <c r="H34" s="232" t="str">
        <f>IF(B34&gt;0,CONCATENATE("2vii_",'Valoració '!$D$7,"00",A34)," ")</f>
        <v xml:space="preserve"> </v>
      </c>
    </row>
    <row r="35" spans="1:8" s="81" customFormat="1" x14ac:dyDescent="0.25">
      <c r="A35" s="190">
        <v>28</v>
      </c>
      <c r="B35" s="263"/>
      <c r="C35" s="202"/>
      <c r="D35" s="203"/>
      <c r="E35" s="202"/>
      <c r="F35" s="202"/>
      <c r="G35" s="88" cm="1">
        <f t="array" ref="G35">_xlfn.XLOOKUP(B35,Tabla319[[#All],[name]],Tabla319[[#All],[point]],0,0)</f>
        <v>0</v>
      </c>
      <c r="H35" s="232" t="str">
        <f>IF(B35&gt;0,CONCATENATE("2vii_",'Valoració '!$D$7,"00",A35)," ")</f>
        <v xml:space="preserve"> </v>
      </c>
    </row>
    <row r="36" spans="1:8" s="81" customFormat="1" x14ac:dyDescent="0.25">
      <c r="A36" s="190">
        <v>29</v>
      </c>
      <c r="B36" s="263"/>
      <c r="C36" s="202"/>
      <c r="D36" s="203"/>
      <c r="E36" s="202"/>
      <c r="F36" s="202"/>
      <c r="G36" s="88" cm="1">
        <f t="array" ref="G36">_xlfn.XLOOKUP(B36,Tabla319[[#All],[name]],Tabla319[[#All],[point]],0,0)</f>
        <v>0</v>
      </c>
      <c r="H36" s="232" t="str">
        <f>IF(B36&gt;0,CONCATENATE("2vii_",'Valoració '!$D$7,"00",A36)," ")</f>
        <v xml:space="preserve"> </v>
      </c>
    </row>
    <row r="37" spans="1:8" s="81" customFormat="1" x14ac:dyDescent="0.25">
      <c r="A37" s="190">
        <v>30</v>
      </c>
      <c r="B37" s="263"/>
      <c r="C37" s="202"/>
      <c r="D37" s="203"/>
      <c r="E37" s="202"/>
      <c r="F37" s="202"/>
      <c r="G37" s="88" cm="1">
        <f t="array" ref="G37">_xlfn.XLOOKUP(B37,Tabla319[[#All],[name]],Tabla319[[#All],[point]],0,0)</f>
        <v>0</v>
      </c>
      <c r="H37" s="232" t="str">
        <f>IF(B37&gt;0,CONCATENATE("2vii_",'Valoració '!$D$7,"00",A37)," ")</f>
        <v xml:space="preserve"> </v>
      </c>
    </row>
    <row r="38" spans="1:8" s="81" customFormat="1" x14ac:dyDescent="0.25">
      <c r="A38" s="190">
        <v>31</v>
      </c>
      <c r="B38" s="263"/>
      <c r="C38" s="202"/>
      <c r="D38" s="203"/>
      <c r="E38" s="202"/>
      <c r="F38" s="202"/>
      <c r="G38" s="88" cm="1">
        <f t="array" ref="G38">_xlfn.XLOOKUP(B38,Tabla319[[#All],[name]],Tabla319[[#All],[point]],0,0)</f>
        <v>0</v>
      </c>
      <c r="H38" s="232" t="str">
        <f>IF(B38&gt;0,CONCATENATE("2vii_",'Valoració '!$D$7,"00",A38)," ")</f>
        <v xml:space="preserve"> </v>
      </c>
    </row>
    <row r="39" spans="1:8" s="81" customFormat="1" x14ac:dyDescent="0.25">
      <c r="A39" s="190">
        <v>32</v>
      </c>
      <c r="B39" s="263"/>
      <c r="C39" s="202"/>
      <c r="D39" s="203"/>
      <c r="E39" s="202"/>
      <c r="F39" s="202"/>
      <c r="G39" s="88" cm="1">
        <f t="array" ref="G39">_xlfn.XLOOKUP(B39,Tabla319[[#All],[name]],Tabla319[[#All],[point]],0,0)</f>
        <v>0</v>
      </c>
      <c r="H39" s="232" t="str">
        <f>IF(B39&gt;0,CONCATENATE("2vii_",'Valoració '!$D$7,"00",A39)," ")</f>
        <v xml:space="preserve"> </v>
      </c>
    </row>
    <row r="40" spans="1:8" s="81" customFormat="1" x14ac:dyDescent="0.25">
      <c r="A40" s="190">
        <v>33</v>
      </c>
      <c r="B40" s="263"/>
      <c r="C40" s="202"/>
      <c r="D40" s="203"/>
      <c r="E40" s="202"/>
      <c r="F40" s="202"/>
      <c r="G40" s="88" cm="1">
        <f t="array" ref="G40">_xlfn.XLOOKUP(B40,Tabla319[[#All],[name]],Tabla319[[#All],[point]],0,0)</f>
        <v>0</v>
      </c>
      <c r="H40" s="232" t="str">
        <f>IF(B40&gt;0,CONCATENATE("2vii_",'Valoració '!$D$7,"00",A40)," ")</f>
        <v xml:space="preserve"> </v>
      </c>
    </row>
    <row r="41" spans="1:8" s="81" customFormat="1" x14ac:dyDescent="0.25">
      <c r="A41" s="190">
        <v>34</v>
      </c>
      <c r="B41" s="263"/>
      <c r="C41" s="202"/>
      <c r="D41" s="203"/>
      <c r="E41" s="202"/>
      <c r="F41" s="202"/>
      <c r="G41" s="88" cm="1">
        <f t="array" ref="G41">_xlfn.XLOOKUP(B41,Tabla319[[#All],[name]],Tabla319[[#All],[point]],0,0)</f>
        <v>0</v>
      </c>
      <c r="H41" s="232" t="str">
        <f>IF(B41&gt;0,CONCATENATE("2vii_",'Valoració '!$D$7,"00",A41)," ")</f>
        <v xml:space="preserve"> </v>
      </c>
    </row>
    <row r="42" spans="1:8" s="81" customFormat="1" x14ac:dyDescent="0.25">
      <c r="A42" s="190">
        <v>35</v>
      </c>
      <c r="B42" s="263"/>
      <c r="C42" s="202"/>
      <c r="D42" s="203"/>
      <c r="E42" s="202"/>
      <c r="F42" s="202"/>
      <c r="G42" s="88" cm="1">
        <f t="array" ref="G42">_xlfn.XLOOKUP(B42,Tabla319[[#All],[name]],Tabla319[[#All],[point]],0,0)</f>
        <v>0</v>
      </c>
      <c r="H42" s="232" t="str">
        <f>IF(B42&gt;0,CONCATENATE("2vii_",'Valoració '!$D$7,"00",A42)," ")</f>
        <v xml:space="preserve"> </v>
      </c>
    </row>
    <row r="43" spans="1:8" s="81" customFormat="1" x14ac:dyDescent="0.25">
      <c r="A43" s="190">
        <v>36</v>
      </c>
      <c r="B43" s="263"/>
      <c r="C43" s="202"/>
      <c r="D43" s="203"/>
      <c r="E43" s="202"/>
      <c r="F43" s="202"/>
      <c r="G43" s="88" cm="1">
        <f t="array" ref="G43">_xlfn.XLOOKUP(B43,Tabla319[[#All],[name]],Tabla319[[#All],[point]],0,0)</f>
        <v>0</v>
      </c>
      <c r="H43" s="232" t="str">
        <f>IF(B43&gt;0,CONCATENATE("2vii_",'Valoració '!$D$7,"00",A43)," ")</f>
        <v xml:space="preserve"> </v>
      </c>
    </row>
    <row r="44" spans="1:8" s="81" customFormat="1" x14ac:dyDescent="0.25">
      <c r="A44" s="190">
        <v>37</v>
      </c>
      <c r="B44" s="263"/>
      <c r="C44" s="202"/>
      <c r="D44" s="203"/>
      <c r="E44" s="202"/>
      <c r="F44" s="202"/>
      <c r="G44" s="88" cm="1">
        <f t="array" ref="G44">_xlfn.XLOOKUP(B44,Tabla319[[#All],[name]],Tabla319[[#All],[point]],0,0)</f>
        <v>0</v>
      </c>
      <c r="H44" s="232" t="str">
        <f>IF(B44&gt;0,CONCATENATE("2vii_",'Valoració '!$D$7,"00",A44)," ")</f>
        <v xml:space="preserve"> </v>
      </c>
    </row>
    <row r="45" spans="1:8" s="81" customFormat="1" x14ac:dyDescent="0.25">
      <c r="A45" s="190">
        <v>38</v>
      </c>
      <c r="B45" s="263"/>
      <c r="C45" s="202"/>
      <c r="D45" s="203"/>
      <c r="E45" s="202"/>
      <c r="F45" s="202"/>
      <c r="G45" s="88" cm="1">
        <f t="array" ref="G45">_xlfn.XLOOKUP(B45,Tabla319[[#All],[name]],Tabla319[[#All],[point]],0,0)</f>
        <v>0</v>
      </c>
      <c r="H45" s="232" t="str">
        <f>IF(B45&gt;0,CONCATENATE("2vii_",'Valoració '!$D$7,"00",A45)," ")</f>
        <v xml:space="preserve"> </v>
      </c>
    </row>
    <row r="46" spans="1:8" s="81" customFormat="1" x14ac:dyDescent="0.25">
      <c r="A46" s="190">
        <v>39</v>
      </c>
      <c r="B46" s="263"/>
      <c r="C46" s="202"/>
      <c r="D46" s="203"/>
      <c r="E46" s="202"/>
      <c r="F46" s="202"/>
      <c r="G46" s="88" cm="1">
        <f t="array" ref="G46">_xlfn.XLOOKUP(B46,Tabla319[[#All],[name]],Tabla319[[#All],[point]],0,0)</f>
        <v>0</v>
      </c>
      <c r="H46" s="232" t="str">
        <f>IF(B46&gt;0,CONCATENATE("2vii_",'Valoració '!$D$7,"00",A46)," ")</f>
        <v xml:space="preserve"> </v>
      </c>
    </row>
    <row r="47" spans="1:8" s="81" customFormat="1" x14ac:dyDescent="0.25">
      <c r="A47" s="190">
        <v>40</v>
      </c>
      <c r="B47" s="263"/>
      <c r="C47" s="202"/>
      <c r="D47" s="203"/>
      <c r="E47" s="202"/>
      <c r="F47" s="202"/>
      <c r="G47" s="88" cm="1">
        <f t="array" ref="G47">_xlfn.XLOOKUP(B47,Tabla319[[#All],[name]],Tabla319[[#All],[point]],0,0)</f>
        <v>0</v>
      </c>
      <c r="H47" s="232" t="str">
        <f>IF(B47&gt;0,CONCATENATE("2vii_",'Valoració '!$D$7,"00",A47)," ")</f>
        <v xml:space="preserve"> </v>
      </c>
    </row>
    <row r="48" spans="1:8" s="81" customFormat="1" x14ac:dyDescent="0.25">
      <c r="A48" s="190">
        <v>41</v>
      </c>
      <c r="B48" s="263"/>
      <c r="C48" s="202"/>
      <c r="D48" s="203"/>
      <c r="E48" s="202"/>
      <c r="F48" s="202"/>
      <c r="G48" s="88" cm="1">
        <f t="array" ref="G48">_xlfn.XLOOKUP(B48,Tabla319[[#All],[name]],Tabla319[[#All],[point]],0,0)</f>
        <v>0</v>
      </c>
      <c r="H48" s="232" t="str">
        <f>IF(B48&gt;0,CONCATENATE("2vii_",'Valoració '!$D$7,"00",A48)," ")</f>
        <v xml:space="preserve"> </v>
      </c>
    </row>
    <row r="49" spans="1:8" s="81" customFormat="1" x14ac:dyDescent="0.25">
      <c r="A49" s="190">
        <v>42</v>
      </c>
      <c r="B49" s="263"/>
      <c r="C49" s="202"/>
      <c r="D49" s="203"/>
      <c r="E49" s="202"/>
      <c r="F49" s="202"/>
      <c r="G49" s="88" cm="1">
        <f t="array" ref="G49">_xlfn.XLOOKUP(B49,Tabla319[[#All],[name]],Tabla319[[#All],[point]],0,0)</f>
        <v>0</v>
      </c>
      <c r="H49" s="232" t="str">
        <f>IF(B49&gt;0,CONCATENATE("2vii_",'Valoració '!$D$7,"00",A49)," ")</f>
        <v xml:space="preserve"> </v>
      </c>
    </row>
    <row r="50" spans="1:8" s="81" customFormat="1" x14ac:dyDescent="0.25">
      <c r="A50" s="190">
        <v>43</v>
      </c>
      <c r="B50" s="263"/>
      <c r="C50" s="202"/>
      <c r="D50" s="203"/>
      <c r="E50" s="202"/>
      <c r="F50" s="202"/>
      <c r="G50" s="88" cm="1">
        <f t="array" ref="G50">_xlfn.XLOOKUP(B50,Tabla319[[#All],[name]],Tabla319[[#All],[point]],0,0)</f>
        <v>0</v>
      </c>
      <c r="H50" s="232" t="str">
        <f>IF(B50&gt;0,CONCATENATE("2vii_",'Valoració '!$D$7,"00",A50)," ")</f>
        <v xml:space="preserve"> </v>
      </c>
    </row>
    <row r="51" spans="1:8" s="81" customFormat="1" x14ac:dyDescent="0.25">
      <c r="A51" s="190">
        <v>44</v>
      </c>
      <c r="B51" s="263"/>
      <c r="C51" s="202"/>
      <c r="D51" s="203"/>
      <c r="E51" s="202"/>
      <c r="F51" s="202"/>
      <c r="G51" s="88" cm="1">
        <f t="array" ref="G51">_xlfn.XLOOKUP(B51,Tabla319[[#All],[name]],Tabla319[[#All],[point]],0,0)</f>
        <v>0</v>
      </c>
      <c r="H51" s="232" t="str">
        <f>IF(B51&gt;0,CONCATENATE("2vii_",'Valoració '!$D$7,"00",A51)," ")</f>
        <v xml:space="preserve"> </v>
      </c>
    </row>
    <row r="52" spans="1:8" s="81" customFormat="1" x14ac:dyDescent="0.25">
      <c r="A52" s="190">
        <v>45</v>
      </c>
      <c r="B52" s="263"/>
      <c r="C52" s="202"/>
      <c r="D52" s="203"/>
      <c r="E52" s="202"/>
      <c r="F52" s="202"/>
      <c r="G52" s="88" cm="1">
        <f t="array" ref="G52">_xlfn.XLOOKUP(B52,Tabla319[[#All],[name]],Tabla319[[#All],[point]],0,0)</f>
        <v>0</v>
      </c>
      <c r="H52" s="232" t="str">
        <f>IF(B52&gt;0,CONCATENATE("2vii_",'Valoració '!$D$7,"00",A52)," ")</f>
        <v xml:space="preserve"> </v>
      </c>
    </row>
    <row r="53" spans="1:8" s="81" customFormat="1" x14ac:dyDescent="0.25">
      <c r="A53" s="190">
        <v>46</v>
      </c>
      <c r="B53" s="263"/>
      <c r="C53" s="202"/>
      <c r="D53" s="203"/>
      <c r="E53" s="202"/>
      <c r="F53" s="202"/>
      <c r="G53" s="88" cm="1">
        <f t="array" ref="G53">_xlfn.XLOOKUP(B53,Tabla319[[#All],[name]],Tabla319[[#All],[point]],0,0)</f>
        <v>0</v>
      </c>
      <c r="H53" s="232" t="str">
        <f>IF(B53&gt;0,CONCATENATE("2vii_",'Valoració '!$D$7,"00",A53)," ")</f>
        <v xml:space="preserve"> </v>
      </c>
    </row>
    <row r="54" spans="1:8" s="81" customFormat="1" x14ac:dyDescent="0.25">
      <c r="A54" s="190">
        <v>47</v>
      </c>
      <c r="B54" s="263"/>
      <c r="C54" s="202"/>
      <c r="D54" s="203"/>
      <c r="E54" s="202"/>
      <c r="F54" s="202"/>
      <c r="G54" s="88" cm="1">
        <f t="array" ref="G54">_xlfn.XLOOKUP(B54,Tabla319[[#All],[name]],Tabla319[[#All],[point]],0,0)</f>
        <v>0</v>
      </c>
      <c r="H54" s="232" t="str">
        <f>IF(B54&gt;0,CONCATENATE("2vii_",'Valoració '!$D$7,"00",A54)," ")</f>
        <v xml:space="preserve"> </v>
      </c>
    </row>
    <row r="55" spans="1:8" s="81" customFormat="1" x14ac:dyDescent="0.25">
      <c r="A55" s="190">
        <v>48</v>
      </c>
      <c r="B55" s="263"/>
      <c r="C55" s="202"/>
      <c r="D55" s="203"/>
      <c r="E55" s="202"/>
      <c r="F55" s="202"/>
      <c r="G55" s="88" cm="1">
        <f t="array" ref="G55">_xlfn.XLOOKUP(B55,Tabla319[[#All],[name]],Tabla319[[#All],[point]],0,0)</f>
        <v>0</v>
      </c>
      <c r="H55" s="232" t="str">
        <f>IF(B55&gt;0,CONCATENATE("2vii_",'Valoració '!$D$7,"00",A55)," ")</f>
        <v xml:space="preserve"> </v>
      </c>
    </row>
    <row r="56" spans="1:8" s="81" customFormat="1" x14ac:dyDescent="0.25">
      <c r="A56" s="190">
        <v>49</v>
      </c>
      <c r="B56" s="263"/>
      <c r="C56" s="202"/>
      <c r="D56" s="203"/>
      <c r="E56" s="202"/>
      <c r="F56" s="202"/>
      <c r="G56" s="88" cm="1">
        <f t="array" ref="G56">_xlfn.XLOOKUP(B56,Tabla319[[#All],[name]],Tabla319[[#All],[point]],0,0)</f>
        <v>0</v>
      </c>
      <c r="H56" s="232" t="str">
        <f>IF(B56&gt;0,CONCATENATE("2vii_",'Valoració '!$D$7,"00",A56)," ")</f>
        <v xml:space="preserve"> </v>
      </c>
    </row>
    <row r="57" spans="1:8" s="81" customFormat="1" x14ac:dyDescent="0.25">
      <c r="A57" s="190">
        <v>50</v>
      </c>
      <c r="B57" s="263"/>
      <c r="C57" s="202"/>
      <c r="D57" s="203"/>
      <c r="E57" s="202"/>
      <c r="F57" s="202"/>
      <c r="G57" s="88" cm="1">
        <f t="array" ref="G57">_xlfn.XLOOKUP(B57,Tabla319[[#All],[name]],Tabla319[[#All],[point]],0,0)</f>
        <v>0</v>
      </c>
      <c r="H57" s="232" t="str">
        <f>IF(B57&gt;0,CONCATENATE("2vii_",'Valoració '!$D$7,"00",A57)," ")</f>
        <v xml:space="preserve"> </v>
      </c>
    </row>
    <row r="58" spans="1:8" s="81" customFormat="1" x14ac:dyDescent="0.25">
      <c r="A58" s="190">
        <v>51</v>
      </c>
      <c r="B58" s="263"/>
      <c r="C58" s="202"/>
      <c r="D58" s="203"/>
      <c r="E58" s="202"/>
      <c r="F58" s="202"/>
      <c r="G58" s="88" cm="1">
        <f t="array" ref="G58">_xlfn.XLOOKUP(B58,Tabla319[[#All],[name]],Tabla319[[#All],[point]],0,0)</f>
        <v>0</v>
      </c>
      <c r="H58" s="232" t="str">
        <f>IF(B58&gt;0,CONCATENATE("2vii_",'Valoració '!$D$7,"00",A58)," ")</f>
        <v xml:space="preserve"> </v>
      </c>
    </row>
    <row r="59" spans="1:8" s="81" customFormat="1" x14ac:dyDescent="0.25">
      <c r="A59" s="190">
        <v>52</v>
      </c>
      <c r="B59" s="263"/>
      <c r="C59" s="202"/>
      <c r="D59" s="203"/>
      <c r="E59" s="202"/>
      <c r="F59" s="202"/>
      <c r="G59" s="88" cm="1">
        <f t="array" ref="G59">_xlfn.XLOOKUP(B59,Tabla319[[#All],[name]],Tabla319[[#All],[point]],0,0)</f>
        <v>0</v>
      </c>
      <c r="H59" s="232" t="str">
        <f>IF(B59&gt;0,CONCATENATE("2vii_",'Valoració '!$D$7,"00",A59)," ")</f>
        <v xml:space="preserve"> </v>
      </c>
    </row>
    <row r="60" spans="1:8" s="81" customFormat="1" x14ac:dyDescent="0.25">
      <c r="A60" s="190">
        <v>53</v>
      </c>
      <c r="B60" s="263"/>
      <c r="C60" s="202"/>
      <c r="D60" s="203"/>
      <c r="E60" s="202"/>
      <c r="F60" s="202"/>
      <c r="G60" s="88" cm="1">
        <f t="array" ref="G60">_xlfn.XLOOKUP(B60,Tabla319[[#All],[name]],Tabla319[[#All],[point]],0,0)</f>
        <v>0</v>
      </c>
      <c r="H60" s="232" t="str">
        <f>IF(B60&gt;0,CONCATENATE("2vii_",'Valoració '!$D$7,"00",A60)," ")</f>
        <v xml:space="preserve"> </v>
      </c>
    </row>
    <row r="61" spans="1:8" s="81" customFormat="1" x14ac:dyDescent="0.25">
      <c r="A61" s="190">
        <v>54</v>
      </c>
      <c r="B61" s="263"/>
      <c r="C61" s="202"/>
      <c r="D61" s="203"/>
      <c r="E61" s="202"/>
      <c r="F61" s="202"/>
      <c r="G61" s="88" cm="1">
        <f t="array" ref="G61">_xlfn.XLOOKUP(B61,Tabla319[[#All],[name]],Tabla319[[#All],[point]],0,0)</f>
        <v>0</v>
      </c>
      <c r="H61" s="232" t="str">
        <f>IF(B61&gt;0,CONCATENATE("2vii_",'Valoració '!$D$7,"00",A61)," ")</f>
        <v xml:space="preserve"> </v>
      </c>
    </row>
    <row r="62" spans="1:8" s="81" customFormat="1" x14ac:dyDescent="0.25">
      <c r="A62" s="190">
        <v>55</v>
      </c>
      <c r="B62" s="263"/>
      <c r="C62" s="202"/>
      <c r="D62" s="203"/>
      <c r="E62" s="202"/>
      <c r="F62" s="202"/>
      <c r="G62" s="88" cm="1">
        <f t="array" ref="G62">_xlfn.XLOOKUP(B62,Tabla319[[#All],[name]],Tabla319[[#All],[point]],0,0)</f>
        <v>0</v>
      </c>
      <c r="H62" s="232" t="str">
        <f>IF(B62&gt;0,CONCATENATE("2vii_",'Valoració '!$D$7,"00",A62)," ")</f>
        <v xml:space="preserve"> </v>
      </c>
    </row>
    <row r="63" spans="1:8" s="81" customFormat="1" x14ac:dyDescent="0.25">
      <c r="A63" s="190">
        <v>56</v>
      </c>
      <c r="B63" s="263"/>
      <c r="C63" s="202"/>
      <c r="D63" s="203"/>
      <c r="E63" s="202"/>
      <c r="F63" s="202"/>
      <c r="G63" s="88" cm="1">
        <f t="array" ref="G63">_xlfn.XLOOKUP(B63,Tabla319[[#All],[name]],Tabla319[[#All],[point]],0,0)</f>
        <v>0</v>
      </c>
      <c r="H63" s="232" t="str">
        <f>IF(B63&gt;0,CONCATENATE("2vii_",'Valoració '!$D$7,"00",A63)," ")</f>
        <v xml:space="preserve"> </v>
      </c>
    </row>
    <row r="64" spans="1:8" s="81" customFormat="1" x14ac:dyDescent="0.25">
      <c r="A64" s="190">
        <v>57</v>
      </c>
      <c r="B64" s="263"/>
      <c r="C64" s="202"/>
      <c r="D64" s="203"/>
      <c r="E64" s="202"/>
      <c r="F64" s="202"/>
      <c r="G64" s="88" cm="1">
        <f t="array" ref="G64">_xlfn.XLOOKUP(B64,Tabla319[[#All],[name]],Tabla319[[#All],[point]],0,0)</f>
        <v>0</v>
      </c>
      <c r="H64" s="232" t="str">
        <f>IF(B64&gt;0,CONCATENATE("2vii_",'Valoració '!$D$7,"00",A64)," ")</f>
        <v xml:space="preserve"> </v>
      </c>
    </row>
    <row r="65" spans="1:8" s="81" customFormat="1" x14ac:dyDescent="0.25">
      <c r="A65" s="190">
        <v>58</v>
      </c>
      <c r="B65" s="263"/>
      <c r="C65" s="202"/>
      <c r="D65" s="203"/>
      <c r="E65" s="202"/>
      <c r="F65" s="202"/>
      <c r="G65" s="88" cm="1">
        <f t="array" ref="G65">_xlfn.XLOOKUP(B65,Tabla319[[#All],[name]],Tabla319[[#All],[point]],0,0)</f>
        <v>0</v>
      </c>
      <c r="H65" s="232" t="str">
        <f>IF(B65&gt;0,CONCATENATE("2vii_",'Valoració '!$D$7,"00",A65)," ")</f>
        <v xml:space="preserve"> </v>
      </c>
    </row>
    <row r="66" spans="1:8" s="81" customFormat="1" x14ac:dyDescent="0.25">
      <c r="A66" s="190">
        <v>59</v>
      </c>
      <c r="B66" s="263"/>
      <c r="C66" s="202"/>
      <c r="D66" s="203"/>
      <c r="E66" s="202"/>
      <c r="F66" s="202"/>
      <c r="G66" s="88" cm="1">
        <f t="array" ref="G66">_xlfn.XLOOKUP(B66,Tabla319[[#All],[name]],Tabla319[[#All],[point]],0,0)</f>
        <v>0</v>
      </c>
      <c r="H66" s="232" t="str">
        <f>IF(B66&gt;0,CONCATENATE("2vii_",'Valoració '!$D$7,"00",A66)," ")</f>
        <v xml:space="preserve"> </v>
      </c>
    </row>
    <row r="67" spans="1:8" s="81" customFormat="1" x14ac:dyDescent="0.25">
      <c r="A67" s="190">
        <v>60</v>
      </c>
      <c r="B67" s="263"/>
      <c r="C67" s="202"/>
      <c r="D67" s="203"/>
      <c r="E67" s="202"/>
      <c r="F67" s="202"/>
      <c r="G67" s="88" cm="1">
        <f t="array" ref="G67">_xlfn.XLOOKUP(B67,Tabla319[[#All],[name]],Tabla319[[#All],[point]],0,0)</f>
        <v>0</v>
      </c>
      <c r="H67" s="232" t="str">
        <f>IF(B67&gt;0,CONCATENATE("2vii_",'Valoració '!$D$7,"00",A67)," ")</f>
        <v xml:space="preserve"> </v>
      </c>
    </row>
    <row r="68" spans="1:8" s="81" customFormat="1" x14ac:dyDescent="0.25">
      <c r="A68" s="190">
        <v>61</v>
      </c>
      <c r="B68" s="263"/>
      <c r="C68" s="202"/>
      <c r="D68" s="203"/>
      <c r="E68" s="202"/>
      <c r="F68" s="202"/>
      <c r="G68" s="88" cm="1">
        <f t="array" ref="G68">_xlfn.XLOOKUP(B68,Tabla319[[#All],[name]],Tabla319[[#All],[point]],0,0)</f>
        <v>0</v>
      </c>
      <c r="H68" s="232" t="str">
        <f>IF(B68&gt;0,CONCATENATE("2vii_",'Valoració '!$D$7,"00",A68)," ")</f>
        <v xml:space="preserve"> </v>
      </c>
    </row>
    <row r="69" spans="1:8" s="81" customFormat="1" x14ac:dyDescent="0.25">
      <c r="A69" s="190">
        <v>62</v>
      </c>
      <c r="B69" s="263"/>
      <c r="C69" s="202"/>
      <c r="D69" s="203"/>
      <c r="E69" s="202"/>
      <c r="F69" s="202"/>
      <c r="G69" s="88" cm="1">
        <f t="array" ref="G69">_xlfn.XLOOKUP(B69,Tabla319[[#All],[name]],Tabla319[[#All],[point]],0,0)</f>
        <v>0</v>
      </c>
      <c r="H69" s="232" t="str">
        <f>IF(B69&gt;0,CONCATENATE("2vii_",'Valoració '!$D$7,"00",A69)," ")</f>
        <v xml:space="preserve"> </v>
      </c>
    </row>
    <row r="70" spans="1:8" s="81" customFormat="1" x14ac:dyDescent="0.25">
      <c r="A70" s="190">
        <v>63</v>
      </c>
      <c r="B70" s="263"/>
      <c r="C70" s="202"/>
      <c r="D70" s="203"/>
      <c r="E70" s="202"/>
      <c r="F70" s="202"/>
      <c r="G70" s="88" cm="1">
        <f t="array" ref="G70">_xlfn.XLOOKUP(B70,Tabla319[[#All],[name]],Tabla319[[#All],[point]],0,0)</f>
        <v>0</v>
      </c>
      <c r="H70" s="232" t="str">
        <f>IF(B70&gt;0,CONCATENATE("2vii_",'Valoració '!$D$7,"00",A70)," ")</f>
        <v xml:space="preserve"> </v>
      </c>
    </row>
    <row r="71" spans="1:8" s="81" customFormat="1" x14ac:dyDescent="0.25">
      <c r="A71" s="190">
        <v>64</v>
      </c>
      <c r="B71" s="263"/>
      <c r="C71" s="202"/>
      <c r="D71" s="203"/>
      <c r="E71" s="202"/>
      <c r="F71" s="202"/>
      <c r="G71" s="88" cm="1">
        <f t="array" ref="G71">_xlfn.XLOOKUP(B71,Tabla319[[#All],[name]],Tabla319[[#All],[point]],0,0)</f>
        <v>0</v>
      </c>
      <c r="H71" s="232" t="str">
        <f>IF(B71&gt;0,CONCATENATE("2vii_",'Valoració '!$D$7,"00",A71)," ")</f>
        <v xml:space="preserve"> </v>
      </c>
    </row>
    <row r="72" spans="1:8" s="81" customFormat="1" x14ac:dyDescent="0.25">
      <c r="A72" s="190">
        <v>65</v>
      </c>
      <c r="B72" s="263"/>
      <c r="C72" s="202"/>
      <c r="D72" s="203"/>
      <c r="E72" s="202"/>
      <c r="F72" s="202"/>
      <c r="G72" s="88" cm="1">
        <f t="array" ref="G72">_xlfn.XLOOKUP(B72,Tabla319[[#All],[name]],Tabla319[[#All],[point]],0,0)</f>
        <v>0</v>
      </c>
      <c r="H72" s="232" t="str">
        <f>IF(B72&gt;0,CONCATENATE("2vii_",'Valoració '!$D$7,"00",A72)," ")</f>
        <v xml:space="preserve"> </v>
      </c>
    </row>
    <row r="73" spans="1:8" s="81" customFormat="1" x14ac:dyDescent="0.25">
      <c r="A73" s="190">
        <v>66</v>
      </c>
      <c r="B73" s="263"/>
      <c r="C73" s="202"/>
      <c r="D73" s="203"/>
      <c r="E73" s="202"/>
      <c r="F73" s="202"/>
      <c r="G73" s="88" cm="1">
        <f t="array" ref="G73">_xlfn.XLOOKUP(B73,Tabla319[[#All],[name]],Tabla319[[#All],[point]],0,0)</f>
        <v>0</v>
      </c>
      <c r="H73" s="232" t="str">
        <f>IF(B73&gt;0,CONCATENATE("2vii_",'Valoració '!$D$7,"00",A73)," ")</f>
        <v xml:space="preserve"> </v>
      </c>
    </row>
    <row r="74" spans="1:8" s="81" customFormat="1" x14ac:dyDescent="0.25">
      <c r="A74" s="190">
        <v>67</v>
      </c>
      <c r="B74" s="263"/>
      <c r="C74" s="202"/>
      <c r="D74" s="203"/>
      <c r="E74" s="202"/>
      <c r="F74" s="202"/>
      <c r="G74" s="88" cm="1">
        <f t="array" ref="G74">_xlfn.XLOOKUP(B74,Tabla319[[#All],[name]],Tabla319[[#All],[point]],0,0)</f>
        <v>0</v>
      </c>
      <c r="H74" s="232" t="str">
        <f>IF(B74&gt;0,CONCATENATE("2vii_",'Valoració '!$D$7,"00",A74)," ")</f>
        <v xml:space="preserve"> </v>
      </c>
    </row>
    <row r="75" spans="1:8" s="81" customFormat="1" x14ac:dyDescent="0.25">
      <c r="A75" s="190">
        <v>68</v>
      </c>
      <c r="B75" s="263"/>
      <c r="C75" s="202"/>
      <c r="D75" s="203"/>
      <c r="E75" s="202"/>
      <c r="F75" s="202"/>
      <c r="G75" s="88" cm="1">
        <f t="array" ref="G75">_xlfn.XLOOKUP(B75,Tabla319[[#All],[name]],Tabla319[[#All],[point]],0,0)</f>
        <v>0</v>
      </c>
      <c r="H75" s="232" t="str">
        <f>IF(B75&gt;0,CONCATENATE("2vii_",'Valoració '!$D$7,"00",A75)," ")</f>
        <v xml:space="preserve"> </v>
      </c>
    </row>
    <row r="76" spans="1:8" s="81" customFormat="1" x14ac:dyDescent="0.25">
      <c r="A76" s="190">
        <v>69</v>
      </c>
      <c r="B76" s="263"/>
      <c r="C76" s="202"/>
      <c r="D76" s="203"/>
      <c r="E76" s="202"/>
      <c r="F76" s="202"/>
      <c r="G76" s="88" cm="1">
        <f t="array" ref="G76">_xlfn.XLOOKUP(B76,Tabla319[[#All],[name]],Tabla319[[#All],[point]],0,0)</f>
        <v>0</v>
      </c>
      <c r="H76" s="232" t="str">
        <f>IF(B76&gt;0,CONCATENATE("2vii_",'Valoració '!$D$7,"00",A76)," ")</f>
        <v xml:space="preserve"> </v>
      </c>
    </row>
    <row r="77" spans="1:8" s="81" customFormat="1" x14ac:dyDescent="0.25">
      <c r="A77" s="190">
        <v>70</v>
      </c>
      <c r="B77" s="263"/>
      <c r="C77" s="202"/>
      <c r="D77" s="203"/>
      <c r="E77" s="202"/>
      <c r="F77" s="202"/>
      <c r="G77" s="88" cm="1">
        <f t="array" ref="G77">_xlfn.XLOOKUP(B77,Tabla319[[#All],[name]],Tabla319[[#All],[point]],0,0)</f>
        <v>0</v>
      </c>
      <c r="H77" s="232" t="str">
        <f>IF(B77&gt;0,CONCATENATE("2vii_",'Valoració '!$D$7,"00",A77)," ")</f>
        <v xml:space="preserve"> </v>
      </c>
    </row>
    <row r="78" spans="1:8" s="81" customFormat="1" x14ac:dyDescent="0.25">
      <c r="A78" s="190">
        <v>71</v>
      </c>
      <c r="B78" s="263"/>
      <c r="C78" s="202"/>
      <c r="D78" s="203"/>
      <c r="E78" s="202"/>
      <c r="F78" s="202"/>
      <c r="G78" s="88" cm="1">
        <f t="array" ref="G78">_xlfn.XLOOKUP(B78,Tabla319[[#All],[name]],Tabla319[[#All],[point]],0,0)</f>
        <v>0</v>
      </c>
      <c r="H78" s="232" t="str">
        <f>IF(B78&gt;0,CONCATENATE("2vii_",'Valoració '!$D$7,"00",A78)," ")</f>
        <v xml:space="preserve"> </v>
      </c>
    </row>
    <row r="79" spans="1:8" s="81" customFormat="1" x14ac:dyDescent="0.25">
      <c r="A79" s="190">
        <v>72</v>
      </c>
      <c r="B79" s="263"/>
      <c r="C79" s="202"/>
      <c r="D79" s="203"/>
      <c r="E79" s="202"/>
      <c r="F79" s="202"/>
      <c r="G79" s="88" cm="1">
        <f t="array" ref="G79">_xlfn.XLOOKUP(B79,Tabla319[[#All],[name]],Tabla319[[#All],[point]],0,0)</f>
        <v>0</v>
      </c>
      <c r="H79" s="232" t="str">
        <f>IF(B79&gt;0,CONCATENATE("2vii_",'Valoració '!$D$7,"00",A79)," ")</f>
        <v xml:space="preserve"> </v>
      </c>
    </row>
    <row r="80" spans="1:8" s="81" customFormat="1" x14ac:dyDescent="0.25">
      <c r="A80" s="190">
        <v>73</v>
      </c>
      <c r="B80" s="263"/>
      <c r="C80" s="202"/>
      <c r="D80" s="203"/>
      <c r="E80" s="202"/>
      <c r="F80" s="202"/>
      <c r="G80" s="88" cm="1">
        <f t="array" ref="G80">_xlfn.XLOOKUP(B80,Tabla319[[#All],[name]],Tabla319[[#All],[point]],0,0)</f>
        <v>0</v>
      </c>
      <c r="H80" s="232" t="str">
        <f>IF(B80&gt;0,CONCATENATE("2vii_",'Valoració '!$D$7,"00",A80)," ")</f>
        <v xml:space="preserve"> </v>
      </c>
    </row>
    <row r="81" spans="1:8" s="81" customFormat="1" x14ac:dyDescent="0.25">
      <c r="A81" s="190">
        <v>74</v>
      </c>
      <c r="B81" s="263"/>
      <c r="C81" s="202"/>
      <c r="D81" s="203"/>
      <c r="E81" s="202"/>
      <c r="F81" s="202"/>
      <c r="G81" s="88" cm="1">
        <f t="array" ref="G81">_xlfn.XLOOKUP(B81,Tabla319[[#All],[name]],Tabla319[[#All],[point]],0,0)</f>
        <v>0</v>
      </c>
      <c r="H81" s="232" t="str">
        <f>IF(B81&gt;0,CONCATENATE("2vii_",'Valoració '!$D$7,"00",A81)," ")</f>
        <v xml:space="preserve"> </v>
      </c>
    </row>
    <row r="82" spans="1:8" s="81" customFormat="1" x14ac:dyDescent="0.25">
      <c r="A82" s="190">
        <v>75</v>
      </c>
      <c r="B82" s="263"/>
      <c r="C82" s="202"/>
      <c r="D82" s="203"/>
      <c r="E82" s="202"/>
      <c r="F82" s="202"/>
      <c r="G82" s="88" cm="1">
        <f t="array" ref="G82">_xlfn.XLOOKUP(B82,Tabla319[[#All],[name]],Tabla319[[#All],[point]],0,0)</f>
        <v>0</v>
      </c>
      <c r="H82" s="232" t="str">
        <f>IF(B82&gt;0,CONCATENATE("2vii_",'Valoració '!$D$7,"00",A82)," ")</f>
        <v xml:space="preserve"> </v>
      </c>
    </row>
    <row r="83" spans="1:8" s="81" customFormat="1" x14ac:dyDescent="0.25">
      <c r="A83" s="190">
        <v>76</v>
      </c>
      <c r="B83" s="263"/>
      <c r="C83" s="202"/>
      <c r="D83" s="203"/>
      <c r="E83" s="202"/>
      <c r="F83" s="202"/>
      <c r="G83" s="88" cm="1">
        <f t="array" ref="G83">_xlfn.XLOOKUP(B83,Tabla319[[#All],[name]],Tabla319[[#All],[point]],0,0)</f>
        <v>0</v>
      </c>
      <c r="H83" s="232" t="str">
        <f>IF(B83&gt;0,CONCATENATE("2vii_",'Valoració '!$D$7,"00",A83)," ")</f>
        <v xml:space="preserve"> </v>
      </c>
    </row>
    <row r="84" spans="1:8" s="81" customFormat="1" x14ac:dyDescent="0.25">
      <c r="A84" s="190">
        <v>77</v>
      </c>
      <c r="B84" s="263"/>
      <c r="C84" s="202"/>
      <c r="D84" s="203"/>
      <c r="E84" s="202"/>
      <c r="F84" s="202"/>
      <c r="G84" s="88" cm="1">
        <f t="array" ref="G84">_xlfn.XLOOKUP(B84,Tabla319[[#All],[name]],Tabla319[[#All],[point]],0,0)</f>
        <v>0</v>
      </c>
      <c r="H84" s="232" t="str">
        <f>IF(B84&gt;0,CONCATENATE("2vii_",'Valoració '!$D$7,"00",A84)," ")</f>
        <v xml:space="preserve"> </v>
      </c>
    </row>
    <row r="85" spans="1:8" s="81" customFormat="1" x14ac:dyDescent="0.25">
      <c r="A85" s="190">
        <v>78</v>
      </c>
      <c r="B85" s="263"/>
      <c r="C85" s="202"/>
      <c r="D85" s="203"/>
      <c r="E85" s="202"/>
      <c r="F85" s="202"/>
      <c r="G85" s="88" cm="1">
        <f t="array" ref="G85">_xlfn.XLOOKUP(B85,Tabla319[[#All],[name]],Tabla319[[#All],[point]],0,0)</f>
        <v>0</v>
      </c>
      <c r="H85" s="232" t="str">
        <f>IF(B85&gt;0,CONCATENATE("2vii_",'Valoració '!$D$7,"00",A85)," ")</f>
        <v xml:space="preserve"> </v>
      </c>
    </row>
    <row r="86" spans="1:8" s="81" customFormat="1" x14ac:dyDescent="0.25">
      <c r="A86" s="190">
        <v>79</v>
      </c>
      <c r="B86" s="263"/>
      <c r="C86" s="202"/>
      <c r="D86" s="203"/>
      <c r="E86" s="202"/>
      <c r="F86" s="202"/>
      <c r="G86" s="88" cm="1">
        <f t="array" ref="G86">_xlfn.XLOOKUP(B86,Tabla319[[#All],[name]],Tabla319[[#All],[point]],0,0)</f>
        <v>0</v>
      </c>
      <c r="H86" s="232" t="str">
        <f>IF(B86&gt;0,CONCATENATE("2vii_",'Valoració '!$D$7,"00",A86)," ")</f>
        <v xml:space="preserve"> </v>
      </c>
    </row>
    <row r="87" spans="1:8" s="81" customFormat="1" x14ac:dyDescent="0.25">
      <c r="A87" s="190">
        <v>80</v>
      </c>
      <c r="B87" s="263"/>
      <c r="C87" s="202"/>
      <c r="D87" s="203"/>
      <c r="E87" s="202"/>
      <c r="F87" s="202"/>
      <c r="G87" s="88" cm="1">
        <f t="array" ref="G87">_xlfn.XLOOKUP(B87,Tabla319[[#All],[name]],Tabla319[[#All],[point]],0,0)</f>
        <v>0</v>
      </c>
      <c r="H87" s="232" t="str">
        <f>IF(B87&gt;0,CONCATENATE("2vii_",'Valoració '!$D$7,"00",A87)," ")</f>
        <v xml:space="preserve"> </v>
      </c>
    </row>
    <row r="88" spans="1:8" s="81" customFormat="1" x14ac:dyDescent="0.25">
      <c r="A88" s="190">
        <v>81</v>
      </c>
      <c r="B88" s="263"/>
      <c r="C88" s="202"/>
      <c r="D88" s="203"/>
      <c r="E88" s="202"/>
      <c r="F88" s="202"/>
      <c r="G88" s="88" cm="1">
        <f t="array" ref="G88">_xlfn.XLOOKUP(B88,Tabla319[[#All],[name]],Tabla319[[#All],[point]],0,0)</f>
        <v>0</v>
      </c>
      <c r="H88" s="232" t="str">
        <f>IF(B88&gt;0,CONCATENATE("2vii_",'Valoració '!$D$7,"00",A88)," ")</f>
        <v xml:space="preserve"> </v>
      </c>
    </row>
    <row r="89" spans="1:8" s="81" customFormat="1" x14ac:dyDescent="0.25">
      <c r="A89" s="190">
        <v>82</v>
      </c>
      <c r="B89" s="263"/>
      <c r="C89" s="202"/>
      <c r="D89" s="203"/>
      <c r="E89" s="202"/>
      <c r="F89" s="202"/>
      <c r="G89" s="88" cm="1">
        <f t="array" ref="G89">_xlfn.XLOOKUP(B89,Tabla319[[#All],[name]],Tabla319[[#All],[point]],0,0)</f>
        <v>0</v>
      </c>
      <c r="H89" s="232" t="str">
        <f>IF(B89&gt;0,CONCATENATE("2vii_",'Valoració '!$D$7,"00",A89)," ")</f>
        <v xml:space="preserve"> </v>
      </c>
    </row>
    <row r="90" spans="1:8" s="81" customFormat="1" x14ac:dyDescent="0.25">
      <c r="A90" s="190">
        <v>83</v>
      </c>
      <c r="B90" s="263"/>
      <c r="C90" s="202"/>
      <c r="D90" s="203"/>
      <c r="E90" s="202"/>
      <c r="F90" s="202"/>
      <c r="G90" s="88" cm="1">
        <f t="array" ref="G90">_xlfn.XLOOKUP(B90,Tabla319[[#All],[name]],Tabla319[[#All],[point]],0,0)</f>
        <v>0</v>
      </c>
      <c r="H90" s="232" t="str">
        <f>IF(B90&gt;0,CONCATENATE("2vii_",'Valoració '!$D$7,"00",A90)," ")</f>
        <v xml:space="preserve"> </v>
      </c>
    </row>
    <row r="91" spans="1:8" s="81" customFormat="1" x14ac:dyDescent="0.25">
      <c r="A91" s="190">
        <v>84</v>
      </c>
      <c r="B91" s="263"/>
      <c r="C91" s="202"/>
      <c r="D91" s="203"/>
      <c r="E91" s="202"/>
      <c r="F91" s="202"/>
      <c r="G91" s="88" cm="1">
        <f t="array" ref="G91">_xlfn.XLOOKUP(B91,Tabla319[[#All],[name]],Tabla319[[#All],[point]],0,0)</f>
        <v>0</v>
      </c>
      <c r="H91" s="232" t="str">
        <f>IF(B91&gt;0,CONCATENATE("2vii_",'Valoració '!$D$7,"00",A91)," ")</f>
        <v xml:space="preserve"> </v>
      </c>
    </row>
    <row r="92" spans="1:8" s="81" customFormat="1" x14ac:dyDescent="0.25">
      <c r="A92" s="190">
        <v>85</v>
      </c>
      <c r="B92" s="263"/>
      <c r="C92" s="202"/>
      <c r="D92" s="203"/>
      <c r="E92" s="202"/>
      <c r="F92" s="202"/>
      <c r="G92" s="88" cm="1">
        <f t="array" ref="G92">_xlfn.XLOOKUP(B92,Tabla319[[#All],[name]],Tabla319[[#All],[point]],0,0)</f>
        <v>0</v>
      </c>
      <c r="H92" s="232" t="str">
        <f>IF(B92&gt;0,CONCATENATE("2vii_",'Valoració '!$D$7,"00",A92)," ")</f>
        <v xml:space="preserve"> </v>
      </c>
    </row>
    <row r="93" spans="1:8" s="81" customFormat="1" x14ac:dyDescent="0.25">
      <c r="A93" s="190">
        <v>86</v>
      </c>
      <c r="B93" s="263"/>
      <c r="C93" s="202"/>
      <c r="D93" s="203"/>
      <c r="E93" s="202"/>
      <c r="F93" s="202"/>
      <c r="G93" s="88" cm="1">
        <f t="array" ref="G93">_xlfn.XLOOKUP(B93,Tabla319[[#All],[name]],Tabla319[[#All],[point]],0,0)</f>
        <v>0</v>
      </c>
      <c r="H93" s="232" t="str">
        <f>IF(B93&gt;0,CONCATENATE("2vii_",'Valoració '!$D$7,"00",A93)," ")</f>
        <v xml:space="preserve"> </v>
      </c>
    </row>
    <row r="94" spans="1:8" s="81" customFormat="1" x14ac:dyDescent="0.25">
      <c r="A94" s="190">
        <v>87</v>
      </c>
      <c r="B94" s="263"/>
      <c r="C94" s="202"/>
      <c r="D94" s="203"/>
      <c r="E94" s="202"/>
      <c r="F94" s="202"/>
      <c r="G94" s="88" cm="1">
        <f t="array" ref="G94">_xlfn.XLOOKUP(B94,Tabla319[[#All],[name]],Tabla319[[#All],[point]],0,0)</f>
        <v>0</v>
      </c>
      <c r="H94" s="232" t="str">
        <f>IF(B94&gt;0,CONCATENATE("2vii_",'Valoració '!$D$7,"00",A94)," ")</f>
        <v xml:space="preserve"> </v>
      </c>
    </row>
    <row r="95" spans="1:8" s="81" customFormat="1" x14ac:dyDescent="0.25">
      <c r="A95" s="190">
        <v>88</v>
      </c>
      <c r="B95" s="263"/>
      <c r="C95" s="202"/>
      <c r="D95" s="203"/>
      <c r="E95" s="202"/>
      <c r="F95" s="202"/>
      <c r="G95" s="88" cm="1">
        <f t="array" ref="G95">_xlfn.XLOOKUP(B95,Tabla319[[#All],[name]],Tabla319[[#All],[point]],0,0)</f>
        <v>0</v>
      </c>
      <c r="H95" s="232" t="str">
        <f>IF(B95&gt;0,CONCATENATE("2vii_",'Valoració '!$D$7,"00",A95)," ")</f>
        <v xml:space="preserve"> </v>
      </c>
    </row>
    <row r="96" spans="1:8" s="81" customFormat="1" x14ac:dyDescent="0.25">
      <c r="A96" s="190">
        <v>89</v>
      </c>
      <c r="B96" s="263"/>
      <c r="C96" s="202"/>
      <c r="D96" s="203"/>
      <c r="E96" s="202"/>
      <c r="F96" s="202"/>
      <c r="G96" s="88" cm="1">
        <f t="array" ref="G96">_xlfn.XLOOKUP(B96,Tabla319[[#All],[name]],Tabla319[[#All],[point]],0,0)</f>
        <v>0</v>
      </c>
      <c r="H96" s="232" t="str">
        <f>IF(B96&gt;0,CONCATENATE("2vii_",'Valoració '!$D$7,"00",A96)," ")</f>
        <v xml:space="preserve"> </v>
      </c>
    </row>
    <row r="97" spans="1:8" s="81" customFormat="1" x14ac:dyDescent="0.25">
      <c r="A97" s="190">
        <v>90</v>
      </c>
      <c r="B97" s="263"/>
      <c r="C97" s="202"/>
      <c r="D97" s="203"/>
      <c r="E97" s="202"/>
      <c r="F97" s="202"/>
      <c r="G97" s="88" cm="1">
        <f t="array" ref="G97">_xlfn.XLOOKUP(B97,Tabla319[[#All],[name]],Tabla319[[#All],[point]],0,0)</f>
        <v>0</v>
      </c>
      <c r="H97" s="232" t="str">
        <f>IF(B97&gt;0,CONCATENATE("2vii_",'Valoració '!$D$7,"00",A97)," ")</f>
        <v xml:space="preserve"> </v>
      </c>
    </row>
    <row r="98" spans="1:8" s="81" customFormat="1" x14ac:dyDescent="0.25">
      <c r="A98" s="190">
        <v>91</v>
      </c>
      <c r="B98" s="263"/>
      <c r="C98" s="202"/>
      <c r="D98" s="203"/>
      <c r="E98" s="202"/>
      <c r="F98" s="202"/>
      <c r="G98" s="88" cm="1">
        <f t="array" ref="G98">_xlfn.XLOOKUP(B98,Tabla319[[#All],[name]],Tabla319[[#All],[point]],0,0)</f>
        <v>0</v>
      </c>
      <c r="H98" s="232" t="str">
        <f>IF(B98&gt;0,CONCATENATE("2vii_",'Valoració '!$D$7,"00",A98)," ")</f>
        <v xml:space="preserve"> </v>
      </c>
    </row>
    <row r="99" spans="1:8" s="81" customFormat="1" x14ac:dyDescent="0.25">
      <c r="A99" s="190">
        <v>92</v>
      </c>
      <c r="B99" s="263"/>
      <c r="C99" s="202"/>
      <c r="D99" s="203"/>
      <c r="E99" s="202"/>
      <c r="F99" s="202"/>
      <c r="G99" s="88" cm="1">
        <f t="array" ref="G99">_xlfn.XLOOKUP(B99,Tabla319[[#All],[name]],Tabla319[[#All],[point]],0,0)</f>
        <v>0</v>
      </c>
      <c r="H99" s="232" t="str">
        <f>IF(B99&gt;0,CONCATENATE("2vii_",'Valoració '!$D$7,"00",A99)," ")</f>
        <v xml:space="preserve"> </v>
      </c>
    </row>
    <row r="100" spans="1:8" s="81" customFormat="1" x14ac:dyDescent="0.25">
      <c r="A100" s="190">
        <v>93</v>
      </c>
      <c r="B100" s="263"/>
      <c r="C100" s="202"/>
      <c r="D100" s="203"/>
      <c r="E100" s="202"/>
      <c r="F100" s="202"/>
      <c r="G100" s="88" cm="1">
        <f t="array" ref="G100">_xlfn.XLOOKUP(B100,Tabla319[[#All],[name]],Tabla319[[#All],[point]],0,0)</f>
        <v>0</v>
      </c>
      <c r="H100" s="232" t="str">
        <f>IF(B100&gt;0,CONCATENATE("2vii_",'Valoració '!$D$7,"00",A100)," ")</f>
        <v xml:space="preserve"> </v>
      </c>
    </row>
    <row r="101" spans="1:8" s="81" customFormat="1" x14ac:dyDescent="0.25">
      <c r="A101" s="190">
        <v>94</v>
      </c>
      <c r="B101" s="263"/>
      <c r="C101" s="202"/>
      <c r="D101" s="203"/>
      <c r="E101" s="202"/>
      <c r="F101" s="202"/>
      <c r="G101" s="88" cm="1">
        <f t="array" ref="G101">_xlfn.XLOOKUP(B101,Tabla319[[#All],[name]],Tabla319[[#All],[point]],0,0)</f>
        <v>0</v>
      </c>
      <c r="H101" s="232" t="str">
        <f>IF(B101&gt;0,CONCATENATE("2vii_",'Valoració '!$D$7,"00",A101)," ")</f>
        <v xml:space="preserve"> </v>
      </c>
    </row>
    <row r="102" spans="1:8" s="81" customFormat="1" x14ac:dyDescent="0.25">
      <c r="A102" s="190">
        <v>95</v>
      </c>
      <c r="B102" s="263"/>
      <c r="C102" s="202"/>
      <c r="D102" s="203"/>
      <c r="E102" s="202"/>
      <c r="F102" s="202"/>
      <c r="G102" s="88" cm="1">
        <f t="array" ref="G102">_xlfn.XLOOKUP(B102,Tabla319[[#All],[name]],Tabla319[[#All],[point]],0,0)</f>
        <v>0</v>
      </c>
      <c r="H102" s="232" t="str">
        <f>IF(B102&gt;0,CONCATENATE("2vii_",'Valoració '!$D$7,"00",A102)," ")</f>
        <v xml:space="preserve"> </v>
      </c>
    </row>
    <row r="103" spans="1:8" s="81" customFormat="1" x14ac:dyDescent="0.25">
      <c r="A103" s="190">
        <v>96</v>
      </c>
      <c r="B103" s="263"/>
      <c r="C103" s="202"/>
      <c r="D103" s="203"/>
      <c r="E103" s="202"/>
      <c r="F103" s="202"/>
      <c r="G103" s="88" cm="1">
        <f t="array" ref="G103">_xlfn.XLOOKUP(B103,Tabla319[[#All],[name]],Tabla319[[#All],[point]],0,0)</f>
        <v>0</v>
      </c>
      <c r="H103" s="232" t="str">
        <f>IF(B103&gt;0,CONCATENATE("2vii_",'Valoració '!$D$7,"00",A103)," ")</f>
        <v xml:space="preserve"> </v>
      </c>
    </row>
    <row r="104" spans="1:8" s="81" customFormat="1" x14ac:dyDescent="0.25">
      <c r="A104" s="190">
        <v>97</v>
      </c>
      <c r="B104" s="263"/>
      <c r="C104" s="202"/>
      <c r="D104" s="203"/>
      <c r="E104" s="202"/>
      <c r="F104" s="202"/>
      <c r="G104" s="88" cm="1">
        <f t="array" ref="G104">_xlfn.XLOOKUP(B104,Tabla319[[#All],[name]],Tabla319[[#All],[point]],0,0)</f>
        <v>0</v>
      </c>
      <c r="H104" s="232" t="str">
        <f>IF(B104&gt;0,CONCATENATE("2vii_",'Valoració '!$D$7,"00",A104)," ")</f>
        <v xml:space="preserve"> </v>
      </c>
    </row>
    <row r="105" spans="1:8" s="81" customFormat="1" x14ac:dyDescent="0.25">
      <c r="A105" s="190">
        <v>98</v>
      </c>
      <c r="B105" s="263"/>
      <c r="C105" s="202"/>
      <c r="D105" s="203"/>
      <c r="E105" s="202"/>
      <c r="F105" s="202"/>
      <c r="G105" s="88" cm="1">
        <f t="array" ref="G105">_xlfn.XLOOKUP(B105,Tabla319[[#All],[name]],Tabla319[[#All],[point]],0,0)</f>
        <v>0</v>
      </c>
      <c r="H105" s="232" t="str">
        <f>IF(B105&gt;0,CONCATENATE("2vii_",'Valoració '!$D$7,"00",A105)," ")</f>
        <v xml:space="preserve"> </v>
      </c>
    </row>
    <row r="106" spans="1:8" s="81" customFormat="1" x14ac:dyDescent="0.25">
      <c r="A106" s="190">
        <v>99</v>
      </c>
      <c r="B106" s="263"/>
      <c r="C106" s="202"/>
      <c r="D106" s="203"/>
      <c r="E106" s="202"/>
      <c r="F106" s="202"/>
      <c r="G106" s="88" cm="1">
        <f t="array" ref="G106">_xlfn.XLOOKUP(B106,Tabla319[[#All],[name]],Tabla319[[#All],[point]],0,0)</f>
        <v>0</v>
      </c>
      <c r="H106" s="232" t="str">
        <f>IF(B106&gt;0,CONCATENATE("2vii_",'Valoració '!$D$7,"00",A106)," ")</f>
        <v xml:space="preserve"> </v>
      </c>
    </row>
    <row r="107" spans="1:8" s="81" customFormat="1" x14ac:dyDescent="0.25">
      <c r="A107" s="190">
        <v>100</v>
      </c>
      <c r="B107" s="263"/>
      <c r="C107" s="202"/>
      <c r="D107" s="203"/>
      <c r="E107" s="202"/>
      <c r="F107" s="202"/>
      <c r="G107" s="88" cm="1">
        <f t="array" ref="G107">_xlfn.XLOOKUP(B107,Tabla319[[#All],[name]],Tabla319[[#All],[point]],0,0)</f>
        <v>0</v>
      </c>
      <c r="H107" s="232" t="str">
        <f>IF(B107&gt;0,CONCATENATE("2vii_",'Valoració '!$D$7,"00",A107)," ")</f>
        <v xml:space="preserve"> </v>
      </c>
    </row>
    <row r="108" spans="1:8" s="81" customFormat="1" x14ac:dyDescent="0.25">
      <c r="A108" s="190">
        <v>101</v>
      </c>
      <c r="B108" s="263"/>
      <c r="C108" s="202"/>
      <c r="D108" s="203"/>
      <c r="E108" s="202"/>
      <c r="F108" s="202"/>
      <c r="G108" s="88" cm="1">
        <f t="array" ref="G108">_xlfn.XLOOKUP(B108,Tabla319[[#All],[name]],Tabla319[[#All],[point]],0,0)</f>
        <v>0</v>
      </c>
      <c r="H108" s="232" t="str">
        <f>IF(B108&gt;0,CONCATENATE("2vii_",'Valoració '!$D$7,"00",A108)," ")</f>
        <v xml:space="preserve"> </v>
      </c>
    </row>
    <row r="109" spans="1:8" s="81" customFormat="1" x14ac:dyDescent="0.25">
      <c r="A109" s="190">
        <v>102</v>
      </c>
      <c r="B109" s="263"/>
      <c r="C109" s="202"/>
      <c r="D109" s="203"/>
      <c r="E109" s="202"/>
      <c r="F109" s="202"/>
      <c r="G109" s="88" cm="1">
        <f t="array" ref="G109">_xlfn.XLOOKUP(B109,Tabla319[[#All],[name]],Tabla319[[#All],[point]],0,0)</f>
        <v>0</v>
      </c>
      <c r="H109" s="232" t="str">
        <f>IF(B109&gt;0,CONCATENATE("2vii_",'Valoració '!$D$7,"00",A109)," ")</f>
        <v xml:space="preserve"> </v>
      </c>
    </row>
    <row r="110" spans="1:8" s="81" customFormat="1" x14ac:dyDescent="0.25">
      <c r="A110" s="190">
        <v>103</v>
      </c>
      <c r="B110" s="263"/>
      <c r="C110" s="202"/>
      <c r="D110" s="203"/>
      <c r="E110" s="202"/>
      <c r="F110" s="202"/>
      <c r="G110" s="88" cm="1">
        <f t="array" ref="G110">_xlfn.XLOOKUP(B110,Tabla319[[#All],[name]],Tabla319[[#All],[point]],0,0)</f>
        <v>0</v>
      </c>
      <c r="H110" s="232" t="str">
        <f>IF(B110&gt;0,CONCATENATE("2vii_",'Valoració '!$D$7,"00",A110)," ")</f>
        <v xml:space="preserve"> </v>
      </c>
    </row>
    <row r="111" spans="1:8" s="81" customFormat="1" x14ac:dyDescent="0.25">
      <c r="A111" s="190">
        <v>104</v>
      </c>
      <c r="B111" s="263"/>
      <c r="C111" s="202"/>
      <c r="D111" s="203"/>
      <c r="E111" s="202"/>
      <c r="F111" s="202"/>
      <c r="G111" s="88" cm="1">
        <f t="array" ref="G111">_xlfn.XLOOKUP(B111,Tabla319[[#All],[name]],Tabla319[[#All],[point]],0,0)</f>
        <v>0</v>
      </c>
      <c r="H111" s="232" t="str">
        <f>IF(B111&gt;0,CONCATENATE("2vii_",'Valoració '!$D$7,"00",A111)," ")</f>
        <v xml:space="preserve"> </v>
      </c>
    </row>
    <row r="112" spans="1:8" s="81" customFormat="1" x14ac:dyDescent="0.25">
      <c r="A112" s="190">
        <v>105</v>
      </c>
      <c r="B112" s="263"/>
      <c r="C112" s="202"/>
      <c r="D112" s="203"/>
      <c r="E112" s="202"/>
      <c r="F112" s="202"/>
      <c r="G112" s="88" cm="1">
        <f t="array" ref="G112">_xlfn.XLOOKUP(B112,Tabla319[[#All],[name]],Tabla319[[#All],[point]],0,0)</f>
        <v>0</v>
      </c>
      <c r="H112" s="232" t="str">
        <f>IF(B112&gt;0,CONCATENATE("2vii_",'Valoració '!$D$7,"00",A112)," ")</f>
        <v xml:space="preserve"> </v>
      </c>
    </row>
    <row r="113" spans="1:8" s="81" customFormat="1" x14ac:dyDescent="0.25">
      <c r="A113" s="190">
        <v>106</v>
      </c>
      <c r="B113" s="263"/>
      <c r="C113" s="202"/>
      <c r="D113" s="203"/>
      <c r="E113" s="202"/>
      <c r="F113" s="202"/>
      <c r="G113" s="88" cm="1">
        <f t="array" ref="G113">_xlfn.XLOOKUP(B113,Tabla319[[#All],[name]],Tabla319[[#All],[point]],0,0)</f>
        <v>0</v>
      </c>
      <c r="H113" s="232" t="str">
        <f>IF(B113&gt;0,CONCATENATE("2vii_",'Valoració '!$D$7,"00",A113)," ")</f>
        <v xml:space="preserve"> </v>
      </c>
    </row>
    <row r="114" spans="1:8" s="81" customFormat="1" x14ac:dyDescent="0.25">
      <c r="A114" s="190">
        <v>107</v>
      </c>
      <c r="B114" s="263"/>
      <c r="C114" s="202"/>
      <c r="D114" s="203"/>
      <c r="E114" s="202"/>
      <c r="F114" s="202"/>
      <c r="G114" s="88" cm="1">
        <f t="array" ref="G114">_xlfn.XLOOKUP(B114,Tabla319[[#All],[name]],Tabla319[[#All],[point]],0,0)</f>
        <v>0</v>
      </c>
      <c r="H114" s="232" t="str">
        <f>IF(B114&gt;0,CONCATENATE("2vii_",'Valoració '!$D$7,"00",A114)," ")</f>
        <v xml:space="preserve"> </v>
      </c>
    </row>
    <row r="115" spans="1:8" s="81" customFormat="1" x14ac:dyDescent="0.25">
      <c r="A115" s="190">
        <v>108</v>
      </c>
      <c r="B115" s="263"/>
      <c r="C115" s="202"/>
      <c r="D115" s="203"/>
      <c r="E115" s="202"/>
      <c r="F115" s="202"/>
      <c r="G115" s="88" cm="1">
        <f t="array" ref="G115">_xlfn.XLOOKUP(B115,Tabla319[[#All],[name]],Tabla319[[#All],[point]],0,0)</f>
        <v>0</v>
      </c>
      <c r="H115" s="232" t="str">
        <f>IF(B115&gt;0,CONCATENATE("2vii_",'Valoració '!$D$7,"00",A115)," ")</f>
        <v xml:space="preserve"> </v>
      </c>
    </row>
    <row r="116" spans="1:8" s="81" customFormat="1" x14ac:dyDescent="0.25">
      <c r="A116" s="190">
        <v>109</v>
      </c>
      <c r="B116" s="263"/>
      <c r="C116" s="202"/>
      <c r="D116" s="203"/>
      <c r="E116" s="202"/>
      <c r="F116" s="202"/>
      <c r="G116" s="88" cm="1">
        <f t="array" ref="G116">_xlfn.XLOOKUP(B116,Tabla319[[#All],[name]],Tabla319[[#All],[point]],0,0)</f>
        <v>0</v>
      </c>
      <c r="H116" s="232" t="str">
        <f>IF(B116&gt;0,CONCATENATE("2vii_",'Valoració '!$D$7,"00",A116)," ")</f>
        <v xml:space="preserve"> </v>
      </c>
    </row>
    <row r="117" spans="1:8" s="81" customFormat="1" x14ac:dyDescent="0.25">
      <c r="A117" s="190">
        <v>110</v>
      </c>
      <c r="B117" s="263"/>
      <c r="C117" s="202"/>
      <c r="D117" s="203"/>
      <c r="E117" s="202"/>
      <c r="F117" s="202"/>
      <c r="G117" s="88" cm="1">
        <f t="array" ref="G117">_xlfn.XLOOKUP(B117,Tabla319[[#All],[name]],Tabla319[[#All],[point]],0,0)</f>
        <v>0</v>
      </c>
      <c r="H117" s="232" t="str">
        <f>IF(B117&gt;0,CONCATENATE("2vii_",'Valoració '!$D$7,"00",A117)," ")</f>
        <v xml:space="preserve"> </v>
      </c>
    </row>
    <row r="118" spans="1:8" s="81" customFormat="1" x14ac:dyDescent="0.25">
      <c r="A118" s="190">
        <v>111</v>
      </c>
      <c r="B118" s="263"/>
      <c r="C118" s="202"/>
      <c r="D118" s="203"/>
      <c r="E118" s="202"/>
      <c r="F118" s="202"/>
      <c r="G118" s="88" cm="1">
        <f t="array" ref="G118">_xlfn.XLOOKUP(B118,Tabla319[[#All],[name]],Tabla319[[#All],[point]],0,0)</f>
        <v>0</v>
      </c>
      <c r="H118" s="232" t="str">
        <f>IF(B118&gt;0,CONCATENATE("2vii_",'Valoració '!$D$7,"00",A118)," ")</f>
        <v xml:space="preserve"> </v>
      </c>
    </row>
    <row r="119" spans="1:8" s="81" customFormat="1" x14ac:dyDescent="0.25">
      <c r="A119" s="190">
        <v>112</v>
      </c>
      <c r="B119" s="263"/>
      <c r="C119" s="202"/>
      <c r="D119" s="203"/>
      <c r="E119" s="202"/>
      <c r="F119" s="202"/>
      <c r="G119" s="88" cm="1">
        <f t="array" ref="G119">_xlfn.XLOOKUP(B119,Tabla319[[#All],[name]],Tabla319[[#All],[point]],0,0)</f>
        <v>0</v>
      </c>
      <c r="H119" s="232" t="str">
        <f>IF(B119&gt;0,CONCATENATE("2vii_",'Valoració '!$D$7,"00",A119)," ")</f>
        <v xml:space="preserve"> </v>
      </c>
    </row>
    <row r="120" spans="1:8" s="81" customFormat="1" x14ac:dyDescent="0.25">
      <c r="A120" s="190">
        <v>113</v>
      </c>
      <c r="B120" s="263"/>
      <c r="C120" s="202"/>
      <c r="D120" s="203"/>
      <c r="E120" s="202"/>
      <c r="F120" s="202"/>
      <c r="G120" s="88" cm="1">
        <f t="array" ref="G120">_xlfn.XLOOKUP(B120,Tabla319[[#All],[name]],Tabla319[[#All],[point]],0,0)</f>
        <v>0</v>
      </c>
      <c r="H120" s="232" t="str">
        <f>IF(B120&gt;0,CONCATENATE("2vii_",'Valoració '!$D$7,"00",A120)," ")</f>
        <v xml:space="preserve"> </v>
      </c>
    </row>
    <row r="121" spans="1:8" s="81" customFormat="1" x14ac:dyDescent="0.25">
      <c r="A121" s="190">
        <v>114</v>
      </c>
      <c r="B121" s="263"/>
      <c r="C121" s="202"/>
      <c r="D121" s="203"/>
      <c r="E121" s="202"/>
      <c r="F121" s="202"/>
      <c r="G121" s="88" cm="1">
        <f t="array" ref="G121">_xlfn.XLOOKUP(B121,Tabla319[[#All],[name]],Tabla319[[#All],[point]],0,0)</f>
        <v>0</v>
      </c>
      <c r="H121" s="232" t="str">
        <f>IF(B121&gt;0,CONCATENATE("2vii_",'Valoració '!$D$7,"00",A121)," ")</f>
        <v xml:space="preserve"> </v>
      </c>
    </row>
    <row r="122" spans="1:8" s="81" customFormat="1" x14ac:dyDescent="0.25">
      <c r="A122" s="190">
        <v>115</v>
      </c>
      <c r="B122" s="263"/>
      <c r="C122" s="202"/>
      <c r="D122" s="203"/>
      <c r="E122" s="202"/>
      <c r="F122" s="202"/>
      <c r="G122" s="88" cm="1">
        <f t="array" ref="G122">_xlfn.XLOOKUP(B122,Tabla319[[#All],[name]],Tabla319[[#All],[point]],0,0)</f>
        <v>0</v>
      </c>
      <c r="H122" s="232" t="str">
        <f>IF(B122&gt;0,CONCATENATE("2vii_",'Valoració '!$D$7,"00",A122)," ")</f>
        <v xml:space="preserve"> </v>
      </c>
    </row>
    <row r="123" spans="1:8" s="81" customFormat="1" x14ac:dyDescent="0.25">
      <c r="A123" s="190">
        <v>116</v>
      </c>
      <c r="B123" s="263"/>
      <c r="C123" s="202"/>
      <c r="D123" s="203"/>
      <c r="E123" s="202"/>
      <c r="F123" s="202"/>
      <c r="G123" s="88" cm="1">
        <f t="array" ref="G123">_xlfn.XLOOKUP(B123,Tabla319[[#All],[name]],Tabla319[[#All],[point]],0,0)</f>
        <v>0</v>
      </c>
      <c r="H123" s="232" t="str">
        <f>IF(B123&gt;0,CONCATENATE("2vii_",'Valoració '!$D$7,"00",A123)," ")</f>
        <v xml:space="preserve"> </v>
      </c>
    </row>
    <row r="124" spans="1:8" s="81" customFormat="1" x14ac:dyDescent="0.25">
      <c r="A124" s="190">
        <v>117</v>
      </c>
      <c r="B124" s="263"/>
      <c r="C124" s="202"/>
      <c r="D124" s="203"/>
      <c r="E124" s="202"/>
      <c r="F124" s="202"/>
      <c r="G124" s="88" cm="1">
        <f t="array" ref="G124">_xlfn.XLOOKUP(B124,Tabla319[[#All],[name]],Tabla319[[#All],[point]],0,0)</f>
        <v>0</v>
      </c>
      <c r="H124" s="232" t="str">
        <f>IF(B124&gt;0,CONCATENATE("2vii_",'Valoració '!$D$7,"00",A124)," ")</f>
        <v xml:space="preserve"> </v>
      </c>
    </row>
    <row r="125" spans="1:8" s="81" customFormat="1" x14ac:dyDescent="0.25">
      <c r="A125" s="190">
        <v>118</v>
      </c>
      <c r="B125" s="263"/>
      <c r="C125" s="202"/>
      <c r="D125" s="203"/>
      <c r="E125" s="202"/>
      <c r="F125" s="202"/>
      <c r="G125" s="88" cm="1">
        <f t="array" ref="G125">_xlfn.XLOOKUP(B125,Tabla319[[#All],[name]],Tabla319[[#All],[point]],0,0)</f>
        <v>0</v>
      </c>
      <c r="H125" s="232" t="str">
        <f>IF(B125&gt;0,CONCATENATE("2vii_",'Valoració '!$D$7,"00",A125)," ")</f>
        <v xml:space="preserve"> </v>
      </c>
    </row>
    <row r="126" spans="1:8" s="81" customFormat="1" x14ac:dyDescent="0.25">
      <c r="A126" s="190">
        <v>119</v>
      </c>
      <c r="B126" s="263"/>
      <c r="C126" s="202"/>
      <c r="D126" s="203"/>
      <c r="E126" s="202"/>
      <c r="F126" s="202"/>
      <c r="G126" s="88" cm="1">
        <f t="array" ref="G126">_xlfn.XLOOKUP(B126,Tabla319[[#All],[name]],Tabla319[[#All],[point]],0,0)</f>
        <v>0</v>
      </c>
      <c r="H126" s="232" t="str">
        <f>IF(B126&gt;0,CONCATENATE("2vii_",'Valoració '!$D$7,"00",A126)," ")</f>
        <v xml:space="preserve"> </v>
      </c>
    </row>
    <row r="127" spans="1:8" s="81" customFormat="1" x14ac:dyDescent="0.25">
      <c r="A127" s="190">
        <v>120</v>
      </c>
      <c r="B127" s="263"/>
      <c r="C127" s="202"/>
      <c r="D127" s="203"/>
      <c r="E127" s="202"/>
      <c r="F127" s="202"/>
      <c r="G127" s="88" cm="1">
        <f t="array" ref="G127">_xlfn.XLOOKUP(B127,Tabla319[[#All],[name]],Tabla319[[#All],[point]],0,0)</f>
        <v>0</v>
      </c>
      <c r="H127" s="232" t="str">
        <f>IF(B127&gt;0,CONCATENATE("2vii_",'Valoració '!$D$7,"00",A127)," ")</f>
        <v xml:space="preserve"> </v>
      </c>
    </row>
    <row r="128" spans="1:8" s="81" customFormat="1" x14ac:dyDescent="0.25">
      <c r="A128" s="190">
        <v>121</v>
      </c>
      <c r="B128" s="263"/>
      <c r="C128" s="202"/>
      <c r="D128" s="203"/>
      <c r="E128" s="202"/>
      <c r="F128" s="202"/>
      <c r="G128" s="88" cm="1">
        <f t="array" ref="G128">_xlfn.XLOOKUP(B128,Tabla319[[#All],[name]],Tabla319[[#All],[point]],0,0)</f>
        <v>0</v>
      </c>
      <c r="H128" s="232" t="str">
        <f>IF(B128&gt;0,CONCATENATE("2vii_",'Valoració '!$D$7,"00",A128)," ")</f>
        <v xml:space="preserve"> </v>
      </c>
    </row>
    <row r="129" spans="1:8" s="81" customFormat="1" x14ac:dyDescent="0.25">
      <c r="A129" s="190">
        <v>122</v>
      </c>
      <c r="B129" s="263"/>
      <c r="C129" s="202"/>
      <c r="D129" s="203"/>
      <c r="E129" s="202"/>
      <c r="F129" s="202"/>
      <c r="G129" s="88" cm="1">
        <f t="array" ref="G129">_xlfn.XLOOKUP(B129,Tabla319[[#All],[name]],Tabla319[[#All],[point]],0,0)</f>
        <v>0</v>
      </c>
      <c r="H129" s="232" t="str">
        <f>IF(B129&gt;0,CONCATENATE("2vii_",'Valoració '!$D$7,"00",A129)," ")</f>
        <v xml:space="preserve"> </v>
      </c>
    </row>
    <row r="130" spans="1:8" s="81" customFormat="1" x14ac:dyDescent="0.25">
      <c r="A130" s="190">
        <v>123</v>
      </c>
      <c r="B130" s="263"/>
      <c r="C130" s="202"/>
      <c r="D130" s="203"/>
      <c r="E130" s="202"/>
      <c r="F130" s="202"/>
      <c r="G130" s="88" cm="1">
        <f t="array" ref="G130">_xlfn.XLOOKUP(B130,Tabla319[[#All],[name]],Tabla319[[#All],[point]],0,0)</f>
        <v>0</v>
      </c>
      <c r="H130" s="232" t="str">
        <f>IF(B130&gt;0,CONCATENATE("2vii_",'Valoració '!$D$7,"00",A130)," ")</f>
        <v xml:space="preserve"> </v>
      </c>
    </row>
    <row r="131" spans="1:8" s="81" customFormat="1" x14ac:dyDescent="0.25">
      <c r="A131" s="190">
        <v>124</v>
      </c>
      <c r="B131" s="263"/>
      <c r="C131" s="202"/>
      <c r="D131" s="203"/>
      <c r="E131" s="202"/>
      <c r="F131" s="202"/>
      <c r="G131" s="88" cm="1">
        <f t="array" ref="G131">_xlfn.XLOOKUP(B131,Tabla319[[#All],[name]],Tabla319[[#All],[point]],0,0)</f>
        <v>0</v>
      </c>
      <c r="H131" s="232" t="str">
        <f>IF(B131&gt;0,CONCATENATE("2vii_",'Valoració '!$D$7,"00",A131)," ")</f>
        <v xml:space="preserve"> </v>
      </c>
    </row>
    <row r="132" spans="1:8" s="81" customFormat="1" x14ac:dyDescent="0.25">
      <c r="A132" s="190">
        <v>125</v>
      </c>
      <c r="B132" s="263"/>
      <c r="C132" s="202"/>
      <c r="D132" s="203"/>
      <c r="E132" s="202"/>
      <c r="F132" s="202"/>
      <c r="G132" s="88" cm="1">
        <f t="array" ref="G132">_xlfn.XLOOKUP(B132,Tabla319[[#All],[name]],Tabla319[[#All],[point]],0,0)</f>
        <v>0</v>
      </c>
      <c r="H132" s="232" t="str">
        <f>IF(B132&gt;0,CONCATENATE("2vii_",'Valoració '!$D$7,"00",A132)," ")</f>
        <v xml:space="preserve"> </v>
      </c>
    </row>
    <row r="133" spans="1:8" s="81" customFormat="1" x14ac:dyDescent="0.25">
      <c r="A133" s="190">
        <v>126</v>
      </c>
      <c r="B133" s="263"/>
      <c r="C133" s="202"/>
      <c r="D133" s="203"/>
      <c r="E133" s="202"/>
      <c r="F133" s="202"/>
      <c r="G133" s="88" cm="1">
        <f t="array" ref="G133">_xlfn.XLOOKUP(B133,Tabla319[[#All],[name]],Tabla319[[#All],[point]],0,0)</f>
        <v>0</v>
      </c>
      <c r="H133" s="232" t="str">
        <f>IF(B133&gt;0,CONCATENATE("2vii_",'Valoració '!$D$7,"00",A133)," ")</f>
        <v xml:space="preserve"> </v>
      </c>
    </row>
    <row r="134" spans="1:8" s="81" customFormat="1" x14ac:dyDescent="0.25">
      <c r="A134" s="190">
        <v>127</v>
      </c>
      <c r="B134" s="263"/>
      <c r="C134" s="202"/>
      <c r="D134" s="203"/>
      <c r="E134" s="202"/>
      <c r="F134" s="202"/>
      <c r="G134" s="88" cm="1">
        <f t="array" ref="G134">_xlfn.XLOOKUP(B134,Tabla319[[#All],[name]],Tabla319[[#All],[point]],0,0)</f>
        <v>0</v>
      </c>
      <c r="H134" s="232" t="str">
        <f>IF(B134&gt;0,CONCATENATE("2vii_",'Valoració '!$D$7,"00",A134)," ")</f>
        <v xml:space="preserve"> </v>
      </c>
    </row>
    <row r="135" spans="1:8" s="81" customFormat="1" x14ac:dyDescent="0.25">
      <c r="A135" s="190">
        <v>128</v>
      </c>
      <c r="B135" s="263"/>
      <c r="C135" s="202"/>
      <c r="D135" s="203"/>
      <c r="E135" s="202"/>
      <c r="F135" s="202"/>
      <c r="G135" s="88" cm="1">
        <f t="array" ref="G135">_xlfn.XLOOKUP(B135,Tabla319[[#All],[name]],Tabla319[[#All],[point]],0,0)</f>
        <v>0</v>
      </c>
      <c r="H135" s="232" t="str">
        <f>IF(B135&gt;0,CONCATENATE("2vii_",'Valoració '!$D$7,"00",A135)," ")</f>
        <v xml:space="preserve"> </v>
      </c>
    </row>
    <row r="136" spans="1:8" s="81" customFormat="1" x14ac:dyDescent="0.25">
      <c r="A136" s="190">
        <v>129</v>
      </c>
      <c r="B136" s="263"/>
      <c r="C136" s="202"/>
      <c r="D136" s="203"/>
      <c r="E136" s="202"/>
      <c r="F136" s="202"/>
      <c r="G136" s="88" cm="1">
        <f t="array" ref="G136">_xlfn.XLOOKUP(B136,Tabla319[[#All],[name]],Tabla319[[#All],[point]],0,0)</f>
        <v>0</v>
      </c>
      <c r="H136" s="232" t="str">
        <f>IF(B136&gt;0,CONCATENATE("2vii_",'Valoració '!$D$7,"00",A136)," ")</f>
        <v xml:space="preserve"> </v>
      </c>
    </row>
    <row r="137" spans="1:8" s="81" customFormat="1" x14ac:dyDescent="0.25">
      <c r="A137" s="190">
        <v>130</v>
      </c>
      <c r="B137" s="263"/>
      <c r="C137" s="202"/>
      <c r="D137" s="203"/>
      <c r="E137" s="202"/>
      <c r="F137" s="202"/>
      <c r="G137" s="88" cm="1">
        <f t="array" ref="G137">_xlfn.XLOOKUP(B137,Tabla319[[#All],[name]],Tabla319[[#All],[point]],0,0)</f>
        <v>0</v>
      </c>
      <c r="H137" s="232" t="str">
        <f>IF(B137&gt;0,CONCATENATE("2vii_",'Valoració '!$D$7,"00",A137)," ")</f>
        <v xml:space="preserve"> </v>
      </c>
    </row>
    <row r="138" spans="1:8" s="81" customFormat="1" x14ac:dyDescent="0.25">
      <c r="A138" s="190">
        <v>131</v>
      </c>
      <c r="B138" s="263"/>
      <c r="C138" s="202"/>
      <c r="D138" s="203"/>
      <c r="E138" s="202"/>
      <c r="F138" s="202"/>
      <c r="G138" s="88" cm="1">
        <f t="array" ref="G138">_xlfn.XLOOKUP(B138,Tabla319[[#All],[name]],Tabla319[[#All],[point]],0,0)</f>
        <v>0</v>
      </c>
      <c r="H138" s="232" t="str">
        <f>IF(B138&gt;0,CONCATENATE("2vii_",'Valoració '!$D$7,"00",A138)," ")</f>
        <v xml:space="preserve"> </v>
      </c>
    </row>
    <row r="139" spans="1:8" s="81" customFormat="1" x14ac:dyDescent="0.25">
      <c r="A139" s="190">
        <v>132</v>
      </c>
      <c r="B139" s="263"/>
      <c r="C139" s="202"/>
      <c r="D139" s="203"/>
      <c r="E139" s="202"/>
      <c r="F139" s="202"/>
      <c r="G139" s="88" cm="1">
        <f t="array" ref="G139">_xlfn.XLOOKUP(B139,Tabla319[[#All],[name]],Tabla319[[#All],[point]],0,0)</f>
        <v>0</v>
      </c>
      <c r="H139" s="232" t="str">
        <f>IF(B139&gt;0,CONCATENATE("2vii_",'Valoració '!$D$7,"00",A139)," ")</f>
        <v xml:space="preserve"> </v>
      </c>
    </row>
    <row r="140" spans="1:8" s="81" customFormat="1" x14ac:dyDescent="0.25">
      <c r="A140" s="190">
        <v>133</v>
      </c>
      <c r="B140" s="263"/>
      <c r="C140" s="202"/>
      <c r="D140" s="203"/>
      <c r="E140" s="202"/>
      <c r="F140" s="202"/>
      <c r="G140" s="88" cm="1">
        <f t="array" ref="G140">_xlfn.XLOOKUP(B140,Tabla319[[#All],[name]],Tabla319[[#All],[point]],0,0)</f>
        <v>0</v>
      </c>
      <c r="H140" s="232" t="str">
        <f>IF(B140&gt;0,CONCATENATE("2vii_",'Valoració '!$D$7,"00",A140)," ")</f>
        <v xml:space="preserve"> </v>
      </c>
    </row>
    <row r="141" spans="1:8" s="81" customFormat="1" x14ac:dyDescent="0.25">
      <c r="A141" s="190">
        <v>134</v>
      </c>
      <c r="B141" s="263"/>
      <c r="C141" s="202"/>
      <c r="D141" s="203"/>
      <c r="E141" s="202"/>
      <c r="F141" s="202"/>
      <c r="G141" s="88" cm="1">
        <f t="array" ref="G141">_xlfn.XLOOKUP(B141,Tabla319[[#All],[name]],Tabla319[[#All],[point]],0,0)</f>
        <v>0</v>
      </c>
      <c r="H141" s="232" t="str">
        <f>IF(B141&gt;0,CONCATENATE("2vii_",'Valoració '!$D$7,"00",A141)," ")</f>
        <v xml:space="preserve"> </v>
      </c>
    </row>
    <row r="142" spans="1:8" s="81" customFormat="1" x14ac:dyDescent="0.25">
      <c r="A142" s="190">
        <v>135</v>
      </c>
      <c r="B142" s="263"/>
      <c r="C142" s="202"/>
      <c r="D142" s="203"/>
      <c r="E142" s="202"/>
      <c r="F142" s="202"/>
      <c r="G142" s="88" cm="1">
        <f t="array" ref="G142">_xlfn.XLOOKUP(B142,Tabla319[[#All],[name]],Tabla319[[#All],[point]],0,0)</f>
        <v>0</v>
      </c>
      <c r="H142" s="232" t="str">
        <f>IF(B142&gt;0,CONCATENATE("2vii_",'Valoració '!$D$7,"00",A142)," ")</f>
        <v xml:space="preserve"> </v>
      </c>
    </row>
    <row r="143" spans="1:8" s="81" customFormat="1" x14ac:dyDescent="0.25">
      <c r="A143" s="190">
        <v>136</v>
      </c>
      <c r="B143" s="263"/>
      <c r="C143" s="202"/>
      <c r="D143" s="203"/>
      <c r="E143" s="202"/>
      <c r="F143" s="202"/>
      <c r="G143" s="88" cm="1">
        <f t="array" ref="G143">_xlfn.XLOOKUP(B143,Tabla319[[#All],[name]],Tabla319[[#All],[point]],0,0)</f>
        <v>0</v>
      </c>
      <c r="H143" s="232" t="str">
        <f>IF(B143&gt;0,CONCATENATE("2vii_",'Valoració '!$D$7,"00",A143)," ")</f>
        <v xml:space="preserve"> </v>
      </c>
    </row>
    <row r="144" spans="1:8" s="81" customFormat="1" x14ac:dyDescent="0.25">
      <c r="A144" s="190">
        <v>137</v>
      </c>
      <c r="B144" s="263"/>
      <c r="C144" s="202"/>
      <c r="D144" s="203"/>
      <c r="E144" s="202"/>
      <c r="F144" s="202"/>
      <c r="G144" s="88" cm="1">
        <f t="array" ref="G144">_xlfn.XLOOKUP(B144,Tabla319[[#All],[name]],Tabla319[[#All],[point]],0,0)</f>
        <v>0</v>
      </c>
      <c r="H144" s="232" t="str">
        <f>IF(B144&gt;0,CONCATENATE("2vii_",'Valoració '!$D$7,"00",A144)," ")</f>
        <v xml:space="preserve"> </v>
      </c>
    </row>
    <row r="145" spans="1:8" s="81" customFormat="1" x14ac:dyDescent="0.25">
      <c r="A145" s="190">
        <v>138</v>
      </c>
      <c r="B145" s="263"/>
      <c r="C145" s="202"/>
      <c r="D145" s="203"/>
      <c r="E145" s="202"/>
      <c r="F145" s="202"/>
      <c r="G145" s="88" cm="1">
        <f t="array" ref="G145">_xlfn.XLOOKUP(B145,Tabla319[[#All],[name]],Tabla319[[#All],[point]],0,0)</f>
        <v>0</v>
      </c>
      <c r="H145" s="232" t="str">
        <f>IF(B145&gt;0,CONCATENATE("2vii_",'Valoració '!$D$7,"00",A145)," ")</f>
        <v xml:space="preserve"> </v>
      </c>
    </row>
    <row r="146" spans="1:8" s="81" customFormat="1" x14ac:dyDescent="0.25">
      <c r="A146" s="190">
        <v>139</v>
      </c>
      <c r="B146" s="263"/>
      <c r="C146" s="202"/>
      <c r="D146" s="203"/>
      <c r="E146" s="202"/>
      <c r="F146" s="202"/>
      <c r="G146" s="88" cm="1">
        <f t="array" ref="G146">_xlfn.XLOOKUP(B146,Tabla319[[#All],[name]],Tabla319[[#All],[point]],0,0)</f>
        <v>0</v>
      </c>
      <c r="H146" s="232" t="str">
        <f>IF(B146&gt;0,CONCATENATE("2vii_",'Valoració '!$D$7,"00",A146)," ")</f>
        <v xml:space="preserve"> </v>
      </c>
    </row>
    <row r="147" spans="1:8" s="81" customFormat="1" x14ac:dyDescent="0.25">
      <c r="A147" s="190">
        <v>140</v>
      </c>
      <c r="B147" s="263"/>
      <c r="C147" s="202"/>
      <c r="D147" s="203"/>
      <c r="E147" s="202"/>
      <c r="F147" s="202"/>
      <c r="G147" s="88" cm="1">
        <f t="array" ref="G147">_xlfn.XLOOKUP(B147,Tabla319[[#All],[name]],Tabla319[[#All],[point]],0,0)</f>
        <v>0</v>
      </c>
      <c r="H147" s="232" t="str">
        <f>IF(B147&gt;0,CONCATENATE("2vii_",'Valoració '!$D$7,"00",A147)," ")</f>
        <v xml:space="preserve"> </v>
      </c>
    </row>
    <row r="148" spans="1:8" s="81" customFormat="1" x14ac:dyDescent="0.25">
      <c r="A148" s="190">
        <v>141</v>
      </c>
      <c r="B148" s="263"/>
      <c r="C148" s="202"/>
      <c r="D148" s="203"/>
      <c r="E148" s="202"/>
      <c r="F148" s="202"/>
      <c r="G148" s="88" cm="1">
        <f t="array" ref="G148">_xlfn.XLOOKUP(B148,Tabla319[[#All],[name]],Tabla319[[#All],[point]],0,0)</f>
        <v>0</v>
      </c>
      <c r="H148" s="232" t="str">
        <f>IF(B148&gt;0,CONCATENATE("2vii_",'Valoració '!$D$7,"00",A148)," ")</f>
        <v xml:space="preserve"> </v>
      </c>
    </row>
    <row r="149" spans="1:8" s="81" customFormat="1" x14ac:dyDescent="0.25">
      <c r="A149" s="190">
        <v>142</v>
      </c>
      <c r="B149" s="263"/>
      <c r="C149" s="202"/>
      <c r="D149" s="203"/>
      <c r="E149" s="202"/>
      <c r="F149" s="202"/>
      <c r="G149" s="88" cm="1">
        <f t="array" ref="G149">_xlfn.XLOOKUP(B149,Tabla319[[#All],[name]],Tabla319[[#All],[point]],0,0)</f>
        <v>0</v>
      </c>
      <c r="H149" s="232" t="str">
        <f>IF(B149&gt;0,CONCATENATE("2vii_",'Valoració '!$D$7,"00",A149)," ")</f>
        <v xml:space="preserve"> </v>
      </c>
    </row>
    <row r="150" spans="1:8" s="81" customFormat="1" x14ac:dyDescent="0.25">
      <c r="A150" s="190">
        <v>143</v>
      </c>
      <c r="B150" s="263"/>
      <c r="C150" s="202"/>
      <c r="D150" s="203"/>
      <c r="E150" s="202"/>
      <c r="F150" s="202"/>
      <c r="G150" s="88" cm="1">
        <f t="array" ref="G150">_xlfn.XLOOKUP(B150,Tabla319[[#All],[name]],Tabla319[[#All],[point]],0,0)</f>
        <v>0</v>
      </c>
      <c r="H150" s="232" t="str">
        <f>IF(B150&gt;0,CONCATENATE("2vii_",'Valoració '!$D$7,"00",A150)," ")</f>
        <v xml:space="preserve"> </v>
      </c>
    </row>
    <row r="151" spans="1:8" s="81" customFormat="1" x14ac:dyDescent="0.25">
      <c r="A151" s="190">
        <v>144</v>
      </c>
      <c r="B151" s="263"/>
      <c r="C151" s="202"/>
      <c r="D151" s="203"/>
      <c r="E151" s="202"/>
      <c r="F151" s="202"/>
      <c r="G151" s="88" cm="1">
        <f t="array" ref="G151">_xlfn.XLOOKUP(B151,Tabla319[[#All],[name]],Tabla319[[#All],[point]],0,0)</f>
        <v>0</v>
      </c>
      <c r="H151" s="232" t="str">
        <f>IF(B151&gt;0,CONCATENATE("2vii_",'Valoració '!$D$7,"00",A151)," ")</f>
        <v xml:space="preserve"> </v>
      </c>
    </row>
    <row r="152" spans="1:8" s="81" customFormat="1" x14ac:dyDescent="0.25">
      <c r="A152" s="190">
        <v>145</v>
      </c>
      <c r="B152" s="263"/>
      <c r="C152" s="202"/>
      <c r="D152" s="203"/>
      <c r="E152" s="202"/>
      <c r="F152" s="202"/>
      <c r="G152" s="88" cm="1">
        <f t="array" ref="G152">_xlfn.XLOOKUP(B152,Tabla319[[#All],[name]],Tabla319[[#All],[point]],0,0)</f>
        <v>0</v>
      </c>
      <c r="H152" s="232" t="str">
        <f>IF(B152&gt;0,CONCATENATE("2vii_",'Valoració '!$D$7,"00",A152)," ")</f>
        <v xml:space="preserve"> </v>
      </c>
    </row>
    <row r="153" spans="1:8" s="81" customFormat="1" x14ac:dyDescent="0.25">
      <c r="A153" s="190">
        <v>146</v>
      </c>
      <c r="B153" s="263"/>
      <c r="C153" s="202"/>
      <c r="D153" s="203"/>
      <c r="E153" s="202"/>
      <c r="F153" s="202"/>
      <c r="G153" s="88" cm="1">
        <f t="array" ref="G153">_xlfn.XLOOKUP(B153,Tabla319[[#All],[name]],Tabla319[[#All],[point]],0,0)</f>
        <v>0</v>
      </c>
      <c r="H153" s="232" t="str">
        <f>IF(B153&gt;0,CONCATENATE("2vii_",'Valoració '!$D$7,"00",A153)," ")</f>
        <v xml:space="preserve"> </v>
      </c>
    </row>
    <row r="154" spans="1:8" s="81" customFormat="1" x14ac:dyDescent="0.25">
      <c r="A154" s="190">
        <v>147</v>
      </c>
      <c r="B154" s="263"/>
      <c r="C154" s="202"/>
      <c r="D154" s="203"/>
      <c r="E154" s="202"/>
      <c r="F154" s="202"/>
      <c r="G154" s="88" cm="1">
        <f t="array" ref="G154">_xlfn.XLOOKUP(B154,Tabla319[[#All],[name]],Tabla319[[#All],[point]],0,0)</f>
        <v>0</v>
      </c>
      <c r="H154" s="232" t="str">
        <f>IF(B154&gt;0,CONCATENATE("2vii_",'Valoració '!$D$7,"00",A154)," ")</f>
        <v xml:space="preserve"> </v>
      </c>
    </row>
    <row r="155" spans="1:8" s="81" customFormat="1" x14ac:dyDescent="0.25">
      <c r="A155" s="190">
        <v>148</v>
      </c>
      <c r="B155" s="263"/>
      <c r="C155" s="202"/>
      <c r="D155" s="203"/>
      <c r="E155" s="202"/>
      <c r="F155" s="202"/>
      <c r="G155" s="88" cm="1">
        <f t="array" ref="G155">_xlfn.XLOOKUP(B155,Tabla319[[#All],[name]],Tabla319[[#All],[point]],0,0)</f>
        <v>0</v>
      </c>
      <c r="H155" s="232" t="str">
        <f>IF(B155&gt;0,CONCATENATE("2vii_",'Valoració '!$D$7,"00",A155)," ")</f>
        <v xml:space="preserve"> </v>
      </c>
    </row>
    <row r="156" spans="1:8" s="81" customFormat="1" x14ac:dyDescent="0.25">
      <c r="A156" s="190">
        <v>149</v>
      </c>
      <c r="B156" s="263"/>
      <c r="C156" s="202"/>
      <c r="D156" s="203"/>
      <c r="E156" s="202"/>
      <c r="F156" s="202"/>
      <c r="G156" s="88" cm="1">
        <f t="array" ref="G156">_xlfn.XLOOKUP(B156,Tabla319[[#All],[name]],Tabla319[[#All],[point]],0,0)</f>
        <v>0</v>
      </c>
      <c r="H156" s="232" t="str">
        <f>IF(B156&gt;0,CONCATENATE("2vii_",'Valoració '!$D$7,"00",A156)," ")</f>
        <v xml:space="preserve"> </v>
      </c>
    </row>
    <row r="157" spans="1:8" s="81" customFormat="1" x14ac:dyDescent="0.25">
      <c r="A157" s="190">
        <v>150</v>
      </c>
      <c r="B157" s="263"/>
      <c r="C157" s="202"/>
      <c r="D157" s="203"/>
      <c r="E157" s="202"/>
      <c r="F157" s="202"/>
      <c r="G157" s="88" cm="1">
        <f t="array" ref="G157">_xlfn.XLOOKUP(B157,Tabla319[[#All],[name]],Tabla319[[#All],[point]],0,0)</f>
        <v>0</v>
      </c>
      <c r="H157" s="232" t="str">
        <f>IF(B157&gt;0,CONCATENATE("2vii_",'Valoració '!$D$7,"00",A157)," ")</f>
        <v xml:space="preserve"> </v>
      </c>
    </row>
    <row r="158" spans="1:8" s="81" customFormat="1" x14ac:dyDescent="0.25">
      <c r="A158" s="190">
        <v>151</v>
      </c>
      <c r="B158" s="263"/>
      <c r="C158" s="202"/>
      <c r="D158" s="203"/>
      <c r="E158" s="202"/>
      <c r="F158" s="202"/>
      <c r="G158" s="88" cm="1">
        <f t="array" ref="G158">_xlfn.XLOOKUP(B158,Tabla319[[#All],[name]],Tabla319[[#All],[point]],0,0)</f>
        <v>0</v>
      </c>
      <c r="H158" s="232" t="str">
        <f>IF(B158&gt;0,CONCATENATE("2vii_",'Valoració '!$D$7,"00",A158)," ")</f>
        <v xml:space="preserve"> </v>
      </c>
    </row>
    <row r="159" spans="1:8" s="81" customFormat="1" x14ac:dyDescent="0.25">
      <c r="A159" s="190">
        <v>152</v>
      </c>
      <c r="B159" s="263"/>
      <c r="C159" s="202"/>
      <c r="D159" s="203"/>
      <c r="E159" s="202"/>
      <c r="F159" s="202"/>
      <c r="G159" s="88" cm="1">
        <f t="array" ref="G159">_xlfn.XLOOKUP(B159,Tabla319[[#All],[name]],Tabla319[[#All],[point]],0,0)</f>
        <v>0</v>
      </c>
      <c r="H159" s="232" t="str">
        <f>IF(B159&gt;0,CONCATENATE("2vii_",'Valoració '!$D$7,"00",A159)," ")</f>
        <v xml:space="preserve"> </v>
      </c>
    </row>
    <row r="160" spans="1:8" s="81" customFormat="1" x14ac:dyDescent="0.25">
      <c r="A160" s="190">
        <v>153</v>
      </c>
      <c r="B160" s="263"/>
      <c r="C160" s="202"/>
      <c r="D160" s="203"/>
      <c r="E160" s="202"/>
      <c r="F160" s="202"/>
      <c r="G160" s="88" cm="1">
        <f t="array" ref="G160">_xlfn.XLOOKUP(B160,Tabla319[[#All],[name]],Tabla319[[#All],[point]],0,0)</f>
        <v>0</v>
      </c>
      <c r="H160" s="232" t="str">
        <f>IF(B160&gt;0,CONCATENATE("2vii_",'Valoració '!$D$7,"00",A160)," ")</f>
        <v xml:space="preserve"> </v>
      </c>
    </row>
    <row r="161" spans="1:8" s="81" customFormat="1" x14ac:dyDescent="0.25">
      <c r="A161" s="190">
        <v>154</v>
      </c>
      <c r="B161" s="263"/>
      <c r="C161" s="202"/>
      <c r="D161" s="203"/>
      <c r="E161" s="202"/>
      <c r="F161" s="202"/>
      <c r="G161" s="88" cm="1">
        <f t="array" ref="G161">_xlfn.XLOOKUP(B161,Tabla319[[#All],[name]],Tabla319[[#All],[point]],0,0)</f>
        <v>0</v>
      </c>
      <c r="H161" s="232" t="str">
        <f>IF(B161&gt;0,CONCATENATE("2vii_",'Valoració '!$D$7,"00",A161)," ")</f>
        <v xml:space="preserve"> </v>
      </c>
    </row>
    <row r="162" spans="1:8" s="81" customFormat="1" x14ac:dyDescent="0.25">
      <c r="A162" s="190">
        <v>155</v>
      </c>
      <c r="B162" s="263"/>
      <c r="C162" s="202"/>
      <c r="D162" s="203"/>
      <c r="E162" s="202"/>
      <c r="F162" s="202"/>
      <c r="G162" s="88" cm="1">
        <f t="array" ref="G162">_xlfn.XLOOKUP(B162,Tabla319[[#All],[name]],Tabla319[[#All],[point]],0,0)</f>
        <v>0</v>
      </c>
      <c r="H162" s="232" t="str">
        <f>IF(B162&gt;0,CONCATENATE("2vii_",'Valoració '!$D$7,"00",A162)," ")</f>
        <v xml:space="preserve"> </v>
      </c>
    </row>
    <row r="163" spans="1:8" s="81" customFormat="1" x14ac:dyDescent="0.25">
      <c r="A163" s="190">
        <v>156</v>
      </c>
      <c r="B163" s="263"/>
      <c r="C163" s="202"/>
      <c r="D163" s="203"/>
      <c r="E163" s="202"/>
      <c r="F163" s="202"/>
      <c r="G163" s="88" cm="1">
        <f t="array" ref="G163">_xlfn.XLOOKUP(B163,Tabla319[[#All],[name]],Tabla319[[#All],[point]],0,0)</f>
        <v>0</v>
      </c>
      <c r="H163" s="232" t="str">
        <f>IF(B163&gt;0,CONCATENATE("2vii_",'Valoració '!$D$7,"00",A163)," ")</f>
        <v xml:space="preserve"> </v>
      </c>
    </row>
    <row r="164" spans="1:8" s="81" customFormat="1" x14ac:dyDescent="0.25">
      <c r="A164" s="190">
        <v>157</v>
      </c>
      <c r="B164" s="263"/>
      <c r="C164" s="202"/>
      <c r="D164" s="203"/>
      <c r="E164" s="202"/>
      <c r="F164" s="202"/>
      <c r="G164" s="88" cm="1">
        <f t="array" ref="G164">_xlfn.XLOOKUP(B164,Tabla319[[#All],[name]],Tabla319[[#All],[point]],0,0)</f>
        <v>0</v>
      </c>
      <c r="H164" s="232" t="str">
        <f>IF(B164&gt;0,CONCATENATE("2vii_",'Valoració '!$D$7,"00",A164)," ")</f>
        <v xml:space="preserve"> </v>
      </c>
    </row>
    <row r="165" spans="1:8" s="81" customFormat="1" x14ac:dyDescent="0.25">
      <c r="A165" s="190">
        <v>158</v>
      </c>
      <c r="B165" s="263"/>
      <c r="C165" s="202"/>
      <c r="D165" s="203"/>
      <c r="E165" s="202"/>
      <c r="F165" s="202"/>
      <c r="G165" s="88" cm="1">
        <f t="array" ref="G165">_xlfn.XLOOKUP(B165,Tabla319[[#All],[name]],Tabla319[[#All],[point]],0,0)</f>
        <v>0</v>
      </c>
      <c r="H165" s="232" t="str">
        <f>IF(B165&gt;0,CONCATENATE("2vii_",'Valoració '!$D$7,"00",A165)," ")</f>
        <v xml:space="preserve"> </v>
      </c>
    </row>
    <row r="166" spans="1:8" s="81" customFormat="1" x14ac:dyDescent="0.25">
      <c r="A166" s="190">
        <v>159</v>
      </c>
      <c r="B166" s="263"/>
      <c r="C166" s="202"/>
      <c r="D166" s="203"/>
      <c r="E166" s="202"/>
      <c r="F166" s="202"/>
      <c r="G166" s="88" cm="1">
        <f t="array" ref="G166">_xlfn.XLOOKUP(B166,Tabla319[[#All],[name]],Tabla319[[#All],[point]],0,0)</f>
        <v>0</v>
      </c>
      <c r="H166" s="232" t="str">
        <f>IF(B166&gt;0,CONCATENATE("2vii_",'Valoració '!$D$7,"00",A166)," ")</f>
        <v xml:space="preserve"> </v>
      </c>
    </row>
    <row r="167" spans="1:8" s="81" customFormat="1" x14ac:dyDescent="0.25">
      <c r="A167" s="190">
        <v>160</v>
      </c>
      <c r="B167" s="263"/>
      <c r="C167" s="202"/>
      <c r="D167" s="203"/>
      <c r="E167" s="202"/>
      <c r="F167" s="202"/>
      <c r="G167" s="88" cm="1">
        <f t="array" ref="G167">_xlfn.XLOOKUP(B167,Tabla319[[#All],[name]],Tabla319[[#All],[point]],0,0)</f>
        <v>0</v>
      </c>
      <c r="H167" s="232" t="str">
        <f>IF(B167&gt;0,CONCATENATE("2vii_",'Valoració '!$D$7,"00",A167)," ")</f>
        <v xml:space="preserve"> </v>
      </c>
    </row>
    <row r="168" spans="1:8" s="81" customFormat="1" x14ac:dyDescent="0.25">
      <c r="A168" s="190">
        <v>161</v>
      </c>
      <c r="B168" s="263"/>
      <c r="C168" s="202"/>
      <c r="D168" s="203"/>
      <c r="E168" s="202"/>
      <c r="F168" s="202"/>
      <c r="G168" s="88" cm="1">
        <f t="array" ref="G168">_xlfn.XLOOKUP(B168,Tabla319[[#All],[name]],Tabla319[[#All],[point]],0,0)</f>
        <v>0</v>
      </c>
      <c r="H168" s="232" t="str">
        <f>IF(B168&gt;0,CONCATENATE("2vii_",'Valoració '!$D$7,"00",A168)," ")</f>
        <v xml:space="preserve"> </v>
      </c>
    </row>
    <row r="169" spans="1:8" s="81" customFormat="1" x14ac:dyDescent="0.25">
      <c r="A169" s="190">
        <v>162</v>
      </c>
      <c r="B169" s="263"/>
      <c r="C169" s="202"/>
      <c r="D169" s="203"/>
      <c r="E169" s="202"/>
      <c r="F169" s="202"/>
      <c r="G169" s="88" cm="1">
        <f t="array" ref="G169">_xlfn.XLOOKUP(B169,Tabla319[[#All],[name]],Tabla319[[#All],[point]],0,0)</f>
        <v>0</v>
      </c>
      <c r="H169" s="232" t="str">
        <f>IF(B169&gt;0,CONCATENATE("2vii_",'Valoració '!$D$7,"00",A169)," ")</f>
        <v xml:space="preserve"> </v>
      </c>
    </row>
    <row r="170" spans="1:8" s="81" customFormat="1" x14ac:dyDescent="0.25">
      <c r="A170" s="190">
        <v>163</v>
      </c>
      <c r="B170" s="263"/>
      <c r="C170" s="202"/>
      <c r="D170" s="203"/>
      <c r="E170" s="202"/>
      <c r="F170" s="202"/>
      <c r="G170" s="88" cm="1">
        <f t="array" ref="G170">_xlfn.XLOOKUP(B170,Tabla319[[#All],[name]],Tabla319[[#All],[point]],0,0)</f>
        <v>0</v>
      </c>
      <c r="H170" s="232" t="str">
        <f>IF(B170&gt;0,CONCATENATE("2vii_",'Valoració '!$D$7,"00",A170)," ")</f>
        <v xml:space="preserve"> </v>
      </c>
    </row>
    <row r="171" spans="1:8" s="81" customFormat="1" x14ac:dyDescent="0.25">
      <c r="A171" s="190">
        <v>164</v>
      </c>
      <c r="B171" s="263"/>
      <c r="C171" s="202"/>
      <c r="D171" s="203"/>
      <c r="E171" s="202"/>
      <c r="F171" s="202"/>
      <c r="G171" s="88" cm="1">
        <f t="array" ref="G171">_xlfn.XLOOKUP(B171,Tabla319[[#All],[name]],Tabla319[[#All],[point]],0,0)</f>
        <v>0</v>
      </c>
      <c r="H171" s="232" t="str">
        <f>IF(B171&gt;0,CONCATENATE("2vii_",'Valoració '!$D$7,"00",A171)," ")</f>
        <v xml:space="preserve"> </v>
      </c>
    </row>
    <row r="172" spans="1:8" s="81" customFormat="1" x14ac:dyDescent="0.25">
      <c r="A172" s="190">
        <v>165</v>
      </c>
      <c r="B172" s="263"/>
      <c r="C172" s="202"/>
      <c r="D172" s="203"/>
      <c r="E172" s="202"/>
      <c r="F172" s="202"/>
      <c r="G172" s="88" cm="1">
        <f t="array" ref="G172">_xlfn.XLOOKUP(B172,Tabla319[[#All],[name]],Tabla319[[#All],[point]],0,0)</f>
        <v>0</v>
      </c>
      <c r="H172" s="232" t="str">
        <f>IF(B172&gt;0,CONCATENATE("2vii_",'Valoració '!$D$7,"00",A172)," ")</f>
        <v xml:space="preserve"> </v>
      </c>
    </row>
    <row r="173" spans="1:8" s="81" customFormat="1" x14ac:dyDescent="0.25">
      <c r="A173" s="190">
        <v>166</v>
      </c>
      <c r="B173" s="263"/>
      <c r="C173" s="202"/>
      <c r="D173" s="203"/>
      <c r="E173" s="202"/>
      <c r="F173" s="202"/>
      <c r="G173" s="88" cm="1">
        <f t="array" ref="G173">_xlfn.XLOOKUP(B173,Tabla319[[#All],[name]],Tabla319[[#All],[point]],0,0)</f>
        <v>0</v>
      </c>
      <c r="H173" s="232" t="str">
        <f>IF(B173&gt;0,CONCATENATE("2vii_",'Valoració '!$D$7,"00",A173)," ")</f>
        <v xml:space="preserve"> </v>
      </c>
    </row>
    <row r="174" spans="1:8" s="81" customFormat="1" x14ac:dyDescent="0.25">
      <c r="A174" s="190">
        <v>167</v>
      </c>
      <c r="B174" s="263"/>
      <c r="C174" s="202"/>
      <c r="D174" s="203"/>
      <c r="E174" s="202"/>
      <c r="F174" s="202"/>
      <c r="G174" s="88" cm="1">
        <f t="array" ref="G174">_xlfn.XLOOKUP(B174,Tabla319[[#All],[name]],Tabla319[[#All],[point]],0,0)</f>
        <v>0</v>
      </c>
      <c r="H174" s="232" t="str">
        <f>IF(B174&gt;0,CONCATENATE("2vii_",'Valoració '!$D$7,"00",A174)," ")</f>
        <v xml:space="preserve"> </v>
      </c>
    </row>
    <row r="175" spans="1:8" s="81" customFormat="1" x14ac:dyDescent="0.25">
      <c r="A175" s="190">
        <v>168</v>
      </c>
      <c r="B175" s="263"/>
      <c r="C175" s="202"/>
      <c r="D175" s="203"/>
      <c r="E175" s="202"/>
      <c r="F175" s="202"/>
      <c r="G175" s="88" cm="1">
        <f t="array" ref="G175">_xlfn.XLOOKUP(B175,Tabla319[[#All],[name]],Tabla319[[#All],[point]],0,0)</f>
        <v>0</v>
      </c>
      <c r="H175" s="232" t="str">
        <f>IF(B175&gt;0,CONCATENATE("2vii_",'Valoració '!$D$7,"00",A175)," ")</f>
        <v xml:space="preserve"> </v>
      </c>
    </row>
    <row r="176" spans="1:8" s="81" customFormat="1" x14ac:dyDescent="0.25">
      <c r="A176" s="190">
        <v>169</v>
      </c>
      <c r="B176" s="263"/>
      <c r="C176" s="202"/>
      <c r="D176" s="203"/>
      <c r="E176" s="202"/>
      <c r="F176" s="202"/>
      <c r="G176" s="88" cm="1">
        <f t="array" ref="G176">_xlfn.XLOOKUP(B176,Tabla319[[#All],[name]],Tabla319[[#All],[point]],0,0)</f>
        <v>0</v>
      </c>
      <c r="H176" s="232" t="str">
        <f>IF(B176&gt;0,CONCATENATE("2vii_",'Valoració '!$D$7,"00",A176)," ")</f>
        <v xml:space="preserve"> </v>
      </c>
    </row>
    <row r="177" spans="1:8" s="81" customFormat="1" x14ac:dyDescent="0.25">
      <c r="A177" s="190">
        <v>170</v>
      </c>
      <c r="B177" s="263"/>
      <c r="C177" s="202"/>
      <c r="D177" s="203"/>
      <c r="E177" s="202"/>
      <c r="F177" s="202"/>
      <c r="G177" s="88" cm="1">
        <f t="array" ref="G177">_xlfn.XLOOKUP(B177,Tabla319[[#All],[name]],Tabla319[[#All],[point]],0,0)</f>
        <v>0</v>
      </c>
      <c r="H177" s="232" t="str">
        <f>IF(B177&gt;0,CONCATENATE("2vii_",'Valoració '!$D$7,"00",A177)," ")</f>
        <v xml:space="preserve"> </v>
      </c>
    </row>
    <row r="178" spans="1:8" s="81" customFormat="1" x14ac:dyDescent="0.25">
      <c r="A178" s="190">
        <v>171</v>
      </c>
      <c r="B178" s="263"/>
      <c r="C178" s="202"/>
      <c r="D178" s="203"/>
      <c r="E178" s="202"/>
      <c r="F178" s="202"/>
      <c r="G178" s="88" cm="1">
        <f t="array" ref="G178">_xlfn.XLOOKUP(B178,Tabla319[[#All],[name]],Tabla319[[#All],[point]],0,0)</f>
        <v>0</v>
      </c>
      <c r="H178" s="232" t="str">
        <f>IF(B178&gt;0,CONCATENATE("2vii_",'Valoració '!$D$7,"00",A178)," ")</f>
        <v xml:space="preserve"> </v>
      </c>
    </row>
    <row r="179" spans="1:8" s="81" customFormat="1" x14ac:dyDescent="0.25">
      <c r="A179" s="190">
        <v>172</v>
      </c>
      <c r="B179" s="263"/>
      <c r="C179" s="202"/>
      <c r="D179" s="203"/>
      <c r="E179" s="202"/>
      <c r="F179" s="202"/>
      <c r="G179" s="88" cm="1">
        <f t="array" ref="G179">_xlfn.XLOOKUP(B179,Tabla319[[#All],[name]],Tabla319[[#All],[point]],0,0)</f>
        <v>0</v>
      </c>
      <c r="H179" s="232" t="str">
        <f>IF(B179&gt;0,CONCATENATE("2vii_",'Valoració '!$D$7,"00",A179)," ")</f>
        <v xml:space="preserve"> </v>
      </c>
    </row>
    <row r="180" spans="1:8" s="81" customFormat="1" x14ac:dyDescent="0.25">
      <c r="A180" s="190">
        <v>173</v>
      </c>
      <c r="B180" s="263"/>
      <c r="C180" s="202"/>
      <c r="D180" s="203"/>
      <c r="E180" s="202"/>
      <c r="F180" s="202"/>
      <c r="G180" s="88" cm="1">
        <f t="array" ref="G180">_xlfn.XLOOKUP(B180,Tabla319[[#All],[name]],Tabla319[[#All],[point]],0,0)</f>
        <v>0</v>
      </c>
      <c r="H180" s="232" t="str">
        <f>IF(B180&gt;0,CONCATENATE("2vii_",'Valoració '!$D$7,"00",A180)," ")</f>
        <v xml:space="preserve"> </v>
      </c>
    </row>
    <row r="181" spans="1:8" s="81" customFormat="1" x14ac:dyDescent="0.25">
      <c r="A181" s="190">
        <v>174</v>
      </c>
      <c r="B181" s="263"/>
      <c r="C181" s="202"/>
      <c r="D181" s="203"/>
      <c r="E181" s="202"/>
      <c r="F181" s="202"/>
      <c r="G181" s="88" cm="1">
        <f t="array" ref="G181">_xlfn.XLOOKUP(B181,Tabla319[[#All],[name]],Tabla319[[#All],[point]],0,0)</f>
        <v>0</v>
      </c>
      <c r="H181" s="232" t="str">
        <f>IF(B181&gt;0,CONCATENATE("2vii_",'Valoració '!$D$7,"00",A181)," ")</f>
        <v xml:space="preserve"> </v>
      </c>
    </row>
    <row r="182" spans="1:8" s="81" customFormat="1" x14ac:dyDescent="0.25">
      <c r="A182" s="190">
        <v>175</v>
      </c>
      <c r="B182" s="263"/>
      <c r="C182" s="202"/>
      <c r="D182" s="203"/>
      <c r="E182" s="202"/>
      <c r="F182" s="202"/>
      <c r="G182" s="88" cm="1">
        <f t="array" ref="G182">_xlfn.XLOOKUP(B182,Tabla319[[#All],[name]],Tabla319[[#All],[point]],0,0)</f>
        <v>0</v>
      </c>
      <c r="H182" s="232" t="str">
        <f>IF(B182&gt;0,CONCATENATE("2vii_",'Valoració '!$D$7,"00",A182)," ")</f>
        <v xml:space="preserve"> </v>
      </c>
    </row>
    <row r="183" spans="1:8" s="81" customFormat="1" x14ac:dyDescent="0.25">
      <c r="A183" s="190">
        <v>176</v>
      </c>
      <c r="B183" s="263"/>
      <c r="C183" s="202"/>
      <c r="D183" s="203"/>
      <c r="E183" s="202"/>
      <c r="F183" s="202"/>
      <c r="G183" s="88" cm="1">
        <f t="array" ref="G183">_xlfn.XLOOKUP(B183,Tabla319[[#All],[name]],Tabla319[[#All],[point]],0,0)</f>
        <v>0</v>
      </c>
      <c r="H183" s="232" t="str">
        <f>IF(B183&gt;0,CONCATENATE("2vii_",'Valoració '!$D$7,"00",A183)," ")</f>
        <v xml:space="preserve"> </v>
      </c>
    </row>
    <row r="184" spans="1:8" s="81" customFormat="1" x14ac:dyDescent="0.25">
      <c r="A184" s="190">
        <v>177</v>
      </c>
      <c r="B184" s="263"/>
      <c r="C184" s="202"/>
      <c r="D184" s="203"/>
      <c r="E184" s="202"/>
      <c r="F184" s="202"/>
      <c r="G184" s="88" cm="1">
        <f t="array" ref="G184">_xlfn.XLOOKUP(B184,Tabla319[[#All],[name]],Tabla319[[#All],[point]],0,0)</f>
        <v>0</v>
      </c>
      <c r="H184" s="232" t="str">
        <f>IF(B184&gt;0,CONCATENATE("2vii_",'Valoració '!$D$7,"00",A184)," ")</f>
        <v xml:space="preserve"> </v>
      </c>
    </row>
    <row r="185" spans="1:8" s="81" customFormat="1" x14ac:dyDescent="0.25">
      <c r="A185" s="190">
        <v>178</v>
      </c>
      <c r="B185" s="263"/>
      <c r="C185" s="202"/>
      <c r="D185" s="203"/>
      <c r="E185" s="202"/>
      <c r="F185" s="202"/>
      <c r="G185" s="88" cm="1">
        <f t="array" ref="G185">_xlfn.XLOOKUP(B185,Tabla319[[#All],[name]],Tabla319[[#All],[point]],0,0)</f>
        <v>0</v>
      </c>
      <c r="H185" s="232" t="str">
        <f>IF(B185&gt;0,CONCATENATE("2vii_",'Valoració '!$D$7,"00",A185)," ")</f>
        <v xml:space="preserve"> </v>
      </c>
    </row>
    <row r="186" spans="1:8" s="81" customFormat="1" x14ac:dyDescent="0.25">
      <c r="A186" s="190">
        <v>179</v>
      </c>
      <c r="B186" s="263"/>
      <c r="C186" s="202"/>
      <c r="D186" s="203"/>
      <c r="E186" s="202"/>
      <c r="F186" s="202"/>
      <c r="G186" s="88" cm="1">
        <f t="array" ref="G186">_xlfn.XLOOKUP(B186,Tabla319[[#All],[name]],Tabla319[[#All],[point]],0,0)</f>
        <v>0</v>
      </c>
      <c r="H186" s="232" t="str">
        <f>IF(B186&gt;0,CONCATENATE("2vii_",'Valoració '!$D$7,"00",A186)," ")</f>
        <v xml:space="preserve"> </v>
      </c>
    </row>
    <row r="187" spans="1:8" s="81" customFormat="1" x14ac:dyDescent="0.25">
      <c r="A187" s="190">
        <v>180</v>
      </c>
      <c r="B187" s="263"/>
      <c r="C187" s="202"/>
      <c r="D187" s="203"/>
      <c r="E187" s="202"/>
      <c r="F187" s="202"/>
      <c r="G187" s="88" cm="1">
        <f t="array" ref="G187">_xlfn.XLOOKUP(B187,Tabla319[[#All],[name]],Tabla319[[#All],[point]],0,0)</f>
        <v>0</v>
      </c>
      <c r="H187" s="232" t="str">
        <f>IF(B187&gt;0,CONCATENATE("2vii_",'Valoració '!$D$7,"00",A187)," ")</f>
        <v xml:space="preserve"> </v>
      </c>
    </row>
    <row r="188" spans="1:8" s="81" customFormat="1" x14ac:dyDescent="0.25">
      <c r="A188" s="190">
        <v>181</v>
      </c>
      <c r="B188" s="263"/>
      <c r="C188" s="202"/>
      <c r="D188" s="203"/>
      <c r="E188" s="202"/>
      <c r="F188" s="202"/>
      <c r="G188" s="88" cm="1">
        <f t="array" ref="G188">_xlfn.XLOOKUP(B188,Tabla319[[#All],[name]],Tabla319[[#All],[point]],0,0)</f>
        <v>0</v>
      </c>
      <c r="H188" s="232" t="str">
        <f>IF(B188&gt;0,CONCATENATE("2vii_",'Valoració '!$D$7,"00",A188)," ")</f>
        <v xml:space="preserve"> </v>
      </c>
    </row>
    <row r="189" spans="1:8" s="81" customFormat="1" x14ac:dyDescent="0.25">
      <c r="A189" s="190">
        <v>182</v>
      </c>
      <c r="B189" s="263"/>
      <c r="C189" s="202"/>
      <c r="D189" s="203"/>
      <c r="E189" s="202"/>
      <c r="F189" s="202"/>
      <c r="G189" s="88" cm="1">
        <f t="array" ref="G189">_xlfn.XLOOKUP(B189,Tabla319[[#All],[name]],Tabla319[[#All],[point]],0,0)</f>
        <v>0</v>
      </c>
      <c r="H189" s="232" t="str">
        <f>IF(B189&gt;0,CONCATENATE("2vii_",'Valoració '!$D$7,"00",A189)," ")</f>
        <v xml:space="preserve"> </v>
      </c>
    </row>
    <row r="190" spans="1:8" s="81" customFormat="1" x14ac:dyDescent="0.25">
      <c r="A190" s="190">
        <v>183</v>
      </c>
      <c r="B190" s="263"/>
      <c r="C190" s="202"/>
      <c r="D190" s="203"/>
      <c r="E190" s="202"/>
      <c r="F190" s="202"/>
      <c r="G190" s="88" cm="1">
        <f t="array" ref="G190">_xlfn.XLOOKUP(B190,Tabla319[[#All],[name]],Tabla319[[#All],[point]],0,0)</f>
        <v>0</v>
      </c>
      <c r="H190" s="232" t="str">
        <f>IF(B190&gt;0,CONCATENATE("2vii_",'Valoració '!$D$7,"00",A190)," ")</f>
        <v xml:space="preserve"> </v>
      </c>
    </row>
    <row r="191" spans="1:8" s="81" customFormat="1" x14ac:dyDescent="0.25">
      <c r="A191" s="190">
        <v>184</v>
      </c>
      <c r="B191" s="263"/>
      <c r="C191" s="202"/>
      <c r="D191" s="203"/>
      <c r="E191" s="202"/>
      <c r="F191" s="202"/>
      <c r="G191" s="88" cm="1">
        <f t="array" ref="G191">_xlfn.XLOOKUP(B191,Tabla319[[#All],[name]],Tabla319[[#All],[point]],0,0)</f>
        <v>0</v>
      </c>
      <c r="H191" s="232" t="str">
        <f>IF(B191&gt;0,CONCATENATE("2vii_",'Valoració '!$D$7,"00",A191)," ")</f>
        <v xml:space="preserve"> </v>
      </c>
    </row>
    <row r="192" spans="1:8" s="81" customFormat="1" x14ac:dyDescent="0.25">
      <c r="A192" s="190">
        <v>185</v>
      </c>
      <c r="B192" s="263"/>
      <c r="C192" s="202"/>
      <c r="D192" s="203"/>
      <c r="E192" s="202"/>
      <c r="F192" s="202"/>
      <c r="G192" s="88" cm="1">
        <f t="array" ref="G192">_xlfn.XLOOKUP(B192,Tabla319[[#All],[name]],Tabla319[[#All],[point]],0,0)</f>
        <v>0</v>
      </c>
      <c r="H192" s="232" t="str">
        <f>IF(B192&gt;0,CONCATENATE("2vii_",'Valoració '!$D$7,"00",A192)," ")</f>
        <v xml:space="preserve"> </v>
      </c>
    </row>
    <row r="193" spans="1:8" s="81" customFormat="1" x14ac:dyDescent="0.25">
      <c r="A193" s="190">
        <v>186</v>
      </c>
      <c r="B193" s="263"/>
      <c r="C193" s="202"/>
      <c r="D193" s="203"/>
      <c r="E193" s="202"/>
      <c r="F193" s="202"/>
      <c r="G193" s="88" cm="1">
        <f t="array" ref="G193">_xlfn.XLOOKUP(B193,Tabla319[[#All],[name]],Tabla319[[#All],[point]],0,0)</f>
        <v>0</v>
      </c>
      <c r="H193" s="232" t="str">
        <f>IF(B193&gt;0,CONCATENATE("2vii_",'Valoració '!$D$7,"00",A193)," ")</f>
        <v xml:space="preserve"> </v>
      </c>
    </row>
    <row r="194" spans="1:8" s="81" customFormat="1" x14ac:dyDescent="0.25">
      <c r="A194" s="190">
        <v>187</v>
      </c>
      <c r="B194" s="263"/>
      <c r="C194" s="202"/>
      <c r="D194" s="203"/>
      <c r="E194" s="202"/>
      <c r="F194" s="202"/>
      <c r="G194" s="88" cm="1">
        <f t="array" ref="G194">_xlfn.XLOOKUP(B194,Tabla319[[#All],[name]],Tabla319[[#All],[point]],0,0)</f>
        <v>0</v>
      </c>
      <c r="H194" s="232" t="str">
        <f>IF(B194&gt;0,CONCATENATE("2vii_",'Valoració '!$D$7,"00",A194)," ")</f>
        <v xml:space="preserve"> </v>
      </c>
    </row>
    <row r="195" spans="1:8" s="81" customFormat="1" x14ac:dyDescent="0.25">
      <c r="A195" s="190">
        <v>188</v>
      </c>
      <c r="B195" s="263"/>
      <c r="C195" s="202"/>
      <c r="D195" s="203"/>
      <c r="E195" s="202"/>
      <c r="F195" s="202"/>
      <c r="G195" s="88" cm="1">
        <f t="array" ref="G195">_xlfn.XLOOKUP(B195,Tabla319[[#All],[name]],Tabla319[[#All],[point]],0,0)</f>
        <v>0</v>
      </c>
      <c r="H195" s="232" t="str">
        <f>IF(B195&gt;0,CONCATENATE("2vii_",'Valoració '!$D$7,"00",A195)," ")</f>
        <v xml:space="preserve"> </v>
      </c>
    </row>
    <row r="196" spans="1:8" s="81" customFormat="1" x14ac:dyDescent="0.25">
      <c r="A196" s="190">
        <v>189</v>
      </c>
      <c r="B196" s="263"/>
      <c r="C196" s="202"/>
      <c r="D196" s="203"/>
      <c r="E196" s="202"/>
      <c r="F196" s="202"/>
      <c r="G196" s="88" cm="1">
        <f t="array" ref="G196">_xlfn.XLOOKUP(B196,Tabla319[[#All],[name]],Tabla319[[#All],[point]],0,0)</f>
        <v>0</v>
      </c>
      <c r="H196" s="232" t="str">
        <f>IF(B196&gt;0,CONCATENATE("2vii_",'Valoració '!$D$7,"00",A196)," ")</f>
        <v xml:space="preserve"> </v>
      </c>
    </row>
    <row r="197" spans="1:8" s="81" customFormat="1" x14ac:dyDescent="0.25">
      <c r="A197" s="190">
        <v>190</v>
      </c>
      <c r="B197" s="263"/>
      <c r="C197" s="202"/>
      <c r="D197" s="203"/>
      <c r="E197" s="202"/>
      <c r="F197" s="202"/>
      <c r="G197" s="88" cm="1">
        <f t="array" ref="G197">_xlfn.XLOOKUP(B197,Tabla319[[#All],[name]],Tabla319[[#All],[point]],0,0)</f>
        <v>0</v>
      </c>
      <c r="H197" s="232" t="str">
        <f>IF(B197&gt;0,CONCATENATE("2vii_",'Valoració '!$D$7,"00",A197)," ")</f>
        <v xml:space="preserve"> </v>
      </c>
    </row>
    <row r="198" spans="1:8" s="81" customFormat="1" x14ac:dyDescent="0.25">
      <c r="A198" s="190">
        <v>191</v>
      </c>
      <c r="B198" s="263"/>
      <c r="C198" s="202"/>
      <c r="D198" s="203"/>
      <c r="E198" s="202"/>
      <c r="F198" s="202"/>
      <c r="G198" s="88" cm="1">
        <f t="array" ref="G198">_xlfn.XLOOKUP(B198,Tabla319[[#All],[name]],Tabla319[[#All],[point]],0,0)</f>
        <v>0</v>
      </c>
      <c r="H198" s="232" t="str">
        <f>IF(B198&gt;0,CONCATENATE("2vii_",'Valoració '!$D$7,"00",A198)," ")</f>
        <v xml:space="preserve"> </v>
      </c>
    </row>
    <row r="199" spans="1:8" s="81" customFormat="1" x14ac:dyDescent="0.25">
      <c r="A199" s="190">
        <v>192</v>
      </c>
      <c r="B199" s="263"/>
      <c r="C199" s="202"/>
      <c r="D199" s="203"/>
      <c r="E199" s="202"/>
      <c r="F199" s="202"/>
      <c r="G199" s="88" cm="1">
        <f t="array" ref="G199">_xlfn.XLOOKUP(B199,Tabla319[[#All],[name]],Tabla319[[#All],[point]],0,0)</f>
        <v>0</v>
      </c>
      <c r="H199" s="232" t="str">
        <f>IF(B199&gt;0,CONCATENATE("2vii_",'Valoració '!$D$7,"00",A199)," ")</f>
        <v xml:space="preserve"> </v>
      </c>
    </row>
    <row r="200" spans="1:8" s="81" customFormat="1" x14ac:dyDescent="0.25">
      <c r="A200" s="190">
        <v>193</v>
      </c>
      <c r="B200" s="263"/>
      <c r="C200" s="202"/>
      <c r="D200" s="203"/>
      <c r="E200" s="202"/>
      <c r="F200" s="202"/>
      <c r="G200" s="88" cm="1">
        <f t="array" ref="G200">_xlfn.XLOOKUP(B200,Tabla319[[#All],[name]],Tabla319[[#All],[point]],0,0)</f>
        <v>0</v>
      </c>
      <c r="H200" s="232" t="str">
        <f>IF(B200&gt;0,CONCATENATE("2vii_",'Valoració '!$D$7,"00",A200)," ")</f>
        <v xml:space="preserve"> </v>
      </c>
    </row>
    <row r="201" spans="1:8" s="81" customFormat="1" x14ac:dyDescent="0.25">
      <c r="A201" s="190">
        <v>194</v>
      </c>
      <c r="B201" s="263"/>
      <c r="C201" s="202"/>
      <c r="D201" s="203"/>
      <c r="E201" s="202"/>
      <c r="F201" s="202"/>
      <c r="G201" s="88" cm="1">
        <f t="array" ref="G201">_xlfn.XLOOKUP(B201,Tabla319[[#All],[name]],Tabla319[[#All],[point]],0,0)</f>
        <v>0</v>
      </c>
      <c r="H201" s="232" t="str">
        <f>IF(B201&gt;0,CONCATENATE("2vii_",'Valoració '!$D$7,"00",A201)," ")</f>
        <v xml:space="preserve"> </v>
      </c>
    </row>
    <row r="202" spans="1:8" s="81" customFormat="1" x14ac:dyDescent="0.25">
      <c r="A202" s="190">
        <v>195</v>
      </c>
      <c r="B202" s="263"/>
      <c r="C202" s="202"/>
      <c r="D202" s="203"/>
      <c r="E202" s="202"/>
      <c r="F202" s="202"/>
      <c r="G202" s="88" cm="1">
        <f t="array" ref="G202">_xlfn.XLOOKUP(B202,Tabla319[[#All],[name]],Tabla319[[#All],[point]],0,0)</f>
        <v>0</v>
      </c>
      <c r="H202" s="232" t="str">
        <f>IF(B202&gt;0,CONCATENATE("2vii_",'Valoració '!$D$7,"00",A202)," ")</f>
        <v xml:space="preserve"> </v>
      </c>
    </row>
    <row r="203" spans="1:8" s="81" customFormat="1" x14ac:dyDescent="0.25">
      <c r="A203" s="190">
        <v>196</v>
      </c>
      <c r="B203" s="263"/>
      <c r="C203" s="202"/>
      <c r="D203" s="203"/>
      <c r="E203" s="202"/>
      <c r="F203" s="202"/>
      <c r="G203" s="88" cm="1">
        <f t="array" ref="G203">_xlfn.XLOOKUP(B203,Tabla319[[#All],[name]],Tabla319[[#All],[point]],0,0)</f>
        <v>0</v>
      </c>
      <c r="H203" s="232" t="str">
        <f>IF(B203&gt;0,CONCATENATE("2vii_",'Valoració '!$D$7,"00",A203)," ")</f>
        <v xml:space="preserve"> </v>
      </c>
    </row>
    <row r="204" spans="1:8" s="81" customFormat="1" x14ac:dyDescent="0.25">
      <c r="A204" s="190">
        <v>197</v>
      </c>
      <c r="B204" s="263"/>
      <c r="C204" s="202"/>
      <c r="D204" s="203"/>
      <c r="E204" s="202"/>
      <c r="F204" s="202"/>
      <c r="G204" s="88" cm="1">
        <f t="array" ref="G204">_xlfn.XLOOKUP(B204,Tabla319[[#All],[name]],Tabla319[[#All],[point]],0,0)</f>
        <v>0</v>
      </c>
      <c r="H204" s="232" t="str">
        <f>IF(B204&gt;0,CONCATENATE("2vii_",'Valoració '!$D$7,"00",A204)," ")</f>
        <v xml:space="preserve"> </v>
      </c>
    </row>
    <row r="205" spans="1:8" s="81" customFormat="1" x14ac:dyDescent="0.25">
      <c r="A205" s="190">
        <v>198</v>
      </c>
      <c r="B205" s="263"/>
      <c r="C205" s="202"/>
      <c r="D205" s="203"/>
      <c r="E205" s="202"/>
      <c r="F205" s="202"/>
      <c r="G205" s="88" cm="1">
        <f t="array" ref="G205">_xlfn.XLOOKUP(B205,Tabla319[[#All],[name]],Tabla319[[#All],[point]],0,0)</f>
        <v>0</v>
      </c>
      <c r="H205" s="232" t="str">
        <f>IF(B205&gt;0,CONCATENATE("2vii_",'Valoració '!$D$7,"00",A205)," ")</f>
        <v xml:space="preserve"> </v>
      </c>
    </row>
    <row r="206" spans="1:8" s="81" customFormat="1" x14ac:dyDescent="0.25">
      <c r="A206" s="190">
        <v>199</v>
      </c>
      <c r="B206" s="263"/>
      <c r="C206" s="202"/>
      <c r="D206" s="203"/>
      <c r="E206" s="202"/>
      <c r="F206" s="202"/>
      <c r="G206" s="88" cm="1">
        <f t="array" ref="G206">_xlfn.XLOOKUP(B206,Tabla319[[#All],[name]],Tabla319[[#All],[point]],0,0)</f>
        <v>0</v>
      </c>
      <c r="H206" s="232" t="str">
        <f>IF(B206&gt;0,CONCATENATE("2vii_",'Valoració '!$D$7,"00",A206)," ")</f>
        <v xml:space="preserve"> </v>
      </c>
    </row>
    <row r="207" spans="1:8" s="81" customFormat="1" x14ac:dyDescent="0.25">
      <c r="A207" s="190">
        <v>200</v>
      </c>
      <c r="B207" s="263"/>
      <c r="C207" s="202"/>
      <c r="D207" s="203"/>
      <c r="E207" s="202"/>
      <c r="F207" s="202"/>
      <c r="G207" s="88" cm="1">
        <f t="array" ref="G207">_xlfn.XLOOKUP(B207,Tabla319[[#All],[name]],Tabla319[[#All],[point]],0,0)</f>
        <v>0</v>
      </c>
      <c r="H207" s="232" t="str">
        <f>IF(B207&gt;0,CONCATENATE("2vii_",'Valoració '!$D$7,"00",A207)," ")</f>
        <v xml:space="preserve"> </v>
      </c>
    </row>
    <row r="208" spans="1:8" s="81" customFormat="1" x14ac:dyDescent="0.25">
      <c r="A208" s="190">
        <v>201</v>
      </c>
      <c r="B208" s="263"/>
      <c r="C208" s="202"/>
      <c r="D208" s="203"/>
      <c r="E208" s="202"/>
      <c r="F208" s="202"/>
      <c r="G208" s="88" cm="1">
        <f t="array" ref="G208">_xlfn.XLOOKUP(B208,Tabla319[[#All],[name]],Tabla319[[#All],[point]],0,0)</f>
        <v>0</v>
      </c>
      <c r="H208" s="232" t="str">
        <f>IF(B208&gt;0,CONCATENATE("2vii_",'Valoració '!$D$7,"00",A208)," ")</f>
        <v xml:space="preserve"> </v>
      </c>
    </row>
    <row r="209" spans="1:8" s="81" customFormat="1" x14ac:dyDescent="0.25">
      <c r="A209" s="190">
        <v>202</v>
      </c>
      <c r="B209" s="263"/>
      <c r="C209" s="202"/>
      <c r="D209" s="203"/>
      <c r="E209" s="202"/>
      <c r="F209" s="202"/>
      <c r="G209" s="88" cm="1">
        <f t="array" ref="G209">_xlfn.XLOOKUP(B209,Tabla319[[#All],[name]],Tabla319[[#All],[point]],0,0)</f>
        <v>0</v>
      </c>
      <c r="H209" s="232" t="str">
        <f>IF(B209&gt;0,CONCATENATE("2vii_",'Valoració '!$D$7,"00",A209)," ")</f>
        <v xml:space="preserve"> </v>
      </c>
    </row>
    <row r="210" spans="1:8" s="81" customFormat="1" x14ac:dyDescent="0.25">
      <c r="A210" s="190">
        <v>203</v>
      </c>
      <c r="B210" s="263"/>
      <c r="C210" s="202"/>
      <c r="D210" s="203"/>
      <c r="E210" s="202"/>
      <c r="F210" s="202"/>
      <c r="G210" s="88" cm="1">
        <f t="array" ref="G210">_xlfn.XLOOKUP(B210,Tabla319[[#All],[name]],Tabla319[[#All],[point]],0,0)</f>
        <v>0</v>
      </c>
      <c r="H210" s="232" t="str">
        <f>IF(B210&gt;0,CONCATENATE("2vii_",'Valoració '!$D$7,"00",A210)," ")</f>
        <v xml:space="preserve"> </v>
      </c>
    </row>
    <row r="211" spans="1:8" s="81" customFormat="1" x14ac:dyDescent="0.25">
      <c r="A211" s="190">
        <v>204</v>
      </c>
      <c r="B211" s="263"/>
      <c r="C211" s="202"/>
      <c r="D211" s="203"/>
      <c r="E211" s="202"/>
      <c r="F211" s="202"/>
      <c r="G211" s="88" cm="1">
        <f t="array" ref="G211">_xlfn.XLOOKUP(B211,Tabla319[[#All],[name]],Tabla319[[#All],[point]],0,0)</f>
        <v>0</v>
      </c>
      <c r="H211" s="232" t="str">
        <f>IF(B211&gt;0,CONCATENATE("2vii_",'Valoració '!$D$7,"00",A211)," ")</f>
        <v xml:space="preserve"> </v>
      </c>
    </row>
    <row r="212" spans="1:8" s="81" customFormat="1" x14ac:dyDescent="0.25">
      <c r="A212" s="190">
        <v>205</v>
      </c>
      <c r="B212" s="263"/>
      <c r="C212" s="202"/>
      <c r="D212" s="203"/>
      <c r="E212" s="202"/>
      <c r="F212" s="202"/>
      <c r="G212" s="88" cm="1">
        <f t="array" ref="G212">_xlfn.XLOOKUP(B212,Tabla319[[#All],[name]],Tabla319[[#All],[point]],0,0)</f>
        <v>0</v>
      </c>
      <c r="H212" s="232" t="str">
        <f>IF(B212&gt;0,CONCATENATE("2vii_",'Valoració '!$D$7,"00",A212)," ")</f>
        <v xml:space="preserve"> </v>
      </c>
    </row>
    <row r="213" spans="1:8" s="81" customFormat="1" x14ac:dyDescent="0.25">
      <c r="A213" s="190">
        <v>206</v>
      </c>
      <c r="B213" s="263"/>
      <c r="C213" s="202"/>
      <c r="D213" s="203"/>
      <c r="E213" s="202"/>
      <c r="F213" s="202"/>
      <c r="G213" s="88" cm="1">
        <f t="array" ref="G213">_xlfn.XLOOKUP(B213,Tabla319[[#All],[name]],Tabla319[[#All],[point]],0,0)</f>
        <v>0</v>
      </c>
      <c r="H213" s="232" t="str">
        <f>IF(B213&gt;0,CONCATENATE("2vii_",'Valoració '!$D$7,"00",A213)," ")</f>
        <v xml:space="preserve"> </v>
      </c>
    </row>
    <row r="214" spans="1:8" s="81" customFormat="1" x14ac:dyDescent="0.25">
      <c r="A214" s="190">
        <v>207</v>
      </c>
      <c r="B214" s="263"/>
      <c r="C214" s="202"/>
      <c r="D214" s="203"/>
      <c r="E214" s="202"/>
      <c r="F214" s="202"/>
      <c r="G214" s="88" cm="1">
        <f t="array" ref="G214">_xlfn.XLOOKUP(B214,Tabla319[[#All],[name]],Tabla319[[#All],[point]],0,0)</f>
        <v>0</v>
      </c>
      <c r="H214" s="232" t="str">
        <f>IF(B214&gt;0,CONCATENATE("2vii_",'Valoració '!$D$7,"00",A214)," ")</f>
        <v xml:space="preserve"> </v>
      </c>
    </row>
    <row r="215" spans="1:8" s="81" customFormat="1" x14ac:dyDescent="0.25">
      <c r="A215" s="190">
        <v>208</v>
      </c>
      <c r="B215" s="263"/>
      <c r="C215" s="202"/>
      <c r="D215" s="203"/>
      <c r="E215" s="202"/>
      <c r="F215" s="202"/>
      <c r="G215" s="88" cm="1">
        <f t="array" ref="G215">_xlfn.XLOOKUP(B215,Tabla319[[#All],[name]],Tabla319[[#All],[point]],0,0)</f>
        <v>0</v>
      </c>
      <c r="H215" s="232" t="str">
        <f>IF(B215&gt;0,CONCATENATE("2vii_",'Valoració '!$D$7,"00",A215)," ")</f>
        <v xml:space="preserve"> </v>
      </c>
    </row>
    <row r="216" spans="1:8" s="81" customFormat="1" x14ac:dyDescent="0.25">
      <c r="A216" s="190">
        <v>209</v>
      </c>
      <c r="B216" s="263"/>
      <c r="C216" s="202"/>
      <c r="D216" s="203"/>
      <c r="E216" s="202"/>
      <c r="F216" s="202"/>
      <c r="G216" s="88" cm="1">
        <f t="array" ref="G216">_xlfn.XLOOKUP(B216,Tabla319[[#All],[name]],Tabla319[[#All],[point]],0,0)</f>
        <v>0</v>
      </c>
      <c r="H216" s="232" t="str">
        <f>IF(B216&gt;0,CONCATENATE("2vii_",'Valoració '!$D$7,"00",A216)," ")</f>
        <v xml:space="preserve"> </v>
      </c>
    </row>
    <row r="217" spans="1:8" s="81" customFormat="1" x14ac:dyDescent="0.25">
      <c r="A217" s="190">
        <v>210</v>
      </c>
      <c r="B217" s="263"/>
      <c r="C217" s="202"/>
      <c r="D217" s="203"/>
      <c r="E217" s="202"/>
      <c r="F217" s="202"/>
      <c r="G217" s="88" cm="1">
        <f t="array" ref="G217">_xlfn.XLOOKUP(B217,Tabla319[[#All],[name]],Tabla319[[#All],[point]],0,0)</f>
        <v>0</v>
      </c>
      <c r="H217" s="232" t="str">
        <f>IF(B217&gt;0,CONCATENATE("2vii_",'Valoració '!$D$7,"00",A217)," ")</f>
        <v xml:space="preserve"> </v>
      </c>
    </row>
    <row r="218" spans="1:8" s="81" customFormat="1" x14ac:dyDescent="0.25">
      <c r="A218" s="190">
        <v>211</v>
      </c>
      <c r="B218" s="263"/>
      <c r="C218" s="202"/>
      <c r="D218" s="203"/>
      <c r="E218" s="202"/>
      <c r="F218" s="202"/>
      <c r="G218" s="88" cm="1">
        <f t="array" ref="G218">_xlfn.XLOOKUP(B218,Tabla319[[#All],[name]],Tabla319[[#All],[point]],0,0)</f>
        <v>0</v>
      </c>
      <c r="H218" s="232" t="str">
        <f>IF(B218&gt;0,CONCATENATE("2vii_",'Valoració '!$D$7,"00",A218)," ")</f>
        <v xml:space="preserve"> </v>
      </c>
    </row>
    <row r="219" spans="1:8" s="81" customFormat="1" x14ac:dyDescent="0.25">
      <c r="A219" s="190">
        <v>212</v>
      </c>
      <c r="B219" s="263"/>
      <c r="C219" s="202"/>
      <c r="D219" s="203"/>
      <c r="E219" s="202"/>
      <c r="F219" s="202"/>
      <c r="G219" s="88" cm="1">
        <f t="array" ref="G219">_xlfn.XLOOKUP(B219,Tabla319[[#All],[name]],Tabla319[[#All],[point]],0,0)</f>
        <v>0</v>
      </c>
      <c r="H219" s="232" t="str">
        <f>IF(B219&gt;0,CONCATENATE("2vii_",'Valoració '!$D$7,"00",A219)," ")</f>
        <v xml:space="preserve"> </v>
      </c>
    </row>
    <row r="220" spans="1:8" s="81" customFormat="1" x14ac:dyDescent="0.25">
      <c r="A220" s="190">
        <v>213</v>
      </c>
      <c r="B220" s="263"/>
      <c r="C220" s="202"/>
      <c r="D220" s="203"/>
      <c r="E220" s="202"/>
      <c r="F220" s="202"/>
      <c r="G220" s="88" cm="1">
        <f t="array" ref="G220">_xlfn.XLOOKUP(B220,Tabla319[[#All],[name]],Tabla319[[#All],[point]],0,0)</f>
        <v>0</v>
      </c>
      <c r="H220" s="232" t="str">
        <f>IF(B220&gt;0,CONCATENATE("2vii_",'Valoració '!$D$7,"00",A220)," ")</f>
        <v xml:space="preserve"> </v>
      </c>
    </row>
    <row r="221" spans="1:8" s="81" customFormat="1" x14ac:dyDescent="0.25">
      <c r="A221" s="190">
        <v>214</v>
      </c>
      <c r="B221" s="263"/>
      <c r="C221" s="202"/>
      <c r="D221" s="203"/>
      <c r="E221" s="202"/>
      <c r="F221" s="202"/>
      <c r="G221" s="88" cm="1">
        <f t="array" ref="G221">_xlfn.XLOOKUP(B221,Tabla319[[#All],[name]],Tabla319[[#All],[point]],0,0)</f>
        <v>0</v>
      </c>
      <c r="H221" s="232" t="str">
        <f>IF(B221&gt;0,CONCATENATE("2vii_",'Valoració '!$D$7,"00",A221)," ")</f>
        <v xml:space="preserve"> </v>
      </c>
    </row>
    <row r="222" spans="1:8" s="81" customFormat="1" x14ac:dyDescent="0.25">
      <c r="A222" s="190">
        <v>215</v>
      </c>
      <c r="B222" s="263"/>
      <c r="C222" s="202"/>
      <c r="D222" s="203"/>
      <c r="E222" s="202"/>
      <c r="F222" s="202"/>
      <c r="G222" s="88" cm="1">
        <f t="array" ref="G222">_xlfn.XLOOKUP(B222,Tabla319[[#All],[name]],Tabla319[[#All],[point]],0,0)</f>
        <v>0</v>
      </c>
      <c r="H222" s="232" t="str">
        <f>IF(B222&gt;0,CONCATENATE("2vii_",'Valoració '!$D$7,"00",A222)," ")</f>
        <v xml:space="preserve"> </v>
      </c>
    </row>
    <row r="223" spans="1:8" s="81" customFormat="1" x14ac:dyDescent="0.25">
      <c r="A223" s="190">
        <v>216</v>
      </c>
      <c r="B223" s="263"/>
      <c r="C223" s="202"/>
      <c r="D223" s="203"/>
      <c r="E223" s="202"/>
      <c r="F223" s="202"/>
      <c r="G223" s="88" cm="1">
        <f t="array" ref="G223">_xlfn.XLOOKUP(B223,Tabla319[[#All],[name]],Tabla319[[#All],[point]],0,0)</f>
        <v>0</v>
      </c>
      <c r="H223" s="232" t="str">
        <f>IF(B223&gt;0,CONCATENATE("2vii_",'Valoració '!$D$7,"00",A223)," ")</f>
        <v xml:space="preserve"> </v>
      </c>
    </row>
    <row r="224" spans="1:8" s="81" customFormat="1" x14ac:dyDescent="0.25">
      <c r="A224" s="190">
        <v>217</v>
      </c>
      <c r="B224" s="263"/>
      <c r="C224" s="202"/>
      <c r="D224" s="203"/>
      <c r="E224" s="202"/>
      <c r="F224" s="202"/>
      <c r="G224" s="88" cm="1">
        <f t="array" ref="G224">_xlfn.XLOOKUP(B224,Tabla319[[#All],[name]],Tabla319[[#All],[point]],0,0)</f>
        <v>0</v>
      </c>
      <c r="H224" s="232" t="str">
        <f>IF(B224&gt;0,CONCATENATE("2vii_",'Valoració '!$D$7,"00",A224)," ")</f>
        <v xml:space="preserve"> </v>
      </c>
    </row>
    <row r="225" spans="1:8" s="81" customFormat="1" x14ac:dyDescent="0.25">
      <c r="A225" s="190">
        <v>218</v>
      </c>
      <c r="B225" s="263"/>
      <c r="C225" s="202"/>
      <c r="D225" s="203"/>
      <c r="E225" s="202"/>
      <c r="F225" s="202"/>
      <c r="G225" s="88" cm="1">
        <f t="array" ref="G225">_xlfn.XLOOKUP(B225,Tabla319[[#All],[name]],Tabla319[[#All],[point]],0,0)</f>
        <v>0</v>
      </c>
      <c r="H225" s="232" t="str">
        <f>IF(B225&gt;0,CONCATENATE("2vii_",'Valoració '!$D$7,"00",A225)," ")</f>
        <v xml:space="preserve"> </v>
      </c>
    </row>
    <row r="226" spans="1:8" s="81" customFormat="1" x14ac:dyDescent="0.25">
      <c r="A226" s="190">
        <v>219</v>
      </c>
      <c r="B226" s="263"/>
      <c r="C226" s="202"/>
      <c r="D226" s="203"/>
      <c r="E226" s="202"/>
      <c r="F226" s="202"/>
      <c r="G226" s="88" cm="1">
        <f t="array" ref="G226">_xlfn.XLOOKUP(B226,Tabla319[[#All],[name]],Tabla319[[#All],[point]],0,0)</f>
        <v>0</v>
      </c>
      <c r="H226" s="232" t="str">
        <f>IF(B226&gt;0,CONCATENATE("2vii_",'Valoració '!$D$7,"00",A226)," ")</f>
        <v xml:space="preserve"> </v>
      </c>
    </row>
    <row r="227" spans="1:8" s="81" customFormat="1" x14ac:dyDescent="0.25">
      <c r="A227" s="190">
        <v>220</v>
      </c>
      <c r="B227" s="263"/>
      <c r="C227" s="202"/>
      <c r="D227" s="203"/>
      <c r="E227" s="202"/>
      <c r="F227" s="202"/>
      <c r="G227" s="88" cm="1">
        <f t="array" ref="G227">_xlfn.XLOOKUP(B227,Tabla319[[#All],[name]],Tabla319[[#All],[point]],0,0)</f>
        <v>0</v>
      </c>
      <c r="H227" s="232" t="str">
        <f>IF(B227&gt;0,CONCATENATE("2vii_",'Valoració '!$D$7,"00",A227)," ")</f>
        <v xml:space="preserve"> </v>
      </c>
    </row>
    <row r="228" spans="1:8" s="81" customFormat="1" x14ac:dyDescent="0.25">
      <c r="A228" s="190">
        <v>221</v>
      </c>
      <c r="B228" s="263"/>
      <c r="C228" s="202"/>
      <c r="D228" s="203"/>
      <c r="E228" s="202"/>
      <c r="F228" s="202"/>
      <c r="G228" s="88" cm="1">
        <f t="array" ref="G228">_xlfn.XLOOKUP(B228,Tabla319[[#All],[name]],Tabla319[[#All],[point]],0,0)</f>
        <v>0</v>
      </c>
      <c r="H228" s="232" t="str">
        <f>IF(B228&gt;0,CONCATENATE("2vii_",'Valoració '!$D$7,"00",A228)," ")</f>
        <v xml:space="preserve"> </v>
      </c>
    </row>
    <row r="229" spans="1:8" s="81" customFormat="1" x14ac:dyDescent="0.25">
      <c r="A229" s="190">
        <v>222</v>
      </c>
      <c r="B229" s="263"/>
      <c r="C229" s="202"/>
      <c r="D229" s="203"/>
      <c r="E229" s="202"/>
      <c r="F229" s="202"/>
      <c r="G229" s="88" cm="1">
        <f t="array" ref="G229">_xlfn.XLOOKUP(B229,Tabla319[[#All],[name]],Tabla319[[#All],[point]],0,0)</f>
        <v>0</v>
      </c>
      <c r="H229" s="232" t="str">
        <f>IF(B229&gt;0,CONCATENATE("2vii_",'Valoració '!$D$7,"00",A229)," ")</f>
        <v xml:space="preserve"> </v>
      </c>
    </row>
    <row r="230" spans="1:8" s="81" customFormat="1" x14ac:dyDescent="0.25">
      <c r="A230" s="190">
        <v>223</v>
      </c>
      <c r="B230" s="263"/>
      <c r="C230" s="202"/>
      <c r="D230" s="203"/>
      <c r="E230" s="202"/>
      <c r="F230" s="202"/>
      <c r="G230" s="88" cm="1">
        <f t="array" ref="G230">_xlfn.XLOOKUP(B230,Tabla319[[#All],[name]],Tabla319[[#All],[point]],0,0)</f>
        <v>0</v>
      </c>
      <c r="H230" s="232" t="str">
        <f>IF(B230&gt;0,CONCATENATE("2vii_",'Valoració '!$D$7,"00",A230)," ")</f>
        <v xml:space="preserve"> </v>
      </c>
    </row>
    <row r="231" spans="1:8" s="81" customFormat="1" x14ac:dyDescent="0.25">
      <c r="A231" s="190">
        <v>224</v>
      </c>
      <c r="B231" s="263"/>
      <c r="C231" s="202"/>
      <c r="D231" s="203"/>
      <c r="E231" s="202"/>
      <c r="F231" s="202"/>
      <c r="G231" s="88" cm="1">
        <f t="array" ref="G231">_xlfn.XLOOKUP(B231,Tabla319[[#All],[name]],Tabla319[[#All],[point]],0,0)</f>
        <v>0</v>
      </c>
      <c r="H231" s="232" t="str">
        <f>IF(B231&gt;0,CONCATENATE("2vii_",'Valoració '!$D$7,"00",A231)," ")</f>
        <v xml:space="preserve"> </v>
      </c>
    </row>
    <row r="232" spans="1:8" s="81" customFormat="1" x14ac:dyDescent="0.25">
      <c r="A232" s="190">
        <v>225</v>
      </c>
      <c r="B232" s="263"/>
      <c r="C232" s="202"/>
      <c r="D232" s="203"/>
      <c r="E232" s="202"/>
      <c r="F232" s="202"/>
      <c r="G232" s="88" cm="1">
        <f t="array" ref="G232">_xlfn.XLOOKUP(B232,Tabla319[[#All],[name]],Tabla319[[#All],[point]],0,0)</f>
        <v>0</v>
      </c>
      <c r="H232" s="232" t="str">
        <f>IF(B232&gt;0,CONCATENATE("2vii_",'Valoració '!$D$7,"00",A232)," ")</f>
        <v xml:space="preserve"> </v>
      </c>
    </row>
    <row r="233" spans="1:8" s="81" customFormat="1" x14ac:dyDescent="0.25">
      <c r="A233" s="190">
        <v>226</v>
      </c>
      <c r="B233" s="263"/>
      <c r="C233" s="202"/>
      <c r="D233" s="203"/>
      <c r="E233" s="202"/>
      <c r="F233" s="202"/>
      <c r="G233" s="88" cm="1">
        <f t="array" ref="G233">_xlfn.XLOOKUP(B233,Tabla319[[#All],[name]],Tabla319[[#All],[point]],0,0)</f>
        <v>0</v>
      </c>
      <c r="H233" s="232" t="str">
        <f>IF(B233&gt;0,CONCATENATE("2vii_",'Valoració '!$D$7,"00",A233)," ")</f>
        <v xml:space="preserve"> </v>
      </c>
    </row>
    <row r="234" spans="1:8" s="81" customFormat="1" x14ac:dyDescent="0.25">
      <c r="A234" s="190">
        <v>227</v>
      </c>
      <c r="B234" s="263"/>
      <c r="C234" s="202"/>
      <c r="D234" s="203"/>
      <c r="E234" s="202"/>
      <c r="F234" s="202"/>
      <c r="G234" s="88" cm="1">
        <f t="array" ref="G234">_xlfn.XLOOKUP(B234,Tabla319[[#All],[name]],Tabla319[[#All],[point]],0,0)</f>
        <v>0</v>
      </c>
      <c r="H234" s="232" t="str">
        <f>IF(B234&gt;0,CONCATENATE("2vii_",'Valoració '!$D$7,"00",A234)," ")</f>
        <v xml:space="preserve"> </v>
      </c>
    </row>
    <row r="235" spans="1:8" s="81" customFormat="1" x14ac:dyDescent="0.25">
      <c r="A235" s="190">
        <v>228</v>
      </c>
      <c r="B235" s="263"/>
      <c r="C235" s="202"/>
      <c r="D235" s="203"/>
      <c r="E235" s="202"/>
      <c r="F235" s="202"/>
      <c r="G235" s="88" cm="1">
        <f t="array" ref="G235">_xlfn.XLOOKUP(B235,Tabla319[[#All],[name]],Tabla319[[#All],[point]],0,0)</f>
        <v>0</v>
      </c>
      <c r="H235" s="232" t="str">
        <f>IF(B235&gt;0,CONCATENATE("2vii_",'Valoració '!$D$7,"00",A235)," ")</f>
        <v xml:space="preserve"> </v>
      </c>
    </row>
    <row r="236" spans="1:8" s="81" customFormat="1" x14ac:dyDescent="0.25">
      <c r="A236" s="190">
        <v>229</v>
      </c>
      <c r="B236" s="263"/>
      <c r="C236" s="202"/>
      <c r="D236" s="203"/>
      <c r="E236" s="202"/>
      <c r="F236" s="202"/>
      <c r="G236" s="88" cm="1">
        <f t="array" ref="G236">_xlfn.XLOOKUP(B236,Tabla319[[#All],[name]],Tabla319[[#All],[point]],0,0)</f>
        <v>0</v>
      </c>
      <c r="H236" s="232" t="str">
        <f>IF(B236&gt;0,CONCATENATE("2vii_",'Valoració '!$D$7,"00",A236)," ")</f>
        <v xml:space="preserve"> </v>
      </c>
    </row>
    <row r="237" spans="1:8" s="81" customFormat="1" x14ac:dyDescent="0.25">
      <c r="A237" s="190">
        <v>230</v>
      </c>
      <c r="B237" s="263"/>
      <c r="C237" s="202"/>
      <c r="D237" s="203"/>
      <c r="E237" s="202"/>
      <c r="F237" s="202"/>
      <c r="G237" s="88" cm="1">
        <f t="array" ref="G237">_xlfn.XLOOKUP(B237,Tabla319[[#All],[name]],Tabla319[[#All],[point]],0,0)</f>
        <v>0</v>
      </c>
      <c r="H237" s="232" t="str">
        <f>IF(B237&gt;0,CONCATENATE("2vii_",'Valoració '!$D$7,"00",A237)," ")</f>
        <v xml:space="preserve"> </v>
      </c>
    </row>
    <row r="238" spans="1:8" s="81" customFormat="1" x14ac:dyDescent="0.25">
      <c r="A238" s="190">
        <v>231</v>
      </c>
      <c r="B238" s="263"/>
      <c r="C238" s="202"/>
      <c r="D238" s="203"/>
      <c r="E238" s="202"/>
      <c r="F238" s="202"/>
      <c r="G238" s="88" cm="1">
        <f t="array" ref="G238">_xlfn.XLOOKUP(B238,Tabla319[[#All],[name]],Tabla319[[#All],[point]],0,0)</f>
        <v>0</v>
      </c>
      <c r="H238" s="232" t="str">
        <f>IF(B238&gt;0,CONCATENATE("2vii_",'Valoració '!$D$7,"00",A238)," ")</f>
        <v xml:space="preserve"> </v>
      </c>
    </row>
    <row r="239" spans="1:8" s="81" customFormat="1" x14ac:dyDescent="0.25">
      <c r="A239" s="190">
        <v>232</v>
      </c>
      <c r="B239" s="263"/>
      <c r="C239" s="202"/>
      <c r="D239" s="203"/>
      <c r="E239" s="202"/>
      <c r="F239" s="202"/>
      <c r="G239" s="88" cm="1">
        <f t="array" ref="G239">_xlfn.XLOOKUP(B239,Tabla319[[#All],[name]],Tabla319[[#All],[point]],0,0)</f>
        <v>0</v>
      </c>
      <c r="H239" s="232" t="str">
        <f>IF(B239&gt;0,CONCATENATE("2vii_",'Valoració '!$D$7,"00",A239)," ")</f>
        <v xml:space="preserve"> </v>
      </c>
    </row>
    <row r="240" spans="1:8" s="81" customFormat="1" x14ac:dyDescent="0.25">
      <c r="A240" s="190">
        <v>233</v>
      </c>
      <c r="B240" s="263"/>
      <c r="C240" s="202"/>
      <c r="D240" s="203"/>
      <c r="E240" s="202"/>
      <c r="F240" s="202"/>
      <c r="G240" s="88" cm="1">
        <f t="array" ref="G240">_xlfn.XLOOKUP(B240,Tabla319[[#All],[name]],Tabla319[[#All],[point]],0,0)</f>
        <v>0</v>
      </c>
      <c r="H240" s="232" t="str">
        <f>IF(B240&gt;0,CONCATENATE("2vii_",'Valoració '!$D$7,"00",A240)," ")</f>
        <v xml:space="preserve"> </v>
      </c>
    </row>
    <row r="241" spans="1:8" s="81" customFormat="1" x14ac:dyDescent="0.25">
      <c r="A241" s="190">
        <v>234</v>
      </c>
      <c r="B241" s="263"/>
      <c r="C241" s="202"/>
      <c r="D241" s="203"/>
      <c r="E241" s="202"/>
      <c r="F241" s="202"/>
      <c r="G241" s="88" cm="1">
        <f t="array" ref="G241">_xlfn.XLOOKUP(B241,Tabla319[[#All],[name]],Tabla319[[#All],[point]],0,0)</f>
        <v>0</v>
      </c>
      <c r="H241" s="232" t="str">
        <f>IF(B241&gt;0,CONCATENATE("2vii_",'Valoració '!$D$7,"00",A241)," ")</f>
        <v xml:space="preserve"> </v>
      </c>
    </row>
    <row r="242" spans="1:8" s="81" customFormat="1" x14ac:dyDescent="0.25">
      <c r="A242" s="190">
        <v>235</v>
      </c>
      <c r="B242" s="263"/>
      <c r="C242" s="202"/>
      <c r="D242" s="203"/>
      <c r="E242" s="202"/>
      <c r="F242" s="202"/>
      <c r="G242" s="88" cm="1">
        <f t="array" ref="G242">_xlfn.XLOOKUP(B242,Tabla319[[#All],[name]],Tabla319[[#All],[point]],0,0)</f>
        <v>0</v>
      </c>
      <c r="H242" s="232" t="str">
        <f>IF(B242&gt;0,CONCATENATE("2vii_",'Valoració '!$D$7,"00",A242)," ")</f>
        <v xml:space="preserve"> </v>
      </c>
    </row>
    <row r="243" spans="1:8" s="81" customFormat="1" x14ac:dyDescent="0.25">
      <c r="A243" s="190">
        <v>236</v>
      </c>
      <c r="B243" s="263"/>
      <c r="C243" s="202"/>
      <c r="D243" s="203"/>
      <c r="E243" s="202"/>
      <c r="F243" s="202"/>
      <c r="G243" s="88" cm="1">
        <f t="array" ref="G243">_xlfn.XLOOKUP(B243,Tabla319[[#All],[name]],Tabla319[[#All],[point]],0,0)</f>
        <v>0</v>
      </c>
      <c r="H243" s="232" t="str">
        <f>IF(B243&gt;0,CONCATENATE("2vii_",'Valoració '!$D$7,"00",A243)," ")</f>
        <v xml:space="preserve"> </v>
      </c>
    </row>
    <row r="244" spans="1:8" s="81" customFormat="1" x14ac:dyDescent="0.25">
      <c r="A244" s="190">
        <v>237</v>
      </c>
      <c r="B244" s="263"/>
      <c r="C244" s="202"/>
      <c r="D244" s="203"/>
      <c r="E244" s="202"/>
      <c r="F244" s="202"/>
      <c r="G244" s="88" cm="1">
        <f t="array" ref="G244">_xlfn.XLOOKUP(B244,Tabla319[[#All],[name]],Tabla319[[#All],[point]],0,0)</f>
        <v>0</v>
      </c>
      <c r="H244" s="232" t="str">
        <f>IF(B244&gt;0,CONCATENATE("2vii_",'Valoració '!$D$7,"00",A244)," ")</f>
        <v xml:space="preserve"> </v>
      </c>
    </row>
    <row r="245" spans="1:8" s="81" customFormat="1" x14ac:dyDescent="0.25">
      <c r="A245" s="190">
        <v>238</v>
      </c>
      <c r="B245" s="263"/>
      <c r="C245" s="202"/>
      <c r="D245" s="203"/>
      <c r="E245" s="202"/>
      <c r="F245" s="202"/>
      <c r="G245" s="88" cm="1">
        <f t="array" ref="G245">_xlfn.XLOOKUP(B245,Tabla319[[#All],[name]],Tabla319[[#All],[point]],0,0)</f>
        <v>0</v>
      </c>
      <c r="H245" s="232" t="str">
        <f>IF(B245&gt;0,CONCATENATE("2vii_",'Valoració '!$D$7,"00",A245)," ")</f>
        <v xml:space="preserve"> </v>
      </c>
    </row>
    <row r="246" spans="1:8" s="81" customFormat="1" x14ac:dyDescent="0.25">
      <c r="A246" s="190">
        <v>239</v>
      </c>
      <c r="B246" s="263"/>
      <c r="C246" s="202"/>
      <c r="D246" s="203"/>
      <c r="E246" s="202"/>
      <c r="F246" s="202"/>
      <c r="G246" s="88" cm="1">
        <f t="array" ref="G246">_xlfn.XLOOKUP(B246,Tabla319[[#All],[name]],Tabla319[[#All],[point]],0,0)</f>
        <v>0</v>
      </c>
      <c r="H246" s="232" t="str">
        <f>IF(B246&gt;0,CONCATENATE("2vii_",'Valoració '!$D$7,"00",A246)," ")</f>
        <v xml:space="preserve"> </v>
      </c>
    </row>
    <row r="247" spans="1:8" s="81" customFormat="1" x14ac:dyDescent="0.25">
      <c r="A247" s="190">
        <v>240</v>
      </c>
      <c r="B247" s="263"/>
      <c r="C247" s="202"/>
      <c r="D247" s="203"/>
      <c r="E247" s="202"/>
      <c r="F247" s="202"/>
      <c r="G247" s="88" cm="1">
        <f t="array" ref="G247">_xlfn.XLOOKUP(B247,Tabla319[[#All],[name]],Tabla319[[#All],[point]],0,0)</f>
        <v>0</v>
      </c>
      <c r="H247" s="232" t="str">
        <f>IF(B247&gt;0,CONCATENATE("2vii_",'Valoració '!$D$7,"00",A247)," ")</f>
        <v xml:space="preserve"> </v>
      </c>
    </row>
    <row r="248" spans="1:8" s="81" customFormat="1" x14ac:dyDescent="0.25">
      <c r="A248" s="190">
        <v>241</v>
      </c>
      <c r="B248" s="263"/>
      <c r="C248" s="202"/>
      <c r="D248" s="203"/>
      <c r="E248" s="202"/>
      <c r="F248" s="202"/>
      <c r="G248" s="88" cm="1">
        <f t="array" ref="G248">_xlfn.XLOOKUP(B248,Tabla319[[#All],[name]],Tabla319[[#All],[point]],0,0)</f>
        <v>0</v>
      </c>
      <c r="H248" s="232" t="str">
        <f>IF(B248&gt;0,CONCATENATE("2vii_",'Valoració '!$D$7,"00",A248)," ")</f>
        <v xml:space="preserve"> </v>
      </c>
    </row>
    <row r="249" spans="1:8" s="81" customFormat="1" x14ac:dyDescent="0.25">
      <c r="A249" s="190">
        <v>242</v>
      </c>
      <c r="B249" s="263"/>
      <c r="C249" s="202"/>
      <c r="D249" s="203"/>
      <c r="E249" s="202"/>
      <c r="F249" s="202"/>
      <c r="G249" s="88" cm="1">
        <f t="array" ref="G249">_xlfn.XLOOKUP(B249,Tabla319[[#All],[name]],Tabla319[[#All],[point]],0,0)</f>
        <v>0</v>
      </c>
      <c r="H249" s="232" t="str">
        <f>IF(B249&gt;0,CONCATENATE("2vii_",'Valoració '!$D$7,"00",A249)," ")</f>
        <v xml:space="preserve"> </v>
      </c>
    </row>
    <row r="250" spans="1:8" s="81" customFormat="1" x14ac:dyDescent="0.25">
      <c r="A250" s="190">
        <v>243</v>
      </c>
      <c r="B250" s="263"/>
      <c r="C250" s="202"/>
      <c r="D250" s="203"/>
      <c r="E250" s="202"/>
      <c r="F250" s="202"/>
      <c r="G250" s="88" cm="1">
        <f t="array" ref="G250">_xlfn.XLOOKUP(B250,Tabla319[[#All],[name]],Tabla319[[#All],[point]],0,0)</f>
        <v>0</v>
      </c>
      <c r="H250" s="232" t="str">
        <f>IF(B250&gt;0,CONCATENATE("2vii_",'Valoració '!$D$7,"00",A250)," ")</f>
        <v xml:space="preserve"> </v>
      </c>
    </row>
    <row r="251" spans="1:8" s="81" customFormat="1" x14ac:dyDescent="0.25">
      <c r="A251" s="190">
        <v>244</v>
      </c>
      <c r="B251" s="263"/>
      <c r="C251" s="202"/>
      <c r="D251" s="203"/>
      <c r="E251" s="202"/>
      <c r="F251" s="202"/>
      <c r="G251" s="88" cm="1">
        <f t="array" ref="G251">_xlfn.XLOOKUP(B251,Tabla319[[#All],[name]],Tabla319[[#All],[point]],0,0)</f>
        <v>0</v>
      </c>
      <c r="H251" s="232" t="str">
        <f>IF(B251&gt;0,CONCATENATE("2vii_",'Valoració '!$D$7,"00",A251)," ")</f>
        <v xml:space="preserve"> </v>
      </c>
    </row>
    <row r="252" spans="1:8" s="81" customFormat="1" x14ac:dyDescent="0.25">
      <c r="A252" s="190">
        <v>245</v>
      </c>
      <c r="B252" s="263"/>
      <c r="C252" s="202"/>
      <c r="D252" s="203"/>
      <c r="E252" s="202"/>
      <c r="F252" s="202"/>
      <c r="G252" s="88" cm="1">
        <f t="array" ref="G252">_xlfn.XLOOKUP(B252,Tabla319[[#All],[name]],Tabla319[[#All],[point]],0,0)</f>
        <v>0</v>
      </c>
      <c r="H252" s="232" t="str">
        <f>IF(B252&gt;0,CONCATENATE("2vii_",'Valoració '!$D$7,"00",A252)," ")</f>
        <v xml:space="preserve"> </v>
      </c>
    </row>
    <row r="253" spans="1:8" s="81" customFormat="1" x14ac:dyDescent="0.25">
      <c r="A253" s="190">
        <v>246</v>
      </c>
      <c r="B253" s="263"/>
      <c r="C253" s="202"/>
      <c r="D253" s="203"/>
      <c r="E253" s="202"/>
      <c r="F253" s="202"/>
      <c r="G253" s="88" cm="1">
        <f t="array" ref="G253">_xlfn.XLOOKUP(B253,Tabla319[[#All],[name]],Tabla319[[#All],[point]],0,0)</f>
        <v>0</v>
      </c>
      <c r="H253" s="232" t="str">
        <f>IF(B253&gt;0,CONCATENATE("2vii_",'Valoració '!$D$7,"00",A253)," ")</f>
        <v xml:space="preserve"> </v>
      </c>
    </row>
    <row r="254" spans="1:8" s="81" customFormat="1" x14ac:dyDescent="0.25">
      <c r="A254" s="190">
        <v>247</v>
      </c>
      <c r="B254" s="263"/>
      <c r="C254" s="202"/>
      <c r="D254" s="203"/>
      <c r="E254" s="202"/>
      <c r="F254" s="202"/>
      <c r="G254" s="88" cm="1">
        <f t="array" ref="G254">_xlfn.XLOOKUP(B254,Tabla319[[#All],[name]],Tabla319[[#All],[point]],0,0)</f>
        <v>0</v>
      </c>
      <c r="H254" s="232" t="str">
        <f>IF(B254&gt;0,CONCATENATE("2vii_",'Valoració '!$D$7,"00",A254)," ")</f>
        <v xml:space="preserve"> </v>
      </c>
    </row>
    <row r="255" spans="1:8" s="81" customFormat="1" x14ac:dyDescent="0.25">
      <c r="A255" s="190">
        <v>248</v>
      </c>
      <c r="B255" s="263"/>
      <c r="C255" s="202"/>
      <c r="D255" s="203"/>
      <c r="E255" s="202"/>
      <c r="F255" s="202"/>
      <c r="G255" s="88" cm="1">
        <f t="array" ref="G255">_xlfn.XLOOKUP(B255,Tabla319[[#All],[name]],Tabla319[[#All],[point]],0,0)</f>
        <v>0</v>
      </c>
      <c r="H255" s="232" t="str">
        <f>IF(B255&gt;0,CONCATENATE("2vii_",'Valoració '!$D$7,"00",A255)," ")</f>
        <v xml:space="preserve"> </v>
      </c>
    </row>
    <row r="256" spans="1:8" s="81" customFormat="1" x14ac:dyDescent="0.25">
      <c r="A256" s="190">
        <v>249</v>
      </c>
      <c r="B256" s="263"/>
      <c r="C256" s="202"/>
      <c r="D256" s="203"/>
      <c r="E256" s="202"/>
      <c r="F256" s="202"/>
      <c r="G256" s="88" cm="1">
        <f t="array" ref="G256">_xlfn.XLOOKUP(B256,Tabla319[[#All],[name]],Tabla319[[#All],[point]],0,0)</f>
        <v>0</v>
      </c>
      <c r="H256" s="232" t="str">
        <f>IF(B256&gt;0,CONCATENATE("2vii_",'Valoració '!$D$7,"00",A256)," ")</f>
        <v xml:space="preserve"> </v>
      </c>
    </row>
    <row r="257" spans="1:8" s="81" customFormat="1" x14ac:dyDescent="0.25">
      <c r="A257" s="190">
        <v>250</v>
      </c>
      <c r="B257" s="263"/>
      <c r="C257" s="202"/>
      <c r="D257" s="203"/>
      <c r="E257" s="202"/>
      <c r="F257" s="202"/>
      <c r="G257" s="88" cm="1">
        <f t="array" ref="G257">_xlfn.XLOOKUP(B257,Tabla319[[#All],[name]],Tabla319[[#All],[point]],0,0)</f>
        <v>0</v>
      </c>
      <c r="H257" s="232" t="str">
        <f>IF(B257&gt;0,CONCATENATE("2vii_",'Valoració '!$D$7,"00",A257)," ")</f>
        <v xml:space="preserve"> </v>
      </c>
    </row>
    <row r="258" spans="1:8" s="81" customFormat="1" x14ac:dyDescent="0.25">
      <c r="A258" s="190">
        <v>251</v>
      </c>
      <c r="B258" s="263"/>
      <c r="C258" s="202"/>
      <c r="D258" s="203"/>
      <c r="E258" s="202"/>
      <c r="F258" s="202"/>
      <c r="G258" s="88" cm="1">
        <f t="array" ref="G258">_xlfn.XLOOKUP(B258,Tabla319[[#All],[name]],Tabla319[[#All],[point]],0,0)</f>
        <v>0</v>
      </c>
      <c r="H258" s="232" t="str">
        <f>IF(B258&gt;0,CONCATENATE("2vii_",'Valoració '!$D$7,"00",A258)," ")</f>
        <v xml:space="preserve"> </v>
      </c>
    </row>
    <row r="259" spans="1:8" s="81" customFormat="1" x14ac:dyDescent="0.25">
      <c r="A259" s="190">
        <v>252</v>
      </c>
      <c r="B259" s="263"/>
      <c r="C259" s="202"/>
      <c r="D259" s="203"/>
      <c r="E259" s="202"/>
      <c r="F259" s="202"/>
      <c r="G259" s="88" cm="1">
        <f t="array" ref="G259">_xlfn.XLOOKUP(B259,Tabla319[[#All],[name]],Tabla319[[#All],[point]],0,0)</f>
        <v>0</v>
      </c>
      <c r="H259" s="232" t="str">
        <f>IF(B259&gt;0,CONCATENATE("2vii_",'Valoració '!$D$7,"00",A259)," ")</f>
        <v xml:space="preserve"> </v>
      </c>
    </row>
    <row r="260" spans="1:8" s="81" customFormat="1" x14ac:dyDescent="0.25">
      <c r="A260" s="190">
        <v>253</v>
      </c>
      <c r="B260" s="263"/>
      <c r="C260" s="202"/>
      <c r="D260" s="203"/>
      <c r="E260" s="202"/>
      <c r="F260" s="202"/>
      <c r="G260" s="88" cm="1">
        <f t="array" ref="G260">_xlfn.XLOOKUP(B260,Tabla319[[#All],[name]],Tabla319[[#All],[point]],0,0)</f>
        <v>0</v>
      </c>
      <c r="H260" s="232" t="str">
        <f>IF(B260&gt;0,CONCATENATE("2vii_",'Valoració '!$D$7,"00",A260)," ")</f>
        <v xml:space="preserve"> </v>
      </c>
    </row>
    <row r="261" spans="1:8" s="81" customFormat="1" x14ac:dyDescent="0.25">
      <c r="A261" s="190">
        <v>254</v>
      </c>
      <c r="B261" s="263"/>
      <c r="C261" s="202"/>
      <c r="D261" s="203"/>
      <c r="E261" s="202"/>
      <c r="F261" s="202"/>
      <c r="G261" s="88" cm="1">
        <f t="array" ref="G261">_xlfn.XLOOKUP(B261,Tabla319[[#All],[name]],Tabla319[[#All],[point]],0,0)</f>
        <v>0</v>
      </c>
      <c r="H261" s="232" t="str">
        <f>IF(B261&gt;0,CONCATENATE("2vii_",'Valoració '!$D$7,"00",A261)," ")</f>
        <v xml:space="preserve"> </v>
      </c>
    </row>
    <row r="262" spans="1:8" s="81" customFormat="1" x14ac:dyDescent="0.25">
      <c r="A262" s="190">
        <v>255</v>
      </c>
      <c r="B262" s="263"/>
      <c r="C262" s="202"/>
      <c r="D262" s="203"/>
      <c r="E262" s="202"/>
      <c r="F262" s="202"/>
      <c r="G262" s="88" cm="1">
        <f t="array" ref="G262">_xlfn.XLOOKUP(B262,Tabla319[[#All],[name]],Tabla319[[#All],[point]],0,0)</f>
        <v>0</v>
      </c>
      <c r="H262" s="232" t="str">
        <f>IF(B262&gt;0,CONCATENATE("2vii_",'Valoració '!$D$7,"00",A262)," ")</f>
        <v xml:space="preserve"> </v>
      </c>
    </row>
    <row r="263" spans="1:8" s="81" customFormat="1" x14ac:dyDescent="0.25">
      <c r="A263" s="190">
        <v>256</v>
      </c>
      <c r="B263" s="263"/>
      <c r="C263" s="202"/>
      <c r="D263" s="203"/>
      <c r="E263" s="202"/>
      <c r="F263" s="202"/>
      <c r="G263" s="88" cm="1">
        <f t="array" ref="G263">_xlfn.XLOOKUP(B263,Tabla319[[#All],[name]],Tabla319[[#All],[point]],0,0)</f>
        <v>0</v>
      </c>
      <c r="H263" s="232" t="str">
        <f>IF(B263&gt;0,CONCATENATE("2vii_",'Valoració '!$D$7,"00",A263)," ")</f>
        <v xml:space="preserve"> </v>
      </c>
    </row>
    <row r="264" spans="1:8" s="81" customFormat="1" x14ac:dyDescent="0.25">
      <c r="A264" s="190">
        <v>257</v>
      </c>
      <c r="B264" s="263"/>
      <c r="C264" s="202"/>
      <c r="D264" s="203"/>
      <c r="E264" s="202"/>
      <c r="F264" s="202"/>
      <c r="G264" s="88" cm="1">
        <f t="array" ref="G264">_xlfn.XLOOKUP(B264,Tabla319[[#All],[name]],Tabla319[[#All],[point]],0,0)</f>
        <v>0</v>
      </c>
      <c r="H264" s="232" t="str">
        <f>IF(B264&gt;0,CONCATENATE("2vii_",'Valoració '!$D$7,"00",A264)," ")</f>
        <v xml:space="preserve"> </v>
      </c>
    </row>
    <row r="265" spans="1:8" s="81" customFormat="1" x14ac:dyDescent="0.25">
      <c r="A265" s="190">
        <v>258</v>
      </c>
      <c r="B265" s="263"/>
      <c r="C265" s="202"/>
      <c r="D265" s="203"/>
      <c r="E265" s="202"/>
      <c r="F265" s="202"/>
      <c r="G265" s="88" cm="1">
        <f t="array" ref="G265">_xlfn.XLOOKUP(B265,Tabla319[[#All],[name]],Tabla319[[#All],[point]],0,0)</f>
        <v>0</v>
      </c>
      <c r="H265" s="232" t="str">
        <f>IF(B265&gt;0,CONCATENATE("2vii_",'Valoració '!$D$7,"00",A265)," ")</f>
        <v xml:space="preserve"> </v>
      </c>
    </row>
    <row r="266" spans="1:8" s="81" customFormat="1" x14ac:dyDescent="0.25">
      <c r="A266" s="190">
        <v>259</v>
      </c>
      <c r="B266" s="263"/>
      <c r="C266" s="202"/>
      <c r="D266" s="203"/>
      <c r="E266" s="202"/>
      <c r="F266" s="202"/>
      <c r="G266" s="88" cm="1">
        <f t="array" ref="G266">_xlfn.XLOOKUP(B266,Tabla319[[#All],[name]],Tabla319[[#All],[point]],0,0)</f>
        <v>0</v>
      </c>
      <c r="H266" s="232" t="str">
        <f>IF(B266&gt;0,CONCATENATE("2vii_",'Valoració '!$D$7,"00",A266)," ")</f>
        <v xml:space="preserve"> </v>
      </c>
    </row>
    <row r="267" spans="1:8" s="81" customFormat="1" x14ac:dyDescent="0.25">
      <c r="A267" s="190">
        <v>260</v>
      </c>
      <c r="B267" s="263"/>
      <c r="C267" s="202"/>
      <c r="D267" s="203"/>
      <c r="E267" s="202"/>
      <c r="F267" s="202"/>
      <c r="G267" s="88" cm="1">
        <f t="array" ref="G267">_xlfn.XLOOKUP(B267,Tabla319[[#All],[name]],Tabla319[[#All],[point]],0,0)</f>
        <v>0</v>
      </c>
      <c r="H267" s="232" t="str">
        <f>IF(B267&gt;0,CONCATENATE("2vii_",'Valoració '!$D$7,"00",A267)," ")</f>
        <v xml:space="preserve"> </v>
      </c>
    </row>
    <row r="268" spans="1:8" s="81" customFormat="1" x14ac:dyDescent="0.25">
      <c r="A268" s="190">
        <v>261</v>
      </c>
      <c r="B268" s="263"/>
      <c r="C268" s="202"/>
      <c r="D268" s="203"/>
      <c r="E268" s="202"/>
      <c r="F268" s="202"/>
      <c r="G268" s="88" cm="1">
        <f t="array" ref="G268">_xlfn.XLOOKUP(B268,Tabla319[[#All],[name]],Tabla319[[#All],[point]],0,0)</f>
        <v>0</v>
      </c>
      <c r="H268" s="232" t="str">
        <f>IF(B268&gt;0,CONCATENATE("2vii_",'Valoració '!$D$7,"00",A268)," ")</f>
        <v xml:space="preserve"> </v>
      </c>
    </row>
    <row r="269" spans="1:8" s="81" customFormat="1" x14ac:dyDescent="0.25">
      <c r="A269" s="190">
        <v>262</v>
      </c>
      <c r="B269" s="263"/>
      <c r="C269" s="202"/>
      <c r="D269" s="203"/>
      <c r="E269" s="202"/>
      <c r="F269" s="202"/>
      <c r="G269" s="88" cm="1">
        <f t="array" ref="G269">_xlfn.XLOOKUP(B269,Tabla319[[#All],[name]],Tabla319[[#All],[point]],0,0)</f>
        <v>0</v>
      </c>
      <c r="H269" s="232" t="str">
        <f>IF(B269&gt;0,CONCATENATE("2vii_",'Valoració '!$D$7,"00",A269)," ")</f>
        <v xml:space="preserve"> </v>
      </c>
    </row>
    <row r="270" spans="1:8" s="81" customFormat="1" x14ac:dyDescent="0.25">
      <c r="A270" s="190">
        <v>263</v>
      </c>
      <c r="B270" s="263"/>
      <c r="C270" s="202"/>
      <c r="D270" s="203"/>
      <c r="E270" s="202"/>
      <c r="F270" s="202"/>
      <c r="G270" s="88" cm="1">
        <f t="array" ref="G270">_xlfn.XLOOKUP(B270,Tabla319[[#All],[name]],Tabla319[[#All],[point]],0,0)</f>
        <v>0</v>
      </c>
      <c r="H270" s="232" t="str">
        <f>IF(B270&gt;0,CONCATENATE("2vii_",'Valoració '!$D$7,"00",A270)," ")</f>
        <v xml:space="preserve"> </v>
      </c>
    </row>
    <row r="271" spans="1:8" s="81" customFormat="1" x14ac:dyDescent="0.25">
      <c r="A271" s="190">
        <v>264</v>
      </c>
      <c r="B271" s="263"/>
      <c r="C271" s="202"/>
      <c r="D271" s="203"/>
      <c r="E271" s="202"/>
      <c r="F271" s="202"/>
      <c r="G271" s="88" cm="1">
        <f t="array" ref="G271">_xlfn.XLOOKUP(B271,Tabla319[[#All],[name]],Tabla319[[#All],[point]],0,0)</f>
        <v>0</v>
      </c>
      <c r="H271" s="232" t="str">
        <f>IF(B271&gt;0,CONCATENATE("2vii_",'Valoració '!$D$7,"00",A271)," ")</f>
        <v xml:space="preserve"> </v>
      </c>
    </row>
    <row r="272" spans="1:8" s="81" customFormat="1" x14ac:dyDescent="0.25">
      <c r="A272" s="190">
        <v>265</v>
      </c>
      <c r="B272" s="263"/>
      <c r="C272" s="202"/>
      <c r="D272" s="203"/>
      <c r="E272" s="202"/>
      <c r="F272" s="202"/>
      <c r="G272" s="88" cm="1">
        <f t="array" ref="G272">_xlfn.XLOOKUP(B272,Tabla319[[#All],[name]],Tabla319[[#All],[point]],0,0)</f>
        <v>0</v>
      </c>
      <c r="H272" s="232" t="str">
        <f>IF(B272&gt;0,CONCATENATE("2vii_",'Valoració '!$D$7,"00",A272)," ")</f>
        <v xml:space="preserve"> </v>
      </c>
    </row>
    <row r="273" spans="1:8" s="81" customFormat="1" x14ac:dyDescent="0.25">
      <c r="A273" s="190">
        <v>266</v>
      </c>
      <c r="B273" s="263"/>
      <c r="C273" s="202"/>
      <c r="D273" s="203"/>
      <c r="E273" s="202"/>
      <c r="F273" s="202"/>
      <c r="G273" s="88" cm="1">
        <f t="array" ref="G273">_xlfn.XLOOKUP(B273,Tabla319[[#All],[name]],Tabla319[[#All],[point]],0,0)</f>
        <v>0</v>
      </c>
      <c r="H273" s="232" t="str">
        <f>IF(B273&gt;0,CONCATENATE("2vii_",'Valoració '!$D$7,"00",A273)," ")</f>
        <v xml:space="preserve"> </v>
      </c>
    </row>
    <row r="274" spans="1:8" s="81" customFormat="1" x14ac:dyDescent="0.25">
      <c r="A274" s="190">
        <v>267</v>
      </c>
      <c r="B274" s="263"/>
      <c r="C274" s="202"/>
      <c r="D274" s="203"/>
      <c r="E274" s="202"/>
      <c r="F274" s="202"/>
      <c r="G274" s="88" cm="1">
        <f t="array" ref="G274">_xlfn.XLOOKUP(B274,Tabla319[[#All],[name]],Tabla319[[#All],[point]],0,0)</f>
        <v>0</v>
      </c>
      <c r="H274" s="232" t="str">
        <f>IF(B274&gt;0,CONCATENATE("2vii_",'Valoració '!$D$7,"00",A274)," ")</f>
        <v xml:space="preserve"> </v>
      </c>
    </row>
    <row r="275" spans="1:8" s="81" customFormat="1" x14ac:dyDescent="0.25">
      <c r="A275" s="190">
        <v>268</v>
      </c>
      <c r="B275" s="263"/>
      <c r="C275" s="202"/>
      <c r="D275" s="203"/>
      <c r="E275" s="202"/>
      <c r="F275" s="202"/>
      <c r="G275" s="88" cm="1">
        <f t="array" ref="G275">_xlfn.XLOOKUP(B275,Tabla319[[#All],[name]],Tabla319[[#All],[point]],0,0)</f>
        <v>0</v>
      </c>
      <c r="H275" s="232" t="str">
        <f>IF(B275&gt;0,CONCATENATE("2vii_",'Valoració '!$D$7,"00",A275)," ")</f>
        <v xml:space="preserve"> </v>
      </c>
    </row>
    <row r="276" spans="1:8" s="81" customFormat="1" x14ac:dyDescent="0.25">
      <c r="A276" s="190">
        <v>269</v>
      </c>
      <c r="B276" s="263"/>
      <c r="C276" s="202"/>
      <c r="D276" s="203"/>
      <c r="E276" s="202"/>
      <c r="F276" s="202"/>
      <c r="G276" s="88" cm="1">
        <f t="array" ref="G276">_xlfn.XLOOKUP(B276,Tabla319[[#All],[name]],Tabla319[[#All],[point]],0,0)</f>
        <v>0</v>
      </c>
      <c r="H276" s="232" t="str">
        <f>IF(B276&gt;0,CONCATENATE("2vii_",'Valoració '!$D$7,"00",A276)," ")</f>
        <v xml:space="preserve"> </v>
      </c>
    </row>
    <row r="277" spans="1:8" s="81" customFormat="1" x14ac:dyDescent="0.25">
      <c r="A277" s="190">
        <v>270</v>
      </c>
      <c r="B277" s="263"/>
      <c r="C277" s="202"/>
      <c r="D277" s="203"/>
      <c r="E277" s="202"/>
      <c r="F277" s="202"/>
      <c r="G277" s="88" cm="1">
        <f t="array" ref="G277">_xlfn.XLOOKUP(B277,Tabla319[[#All],[name]],Tabla319[[#All],[point]],0,0)</f>
        <v>0</v>
      </c>
      <c r="H277" s="232" t="str">
        <f>IF(B277&gt;0,CONCATENATE("2vii_",'Valoració '!$D$7,"00",A277)," ")</f>
        <v xml:space="preserve"> </v>
      </c>
    </row>
    <row r="278" spans="1:8" s="81" customFormat="1" x14ac:dyDescent="0.25">
      <c r="A278" s="190">
        <v>271</v>
      </c>
      <c r="B278" s="263"/>
      <c r="C278" s="202"/>
      <c r="D278" s="203"/>
      <c r="E278" s="202"/>
      <c r="F278" s="202"/>
      <c r="G278" s="88" cm="1">
        <f t="array" ref="G278">_xlfn.XLOOKUP(B278,Tabla319[[#All],[name]],Tabla319[[#All],[point]],0,0)</f>
        <v>0</v>
      </c>
      <c r="H278" s="232" t="str">
        <f>IF(B278&gt;0,CONCATENATE("2vii_",'Valoració '!$D$7,"00",A278)," ")</f>
        <v xml:space="preserve"> </v>
      </c>
    </row>
    <row r="279" spans="1:8" s="81" customFormat="1" x14ac:dyDescent="0.25">
      <c r="A279" s="190">
        <v>272</v>
      </c>
      <c r="B279" s="263"/>
      <c r="C279" s="202"/>
      <c r="D279" s="203"/>
      <c r="E279" s="202"/>
      <c r="F279" s="202"/>
      <c r="G279" s="88" cm="1">
        <f t="array" ref="G279">_xlfn.XLOOKUP(B279,Tabla319[[#All],[name]],Tabla319[[#All],[point]],0,0)</f>
        <v>0</v>
      </c>
      <c r="H279" s="232" t="str">
        <f>IF(B279&gt;0,CONCATENATE("2vii_",'Valoració '!$D$7,"00",A279)," ")</f>
        <v xml:space="preserve"> </v>
      </c>
    </row>
    <row r="280" spans="1:8" s="81" customFormat="1" x14ac:dyDescent="0.25">
      <c r="A280" s="190">
        <v>273</v>
      </c>
      <c r="B280" s="263"/>
      <c r="C280" s="202"/>
      <c r="D280" s="203"/>
      <c r="E280" s="202"/>
      <c r="F280" s="202"/>
      <c r="G280" s="88" cm="1">
        <f t="array" ref="G280">_xlfn.XLOOKUP(B280,Tabla319[[#All],[name]],Tabla319[[#All],[point]],0,0)</f>
        <v>0</v>
      </c>
      <c r="H280" s="232" t="str">
        <f>IF(B280&gt;0,CONCATENATE("2vii_",'Valoració '!$D$7,"00",A280)," ")</f>
        <v xml:space="preserve"> </v>
      </c>
    </row>
    <row r="281" spans="1:8" s="81" customFormat="1" x14ac:dyDescent="0.25">
      <c r="A281" s="190">
        <v>274</v>
      </c>
      <c r="B281" s="263"/>
      <c r="C281" s="202"/>
      <c r="D281" s="203"/>
      <c r="E281" s="202"/>
      <c r="F281" s="202"/>
      <c r="G281" s="88" cm="1">
        <f t="array" ref="G281">_xlfn.XLOOKUP(B281,Tabla319[[#All],[name]],Tabla319[[#All],[point]],0,0)</f>
        <v>0</v>
      </c>
      <c r="H281" s="232" t="str">
        <f>IF(B281&gt;0,CONCATENATE("2vii_",'Valoració '!$D$7,"00",A281)," ")</f>
        <v xml:space="preserve"> </v>
      </c>
    </row>
    <row r="282" spans="1:8" s="81" customFormat="1" x14ac:dyDescent="0.25">
      <c r="A282" s="190">
        <v>275</v>
      </c>
      <c r="B282" s="263"/>
      <c r="C282" s="202"/>
      <c r="D282" s="203"/>
      <c r="E282" s="202"/>
      <c r="F282" s="202"/>
      <c r="G282" s="88" cm="1">
        <f t="array" ref="G282">_xlfn.XLOOKUP(B282,Tabla319[[#All],[name]],Tabla319[[#All],[point]],0,0)</f>
        <v>0</v>
      </c>
      <c r="H282" s="232" t="str">
        <f>IF(B282&gt;0,CONCATENATE("2vii_",'Valoració '!$D$7,"00",A282)," ")</f>
        <v xml:space="preserve"> </v>
      </c>
    </row>
    <row r="283" spans="1:8" s="81" customFormat="1" x14ac:dyDescent="0.25">
      <c r="A283" s="190">
        <v>276</v>
      </c>
      <c r="B283" s="263"/>
      <c r="C283" s="202"/>
      <c r="D283" s="203"/>
      <c r="E283" s="202"/>
      <c r="F283" s="202"/>
      <c r="G283" s="88" cm="1">
        <f t="array" ref="G283">_xlfn.XLOOKUP(B283,Tabla319[[#All],[name]],Tabla319[[#All],[point]],0,0)</f>
        <v>0</v>
      </c>
      <c r="H283" s="232" t="str">
        <f>IF(B283&gt;0,CONCATENATE("2vii_",'Valoració '!$D$7,"00",A283)," ")</f>
        <v xml:space="preserve"> </v>
      </c>
    </row>
    <row r="284" spans="1:8" s="81" customFormat="1" x14ac:dyDescent="0.25">
      <c r="A284" s="190">
        <v>277</v>
      </c>
      <c r="B284" s="263"/>
      <c r="C284" s="202"/>
      <c r="D284" s="203"/>
      <c r="E284" s="202"/>
      <c r="F284" s="202"/>
      <c r="G284" s="88" cm="1">
        <f t="array" ref="G284">_xlfn.XLOOKUP(B284,Tabla319[[#All],[name]],Tabla319[[#All],[point]],0,0)</f>
        <v>0</v>
      </c>
      <c r="H284" s="232" t="str">
        <f>IF(B284&gt;0,CONCATENATE("2vii_",'Valoració '!$D$7,"00",A284)," ")</f>
        <v xml:space="preserve"> </v>
      </c>
    </row>
    <row r="285" spans="1:8" s="81" customFormat="1" x14ac:dyDescent="0.25">
      <c r="A285" s="190">
        <v>278</v>
      </c>
      <c r="B285" s="263"/>
      <c r="C285" s="202"/>
      <c r="D285" s="203"/>
      <c r="E285" s="202"/>
      <c r="F285" s="202"/>
      <c r="G285" s="88" cm="1">
        <f t="array" ref="G285">_xlfn.XLOOKUP(B285,Tabla319[[#All],[name]],Tabla319[[#All],[point]],0,0)</f>
        <v>0</v>
      </c>
      <c r="H285" s="232" t="str">
        <f>IF(B285&gt;0,CONCATENATE("2vii_",'Valoració '!$D$7,"00",A285)," ")</f>
        <v xml:space="preserve"> </v>
      </c>
    </row>
    <row r="286" spans="1:8" s="81" customFormat="1" x14ac:dyDescent="0.25">
      <c r="A286" s="190">
        <v>279</v>
      </c>
      <c r="B286" s="263"/>
      <c r="C286" s="202"/>
      <c r="D286" s="203"/>
      <c r="E286" s="202"/>
      <c r="F286" s="202"/>
      <c r="G286" s="88" cm="1">
        <f t="array" ref="G286">_xlfn.XLOOKUP(B286,Tabla319[[#All],[name]],Tabla319[[#All],[point]],0,0)</f>
        <v>0</v>
      </c>
      <c r="H286" s="232" t="str">
        <f>IF(B286&gt;0,CONCATENATE("2vii_",'Valoració '!$D$7,"00",A286)," ")</f>
        <v xml:space="preserve"> </v>
      </c>
    </row>
    <row r="287" spans="1:8" s="81" customFormat="1" x14ac:dyDescent="0.25">
      <c r="A287" s="190">
        <v>280</v>
      </c>
      <c r="B287" s="263"/>
      <c r="C287" s="202"/>
      <c r="D287" s="203"/>
      <c r="E287" s="202"/>
      <c r="F287" s="202"/>
      <c r="G287" s="88" cm="1">
        <f t="array" ref="G287">_xlfn.XLOOKUP(B287,Tabla319[[#All],[name]],Tabla319[[#All],[point]],0,0)</f>
        <v>0</v>
      </c>
      <c r="H287" s="232" t="str">
        <f>IF(B287&gt;0,CONCATENATE("2vii_",'Valoració '!$D$7,"00",A287)," ")</f>
        <v xml:space="preserve"> </v>
      </c>
    </row>
    <row r="288" spans="1:8" s="81" customFormat="1" x14ac:dyDescent="0.25">
      <c r="A288" s="190">
        <v>281</v>
      </c>
      <c r="B288" s="263"/>
      <c r="C288" s="202"/>
      <c r="D288" s="203"/>
      <c r="E288" s="202"/>
      <c r="F288" s="202"/>
      <c r="G288" s="88" cm="1">
        <f t="array" ref="G288">_xlfn.XLOOKUP(B288,Tabla319[[#All],[name]],Tabla319[[#All],[point]],0,0)</f>
        <v>0</v>
      </c>
      <c r="H288" s="232" t="str">
        <f>IF(B288&gt;0,CONCATENATE("2vii_",'Valoració '!$D$7,"00",A288)," ")</f>
        <v xml:space="preserve"> </v>
      </c>
    </row>
    <row r="289" spans="1:8" s="81" customFormat="1" x14ac:dyDescent="0.25">
      <c r="A289" s="190">
        <v>282</v>
      </c>
      <c r="B289" s="263"/>
      <c r="C289" s="202"/>
      <c r="D289" s="203"/>
      <c r="E289" s="202"/>
      <c r="F289" s="202"/>
      <c r="G289" s="88" cm="1">
        <f t="array" ref="G289">_xlfn.XLOOKUP(B289,Tabla319[[#All],[name]],Tabla319[[#All],[point]],0,0)</f>
        <v>0</v>
      </c>
      <c r="H289" s="232" t="str">
        <f>IF(B289&gt;0,CONCATENATE("2vii_",'Valoració '!$D$7,"00",A289)," ")</f>
        <v xml:space="preserve"> </v>
      </c>
    </row>
    <row r="290" spans="1:8" s="81" customFormat="1" x14ac:dyDescent="0.25">
      <c r="A290" s="190">
        <v>283</v>
      </c>
      <c r="B290" s="263"/>
      <c r="C290" s="202"/>
      <c r="D290" s="203"/>
      <c r="E290" s="202"/>
      <c r="F290" s="202"/>
      <c r="G290" s="88" cm="1">
        <f t="array" ref="G290">_xlfn.XLOOKUP(B290,Tabla319[[#All],[name]],Tabla319[[#All],[point]],0,0)</f>
        <v>0</v>
      </c>
      <c r="H290" s="232" t="str">
        <f>IF(B290&gt;0,CONCATENATE("2vii_",'Valoració '!$D$7,"00",A290)," ")</f>
        <v xml:space="preserve"> </v>
      </c>
    </row>
    <row r="291" spans="1:8" s="81" customFormat="1" x14ac:dyDescent="0.25">
      <c r="A291" s="190">
        <v>284</v>
      </c>
      <c r="B291" s="263"/>
      <c r="C291" s="202"/>
      <c r="D291" s="203"/>
      <c r="E291" s="202"/>
      <c r="F291" s="202"/>
      <c r="G291" s="88" cm="1">
        <f t="array" ref="G291">_xlfn.XLOOKUP(B291,Tabla319[[#All],[name]],Tabla319[[#All],[point]],0,0)</f>
        <v>0</v>
      </c>
      <c r="H291" s="232" t="str">
        <f>IF(B291&gt;0,CONCATENATE("2vii_",'Valoració '!$D$7,"00",A291)," ")</f>
        <v xml:space="preserve"> </v>
      </c>
    </row>
    <row r="292" spans="1:8" s="81" customFormat="1" x14ac:dyDescent="0.25">
      <c r="A292" s="190">
        <v>285</v>
      </c>
      <c r="B292" s="263"/>
      <c r="C292" s="202"/>
      <c r="D292" s="203"/>
      <c r="E292" s="202"/>
      <c r="F292" s="202"/>
      <c r="G292" s="88" cm="1">
        <f t="array" ref="G292">_xlfn.XLOOKUP(B292,Tabla319[[#All],[name]],Tabla319[[#All],[point]],0,0)</f>
        <v>0</v>
      </c>
      <c r="H292" s="232" t="str">
        <f>IF(B292&gt;0,CONCATENATE("2vii_",'Valoració '!$D$7,"00",A292)," ")</f>
        <v xml:space="preserve"> </v>
      </c>
    </row>
    <row r="293" spans="1:8" s="81" customFormat="1" x14ac:dyDescent="0.25">
      <c r="A293" s="190">
        <v>286</v>
      </c>
      <c r="B293" s="263"/>
      <c r="C293" s="202"/>
      <c r="D293" s="203"/>
      <c r="E293" s="202"/>
      <c r="F293" s="202"/>
      <c r="G293" s="88" cm="1">
        <f t="array" ref="G293">_xlfn.XLOOKUP(B293,Tabla319[[#All],[name]],Tabla319[[#All],[point]],0,0)</f>
        <v>0</v>
      </c>
      <c r="H293" s="232" t="str">
        <f>IF(B293&gt;0,CONCATENATE("2vii_",'Valoració '!$D$7,"00",A293)," ")</f>
        <v xml:space="preserve"> </v>
      </c>
    </row>
    <row r="294" spans="1:8" s="81" customFormat="1" x14ac:dyDescent="0.25">
      <c r="A294" s="190">
        <v>287</v>
      </c>
      <c r="B294" s="263"/>
      <c r="C294" s="202"/>
      <c r="D294" s="203"/>
      <c r="E294" s="202"/>
      <c r="F294" s="202"/>
      <c r="G294" s="88" cm="1">
        <f t="array" ref="G294">_xlfn.XLOOKUP(B294,Tabla319[[#All],[name]],Tabla319[[#All],[point]],0,0)</f>
        <v>0</v>
      </c>
      <c r="H294" s="232" t="str">
        <f>IF(B294&gt;0,CONCATENATE("2vii_",'Valoració '!$D$7,"00",A294)," ")</f>
        <v xml:space="preserve"> </v>
      </c>
    </row>
    <row r="295" spans="1:8" s="81" customFormat="1" x14ac:dyDescent="0.25">
      <c r="A295" s="190">
        <v>288</v>
      </c>
      <c r="B295" s="263"/>
      <c r="C295" s="202"/>
      <c r="D295" s="203"/>
      <c r="E295" s="202"/>
      <c r="F295" s="202"/>
      <c r="G295" s="88" cm="1">
        <f t="array" ref="G295">_xlfn.XLOOKUP(B295,Tabla319[[#All],[name]],Tabla319[[#All],[point]],0,0)</f>
        <v>0</v>
      </c>
      <c r="H295" s="232" t="str">
        <f>IF(B295&gt;0,CONCATENATE("2vii_",'Valoració '!$D$7,"00",A295)," ")</f>
        <v xml:space="preserve"> </v>
      </c>
    </row>
    <row r="296" spans="1:8" s="81" customFormat="1" x14ac:dyDescent="0.25">
      <c r="A296" s="190">
        <v>289</v>
      </c>
      <c r="B296" s="263"/>
      <c r="C296" s="202"/>
      <c r="D296" s="203"/>
      <c r="E296" s="202"/>
      <c r="F296" s="202"/>
      <c r="G296" s="88" cm="1">
        <f t="array" ref="G296">_xlfn.XLOOKUP(B296,Tabla319[[#All],[name]],Tabla319[[#All],[point]],0,0)</f>
        <v>0</v>
      </c>
      <c r="H296" s="232" t="str">
        <f>IF(B296&gt;0,CONCATENATE("2vii_",'Valoració '!$D$7,"00",A296)," ")</f>
        <v xml:space="preserve"> </v>
      </c>
    </row>
    <row r="297" spans="1:8" s="81" customFormat="1" x14ac:dyDescent="0.25">
      <c r="A297" s="190">
        <v>290</v>
      </c>
      <c r="B297" s="263"/>
      <c r="C297" s="202"/>
      <c r="D297" s="203"/>
      <c r="E297" s="202"/>
      <c r="F297" s="202"/>
      <c r="G297" s="88" cm="1">
        <f t="array" ref="G297">_xlfn.XLOOKUP(B297,Tabla319[[#All],[name]],Tabla319[[#All],[point]],0,0)</f>
        <v>0</v>
      </c>
      <c r="H297" s="232" t="str">
        <f>IF(B297&gt;0,CONCATENATE("2vii_",'Valoració '!$D$7,"00",A297)," ")</f>
        <v xml:space="preserve"> </v>
      </c>
    </row>
    <row r="298" spans="1:8" s="81" customFormat="1" x14ac:dyDescent="0.25">
      <c r="A298" s="190">
        <v>291</v>
      </c>
      <c r="B298" s="263"/>
      <c r="C298" s="202"/>
      <c r="D298" s="203"/>
      <c r="E298" s="202"/>
      <c r="F298" s="202"/>
      <c r="G298" s="88" cm="1">
        <f t="array" ref="G298">_xlfn.XLOOKUP(B298,Tabla319[[#All],[name]],Tabla319[[#All],[point]],0,0)</f>
        <v>0</v>
      </c>
      <c r="H298" s="232" t="str">
        <f>IF(B298&gt;0,CONCATENATE("2vii_",'Valoració '!$D$7,"00",A298)," ")</f>
        <v xml:space="preserve"> </v>
      </c>
    </row>
    <row r="299" spans="1:8" s="81" customFormat="1" x14ac:dyDescent="0.25">
      <c r="A299" s="190">
        <v>292</v>
      </c>
      <c r="B299" s="263"/>
      <c r="C299" s="202"/>
      <c r="D299" s="203"/>
      <c r="E299" s="202"/>
      <c r="F299" s="202"/>
      <c r="G299" s="88" cm="1">
        <f t="array" ref="G299">_xlfn.XLOOKUP(B299,Tabla319[[#All],[name]],Tabla319[[#All],[point]],0,0)</f>
        <v>0</v>
      </c>
      <c r="H299" s="232" t="str">
        <f>IF(B299&gt;0,CONCATENATE("2vii_",'Valoració '!$D$7,"00",A299)," ")</f>
        <v xml:space="preserve"> </v>
      </c>
    </row>
    <row r="300" spans="1:8" s="81" customFormat="1" x14ac:dyDescent="0.25">
      <c r="A300" s="190">
        <v>293</v>
      </c>
      <c r="B300" s="263"/>
      <c r="C300" s="202"/>
      <c r="D300" s="203"/>
      <c r="E300" s="202"/>
      <c r="F300" s="202"/>
      <c r="G300" s="88" cm="1">
        <f t="array" ref="G300">_xlfn.XLOOKUP(B300,Tabla319[[#All],[name]],Tabla319[[#All],[point]],0,0)</f>
        <v>0</v>
      </c>
      <c r="H300" s="232" t="str">
        <f>IF(B300&gt;0,CONCATENATE("2vii_",'Valoració '!$D$7,"00",A300)," ")</f>
        <v xml:space="preserve"> </v>
      </c>
    </row>
    <row r="301" spans="1:8" s="81" customFormat="1" x14ac:dyDescent="0.25">
      <c r="A301" s="190">
        <v>294</v>
      </c>
      <c r="B301" s="263"/>
      <c r="C301" s="202"/>
      <c r="D301" s="203"/>
      <c r="E301" s="202"/>
      <c r="F301" s="202"/>
      <c r="G301" s="88" cm="1">
        <f t="array" ref="G301">_xlfn.XLOOKUP(B301,Tabla319[[#All],[name]],Tabla319[[#All],[point]],0,0)</f>
        <v>0</v>
      </c>
      <c r="H301" s="232" t="str">
        <f>IF(B301&gt;0,CONCATENATE("2vii_",'Valoració '!$D$7,"00",A301)," ")</f>
        <v xml:space="preserve"> </v>
      </c>
    </row>
    <row r="302" spans="1:8" s="81" customFormat="1" x14ac:dyDescent="0.25">
      <c r="A302" s="190">
        <v>295</v>
      </c>
      <c r="B302" s="263"/>
      <c r="C302" s="202"/>
      <c r="D302" s="203"/>
      <c r="E302" s="202"/>
      <c r="F302" s="202"/>
      <c r="G302" s="88" cm="1">
        <f t="array" ref="G302">_xlfn.XLOOKUP(B302,Tabla319[[#All],[name]],Tabla319[[#All],[point]],0,0)</f>
        <v>0</v>
      </c>
      <c r="H302" s="232" t="str">
        <f>IF(B302&gt;0,CONCATENATE("2vii_",'Valoració '!$D$7,"00",A302)," ")</f>
        <v xml:space="preserve"> </v>
      </c>
    </row>
    <row r="303" spans="1:8" s="81" customFormat="1" x14ac:dyDescent="0.25">
      <c r="A303" s="190">
        <v>296</v>
      </c>
      <c r="B303" s="263"/>
      <c r="C303" s="202"/>
      <c r="D303" s="203"/>
      <c r="E303" s="202"/>
      <c r="F303" s="202"/>
      <c r="G303" s="88" cm="1">
        <f t="array" ref="G303">_xlfn.XLOOKUP(B303,Tabla319[[#All],[name]],Tabla319[[#All],[point]],0,0)</f>
        <v>0</v>
      </c>
      <c r="H303" s="232" t="str">
        <f>IF(B303&gt;0,CONCATENATE("2vii_",'Valoració '!$D$7,"00",A303)," ")</f>
        <v xml:space="preserve"> </v>
      </c>
    </row>
    <row r="304" spans="1:8" s="81" customFormat="1" x14ac:dyDescent="0.25">
      <c r="A304" s="190">
        <v>297</v>
      </c>
      <c r="B304" s="263"/>
      <c r="C304" s="202"/>
      <c r="D304" s="203"/>
      <c r="E304" s="202"/>
      <c r="F304" s="202"/>
      <c r="G304" s="88" cm="1">
        <f t="array" ref="G304">_xlfn.XLOOKUP(B304,Tabla319[[#All],[name]],Tabla319[[#All],[point]],0,0)</f>
        <v>0</v>
      </c>
      <c r="H304" s="232" t="str">
        <f>IF(B304&gt;0,CONCATENATE("2vii_",'Valoració '!$D$7,"00",A304)," ")</f>
        <v xml:space="preserve"> </v>
      </c>
    </row>
    <row r="305" spans="1:8" s="81" customFormat="1" x14ac:dyDescent="0.25">
      <c r="A305" s="190">
        <v>298</v>
      </c>
      <c r="B305" s="263"/>
      <c r="C305" s="202"/>
      <c r="D305" s="203"/>
      <c r="E305" s="202"/>
      <c r="F305" s="202"/>
      <c r="G305" s="88" cm="1">
        <f t="array" ref="G305">_xlfn.XLOOKUP(B305,Tabla319[[#All],[name]],Tabla319[[#All],[point]],0,0)</f>
        <v>0</v>
      </c>
      <c r="H305" s="232" t="str">
        <f>IF(B305&gt;0,CONCATENATE("2vii_",'Valoració '!$D$7,"00",A305)," ")</f>
        <v xml:space="preserve"> </v>
      </c>
    </row>
    <row r="306" spans="1:8" s="81" customFormat="1" x14ac:dyDescent="0.25">
      <c r="A306" s="190">
        <v>299</v>
      </c>
      <c r="B306" s="263"/>
      <c r="C306" s="202"/>
      <c r="D306" s="203"/>
      <c r="E306" s="202"/>
      <c r="F306" s="202"/>
      <c r="G306" s="88" cm="1">
        <f t="array" ref="G306">_xlfn.XLOOKUP(B306,Tabla319[[#All],[name]],Tabla319[[#All],[point]],0,0)</f>
        <v>0</v>
      </c>
      <c r="H306" s="232" t="str">
        <f>IF(B306&gt;0,CONCATENATE("2vii_",'Valoració '!$D$7,"00",A306)," ")</f>
        <v xml:space="preserve"> </v>
      </c>
    </row>
    <row r="307" spans="1:8" s="81" customFormat="1" x14ac:dyDescent="0.25">
      <c r="A307" s="190">
        <v>300</v>
      </c>
      <c r="B307" s="263"/>
      <c r="C307" s="202"/>
      <c r="D307" s="203"/>
      <c r="E307" s="202"/>
      <c r="F307" s="202"/>
      <c r="G307" s="88" cm="1">
        <f t="array" ref="G307">_xlfn.XLOOKUP(B307,Tabla319[[#All],[name]],Tabla319[[#All],[point]],0,0)</f>
        <v>0</v>
      </c>
      <c r="H307" s="232" t="str">
        <f>IF(B307&gt;0,CONCATENATE("2vii_",'Valoració '!$D$7,"00",A307)," ")</f>
        <v xml:space="preserve"> </v>
      </c>
    </row>
    <row r="308" spans="1:8" s="81" customFormat="1" x14ac:dyDescent="0.25">
      <c r="A308" s="190">
        <v>301</v>
      </c>
      <c r="B308" s="263"/>
      <c r="C308" s="202"/>
      <c r="D308" s="203"/>
      <c r="E308" s="202"/>
      <c r="F308" s="202"/>
      <c r="G308" s="88" cm="1">
        <f t="array" ref="G308">_xlfn.XLOOKUP(B308,Tabla319[[#All],[name]],Tabla319[[#All],[point]],0,0)</f>
        <v>0</v>
      </c>
      <c r="H308" s="232" t="str">
        <f>IF(B308&gt;0,CONCATENATE("2vii_",'Valoració '!$D$7,"00",A308)," ")</f>
        <v xml:space="preserve"> </v>
      </c>
    </row>
    <row r="309" spans="1:8" s="81" customFormat="1" x14ac:dyDescent="0.25">
      <c r="A309" s="190">
        <v>302</v>
      </c>
      <c r="B309" s="263"/>
      <c r="C309" s="202"/>
      <c r="D309" s="203"/>
      <c r="E309" s="202"/>
      <c r="F309" s="202"/>
      <c r="G309" s="88" cm="1">
        <f t="array" ref="G309">_xlfn.XLOOKUP(B309,Tabla319[[#All],[name]],Tabla319[[#All],[point]],0,0)</f>
        <v>0</v>
      </c>
      <c r="H309" s="232" t="str">
        <f>IF(B309&gt;0,CONCATENATE("2vii_",'Valoració '!$D$7,"00",A309)," ")</f>
        <v xml:space="preserve"> </v>
      </c>
    </row>
    <row r="310" spans="1:8" s="81" customFormat="1" x14ac:dyDescent="0.25">
      <c r="A310" s="190">
        <v>303</v>
      </c>
      <c r="B310" s="263"/>
      <c r="C310" s="202"/>
      <c r="D310" s="203"/>
      <c r="E310" s="202"/>
      <c r="F310" s="202"/>
      <c r="G310" s="88" cm="1">
        <f t="array" ref="G310">_xlfn.XLOOKUP(B310,Tabla319[[#All],[name]],Tabla319[[#All],[point]],0,0)</f>
        <v>0</v>
      </c>
      <c r="H310" s="232" t="str">
        <f>IF(B310&gt;0,CONCATENATE("2vii_",'Valoració '!$D$7,"00",A310)," ")</f>
        <v xml:space="preserve"> </v>
      </c>
    </row>
    <row r="311" spans="1:8" s="81" customFormat="1" x14ac:dyDescent="0.25">
      <c r="A311" s="190">
        <v>304</v>
      </c>
      <c r="B311" s="263"/>
      <c r="C311" s="202"/>
      <c r="D311" s="203"/>
      <c r="E311" s="202"/>
      <c r="F311" s="202"/>
      <c r="G311" s="88" cm="1">
        <f t="array" ref="G311">_xlfn.XLOOKUP(B311,Tabla319[[#All],[name]],Tabla319[[#All],[point]],0,0)</f>
        <v>0</v>
      </c>
      <c r="H311" s="232" t="str">
        <f>IF(B311&gt;0,CONCATENATE("2vii_",'Valoració '!$D$7,"00",A311)," ")</f>
        <v xml:space="preserve"> </v>
      </c>
    </row>
    <row r="312" spans="1:8" s="81" customFormat="1" x14ac:dyDescent="0.25">
      <c r="A312" s="190">
        <v>305</v>
      </c>
      <c r="B312" s="263"/>
      <c r="C312" s="202"/>
      <c r="D312" s="203"/>
      <c r="E312" s="202"/>
      <c r="F312" s="202"/>
      <c r="G312" s="88" cm="1">
        <f t="array" ref="G312">_xlfn.XLOOKUP(B312,Tabla319[[#All],[name]],Tabla319[[#All],[point]],0,0)</f>
        <v>0</v>
      </c>
      <c r="H312" s="232" t="str">
        <f>IF(B312&gt;0,CONCATENATE("2vii_",'Valoració '!$D$7,"00",A312)," ")</f>
        <v xml:space="preserve"> </v>
      </c>
    </row>
    <row r="313" spans="1:8" s="81" customFormat="1" x14ac:dyDescent="0.25">
      <c r="A313" s="190">
        <v>306</v>
      </c>
      <c r="B313" s="263"/>
      <c r="C313" s="202"/>
      <c r="D313" s="203"/>
      <c r="E313" s="202"/>
      <c r="F313" s="202"/>
      <c r="G313" s="88" cm="1">
        <f t="array" ref="G313">_xlfn.XLOOKUP(B313,Tabla319[[#All],[name]],Tabla319[[#All],[point]],0,0)</f>
        <v>0</v>
      </c>
      <c r="H313" s="232" t="str">
        <f>IF(B313&gt;0,CONCATENATE("2vii_",'Valoració '!$D$7,"00",A313)," ")</f>
        <v xml:space="preserve"> </v>
      </c>
    </row>
    <row r="314" spans="1:8" s="81" customFormat="1" x14ac:dyDescent="0.25">
      <c r="A314" s="190">
        <v>307</v>
      </c>
      <c r="B314" s="263"/>
      <c r="C314" s="202"/>
      <c r="D314" s="203"/>
      <c r="E314" s="202"/>
      <c r="F314" s="202"/>
      <c r="G314" s="88" cm="1">
        <f t="array" ref="G314">_xlfn.XLOOKUP(B314,Tabla319[[#All],[name]],Tabla319[[#All],[point]],0,0)</f>
        <v>0</v>
      </c>
      <c r="H314" s="232" t="str">
        <f>IF(B314&gt;0,CONCATENATE("2vii_",'Valoració '!$D$7,"00",A314)," ")</f>
        <v xml:space="preserve"> </v>
      </c>
    </row>
    <row r="315" spans="1:8" s="81" customFormat="1" x14ac:dyDescent="0.25">
      <c r="A315" s="190">
        <v>308</v>
      </c>
      <c r="B315" s="263"/>
      <c r="C315" s="202"/>
      <c r="D315" s="203"/>
      <c r="E315" s="202"/>
      <c r="F315" s="202"/>
      <c r="G315" s="88" cm="1">
        <f t="array" ref="G315">_xlfn.XLOOKUP(B315,Tabla319[[#All],[name]],Tabla319[[#All],[point]],0,0)</f>
        <v>0</v>
      </c>
      <c r="H315" s="232" t="str">
        <f>IF(B315&gt;0,CONCATENATE("2vii_",'Valoració '!$D$7,"00",A315)," ")</f>
        <v xml:space="preserve"> </v>
      </c>
    </row>
    <row r="316" spans="1:8" s="81" customFormat="1" x14ac:dyDescent="0.25">
      <c r="A316" s="190">
        <v>309</v>
      </c>
      <c r="B316" s="263"/>
      <c r="C316" s="202"/>
      <c r="D316" s="203"/>
      <c r="E316" s="202"/>
      <c r="F316" s="202"/>
      <c r="G316" s="88" cm="1">
        <f t="array" ref="G316">_xlfn.XLOOKUP(B316,Tabla319[[#All],[name]],Tabla319[[#All],[point]],0,0)</f>
        <v>0</v>
      </c>
      <c r="H316" s="232" t="str">
        <f>IF(B316&gt;0,CONCATENATE("2vii_",'Valoració '!$D$7,"00",A316)," ")</f>
        <v xml:space="preserve"> </v>
      </c>
    </row>
    <row r="317" spans="1:8" s="81" customFormat="1" x14ac:dyDescent="0.25">
      <c r="A317" s="190">
        <v>310</v>
      </c>
      <c r="B317" s="263"/>
      <c r="C317" s="202"/>
      <c r="D317" s="203"/>
      <c r="E317" s="202"/>
      <c r="F317" s="202"/>
      <c r="G317" s="88" cm="1">
        <f t="array" ref="G317">_xlfn.XLOOKUP(B317,Tabla319[[#All],[name]],Tabla319[[#All],[point]],0,0)</f>
        <v>0</v>
      </c>
      <c r="H317" s="232" t="str">
        <f>IF(B317&gt;0,CONCATENATE("2vii_",'Valoració '!$D$7,"00",A317)," ")</f>
        <v xml:space="preserve"> </v>
      </c>
    </row>
    <row r="318" spans="1:8" s="81" customFormat="1" x14ac:dyDescent="0.25">
      <c r="A318" s="190">
        <v>311</v>
      </c>
      <c r="B318" s="263"/>
      <c r="C318" s="202"/>
      <c r="D318" s="203"/>
      <c r="E318" s="202"/>
      <c r="F318" s="202"/>
      <c r="G318" s="88" cm="1">
        <f t="array" ref="G318">_xlfn.XLOOKUP(B318,Tabla319[[#All],[name]],Tabla319[[#All],[point]],0,0)</f>
        <v>0</v>
      </c>
      <c r="H318" s="232" t="str">
        <f>IF(B318&gt;0,CONCATENATE("2vii_",'Valoració '!$D$7,"00",A318)," ")</f>
        <v xml:space="preserve"> </v>
      </c>
    </row>
    <row r="319" spans="1:8" s="81" customFormat="1" x14ac:dyDescent="0.25">
      <c r="A319" s="190">
        <v>312</v>
      </c>
      <c r="B319" s="263"/>
      <c r="C319" s="202"/>
      <c r="D319" s="203"/>
      <c r="E319" s="202"/>
      <c r="F319" s="202"/>
      <c r="G319" s="88" cm="1">
        <f t="array" ref="G319">_xlfn.XLOOKUP(B319,Tabla319[[#All],[name]],Tabla319[[#All],[point]],0,0)</f>
        <v>0</v>
      </c>
      <c r="H319" s="232" t="str">
        <f>IF(B319&gt;0,CONCATENATE("2vii_",'Valoració '!$D$7,"00",A319)," ")</f>
        <v xml:space="preserve"> </v>
      </c>
    </row>
    <row r="320" spans="1:8" s="81" customFormat="1" x14ac:dyDescent="0.25">
      <c r="A320" s="190">
        <v>313</v>
      </c>
      <c r="B320" s="263"/>
      <c r="C320" s="202"/>
      <c r="D320" s="203"/>
      <c r="E320" s="202"/>
      <c r="F320" s="202"/>
      <c r="G320" s="88" cm="1">
        <f t="array" ref="G320">_xlfn.XLOOKUP(B320,Tabla319[[#All],[name]],Tabla319[[#All],[point]],0,0)</f>
        <v>0</v>
      </c>
      <c r="H320" s="232" t="str">
        <f>IF(B320&gt;0,CONCATENATE("2vii_",'Valoració '!$D$7,"00",A320)," ")</f>
        <v xml:space="preserve"> </v>
      </c>
    </row>
    <row r="321" spans="1:8" s="81" customFormat="1" x14ac:dyDescent="0.25">
      <c r="A321" s="190">
        <v>314</v>
      </c>
      <c r="B321" s="263"/>
      <c r="C321" s="202"/>
      <c r="D321" s="203"/>
      <c r="E321" s="202"/>
      <c r="F321" s="202"/>
      <c r="G321" s="88" cm="1">
        <f t="array" ref="G321">_xlfn.XLOOKUP(B321,Tabla319[[#All],[name]],Tabla319[[#All],[point]],0,0)</f>
        <v>0</v>
      </c>
      <c r="H321" s="232" t="str">
        <f>IF(B321&gt;0,CONCATENATE("2vii_",'Valoració '!$D$7,"00",A321)," ")</f>
        <v xml:space="preserve"> </v>
      </c>
    </row>
    <row r="322" spans="1:8" s="81" customFormat="1" x14ac:dyDescent="0.25">
      <c r="A322" s="190">
        <v>315</v>
      </c>
      <c r="B322" s="263"/>
      <c r="C322" s="202"/>
      <c r="D322" s="203"/>
      <c r="E322" s="202"/>
      <c r="F322" s="202"/>
      <c r="G322" s="88" cm="1">
        <f t="array" ref="G322">_xlfn.XLOOKUP(B322,Tabla319[[#All],[name]],Tabla319[[#All],[point]],0,0)</f>
        <v>0</v>
      </c>
      <c r="H322" s="232" t="str">
        <f>IF(B322&gt;0,CONCATENATE("2vii_",'Valoració '!$D$7,"00",A322)," ")</f>
        <v xml:space="preserve"> </v>
      </c>
    </row>
    <row r="323" spans="1:8" s="81" customFormat="1" x14ac:dyDescent="0.25">
      <c r="A323" s="190">
        <v>316</v>
      </c>
      <c r="B323" s="263"/>
      <c r="C323" s="202"/>
      <c r="D323" s="203"/>
      <c r="E323" s="202"/>
      <c r="F323" s="202"/>
      <c r="G323" s="88" cm="1">
        <f t="array" ref="G323">_xlfn.XLOOKUP(B323,Tabla319[[#All],[name]],Tabla319[[#All],[point]],0,0)</f>
        <v>0</v>
      </c>
      <c r="H323" s="232" t="str">
        <f>IF(B323&gt;0,CONCATENATE("2vii_",'Valoració '!$D$7,"00",A323)," ")</f>
        <v xml:space="preserve"> </v>
      </c>
    </row>
    <row r="324" spans="1:8" s="81" customFormat="1" x14ac:dyDescent="0.25">
      <c r="A324" s="190">
        <v>317</v>
      </c>
      <c r="B324" s="263"/>
      <c r="C324" s="202"/>
      <c r="D324" s="203"/>
      <c r="E324" s="202"/>
      <c r="F324" s="202"/>
      <c r="G324" s="88" cm="1">
        <f t="array" ref="G324">_xlfn.XLOOKUP(B324,Tabla319[[#All],[name]],Tabla319[[#All],[point]],0,0)</f>
        <v>0</v>
      </c>
      <c r="H324" s="232" t="str">
        <f>IF(B324&gt;0,CONCATENATE("2vii_",'Valoració '!$D$7,"00",A324)," ")</f>
        <v xml:space="preserve"> </v>
      </c>
    </row>
    <row r="325" spans="1:8" s="81" customFormat="1" x14ac:dyDescent="0.25">
      <c r="A325" s="190">
        <v>318</v>
      </c>
      <c r="B325" s="263"/>
      <c r="C325" s="202"/>
      <c r="D325" s="203"/>
      <c r="E325" s="202"/>
      <c r="F325" s="202"/>
      <c r="G325" s="88" cm="1">
        <f t="array" ref="G325">_xlfn.XLOOKUP(B325,Tabla319[[#All],[name]],Tabla319[[#All],[point]],0,0)</f>
        <v>0</v>
      </c>
      <c r="H325" s="232" t="str">
        <f>IF(B325&gt;0,CONCATENATE("2vii_",'Valoració '!$D$7,"00",A325)," ")</f>
        <v xml:space="preserve"> </v>
      </c>
    </row>
    <row r="326" spans="1:8" s="81" customFormat="1" x14ac:dyDescent="0.25">
      <c r="A326" s="190">
        <v>319</v>
      </c>
      <c r="B326" s="263"/>
      <c r="C326" s="202"/>
      <c r="D326" s="203"/>
      <c r="E326" s="202"/>
      <c r="F326" s="202"/>
      <c r="G326" s="88" cm="1">
        <f t="array" ref="G326">_xlfn.XLOOKUP(B326,Tabla319[[#All],[name]],Tabla319[[#All],[point]],0,0)</f>
        <v>0</v>
      </c>
      <c r="H326" s="232" t="str">
        <f>IF(B326&gt;0,CONCATENATE("2vii_",'Valoració '!$D$7,"00",A326)," ")</f>
        <v xml:space="preserve"> </v>
      </c>
    </row>
    <row r="327" spans="1:8" s="81" customFormat="1" x14ac:dyDescent="0.25">
      <c r="A327" s="190">
        <v>320</v>
      </c>
      <c r="B327" s="263"/>
      <c r="C327" s="202"/>
      <c r="D327" s="203"/>
      <c r="E327" s="202"/>
      <c r="F327" s="202"/>
      <c r="G327" s="88" cm="1">
        <f t="array" ref="G327">_xlfn.XLOOKUP(B327,Tabla319[[#All],[name]],Tabla319[[#All],[point]],0,0)</f>
        <v>0</v>
      </c>
      <c r="H327" s="232" t="str">
        <f>IF(B327&gt;0,CONCATENATE("2vii_",'Valoració '!$D$7,"00",A327)," ")</f>
        <v xml:space="preserve"> </v>
      </c>
    </row>
    <row r="328" spans="1:8" s="81" customFormat="1" x14ac:dyDescent="0.25">
      <c r="A328" s="190">
        <v>321</v>
      </c>
      <c r="B328" s="263"/>
      <c r="C328" s="202"/>
      <c r="D328" s="203"/>
      <c r="E328" s="202"/>
      <c r="F328" s="202"/>
      <c r="G328" s="88" cm="1">
        <f t="array" ref="G328">_xlfn.XLOOKUP(B328,Tabla319[[#All],[name]],Tabla319[[#All],[point]],0,0)</f>
        <v>0</v>
      </c>
      <c r="H328" s="232" t="str">
        <f>IF(B328&gt;0,CONCATENATE("2vii_",'Valoració '!$D$7,"00",A328)," ")</f>
        <v xml:space="preserve"> </v>
      </c>
    </row>
    <row r="329" spans="1:8" s="81" customFormat="1" x14ac:dyDescent="0.25">
      <c r="A329" s="190">
        <v>322</v>
      </c>
      <c r="B329" s="263"/>
      <c r="C329" s="202"/>
      <c r="D329" s="203"/>
      <c r="E329" s="202"/>
      <c r="F329" s="202"/>
      <c r="G329" s="88" cm="1">
        <f t="array" ref="G329">_xlfn.XLOOKUP(B329,Tabla319[[#All],[name]],Tabla319[[#All],[point]],0,0)</f>
        <v>0</v>
      </c>
      <c r="H329" s="232" t="str">
        <f>IF(B329&gt;0,CONCATENATE("2vii_",'Valoració '!$D$7,"00",A329)," ")</f>
        <v xml:space="preserve"> </v>
      </c>
    </row>
    <row r="330" spans="1:8" s="81" customFormat="1" x14ac:dyDescent="0.25">
      <c r="A330" s="190">
        <v>323</v>
      </c>
      <c r="B330" s="263"/>
      <c r="C330" s="202"/>
      <c r="D330" s="203"/>
      <c r="E330" s="202"/>
      <c r="F330" s="202"/>
      <c r="G330" s="88" cm="1">
        <f t="array" ref="G330">_xlfn.XLOOKUP(B330,Tabla319[[#All],[name]],Tabla319[[#All],[point]],0,0)</f>
        <v>0</v>
      </c>
      <c r="H330" s="232" t="str">
        <f>IF(B330&gt;0,CONCATENATE("2vii_",'Valoració '!$D$7,"00",A330)," ")</f>
        <v xml:space="preserve"> </v>
      </c>
    </row>
    <row r="331" spans="1:8" s="81" customFormat="1" x14ac:dyDescent="0.25">
      <c r="A331" s="190">
        <v>324</v>
      </c>
      <c r="B331" s="263"/>
      <c r="C331" s="202"/>
      <c r="D331" s="203"/>
      <c r="E331" s="202"/>
      <c r="F331" s="202"/>
      <c r="G331" s="88" cm="1">
        <f t="array" ref="G331">_xlfn.XLOOKUP(B331,Tabla319[[#All],[name]],Tabla319[[#All],[point]],0,0)</f>
        <v>0</v>
      </c>
      <c r="H331" s="232" t="str">
        <f>IF(B331&gt;0,CONCATENATE("2vii_",'Valoració '!$D$7,"00",A331)," ")</f>
        <v xml:space="preserve"> </v>
      </c>
    </row>
    <row r="332" spans="1:8" s="81" customFormat="1" x14ac:dyDescent="0.25">
      <c r="A332" s="190">
        <v>325</v>
      </c>
      <c r="B332" s="263"/>
      <c r="C332" s="202"/>
      <c r="D332" s="203"/>
      <c r="E332" s="202"/>
      <c r="F332" s="202"/>
      <c r="G332" s="88" cm="1">
        <f t="array" ref="G332">_xlfn.XLOOKUP(B332,Tabla319[[#All],[name]],Tabla319[[#All],[point]],0,0)</f>
        <v>0</v>
      </c>
      <c r="H332" s="232" t="str">
        <f>IF(B332&gt;0,CONCATENATE("2vii_",'Valoració '!$D$7,"00",A332)," ")</f>
        <v xml:space="preserve"> </v>
      </c>
    </row>
    <row r="333" spans="1:8" s="81" customFormat="1" x14ac:dyDescent="0.25">
      <c r="A333" s="190">
        <v>326</v>
      </c>
      <c r="B333" s="263"/>
      <c r="C333" s="202"/>
      <c r="D333" s="203"/>
      <c r="E333" s="202"/>
      <c r="F333" s="202"/>
      <c r="G333" s="88" cm="1">
        <f t="array" ref="G333">_xlfn.XLOOKUP(B333,Tabla319[[#All],[name]],Tabla319[[#All],[point]],0,0)</f>
        <v>0</v>
      </c>
      <c r="H333" s="232" t="str">
        <f>IF(B333&gt;0,CONCATENATE("2vii_",'Valoració '!$D$7,"00",A333)," ")</f>
        <v xml:space="preserve"> </v>
      </c>
    </row>
    <row r="334" spans="1:8" s="81" customFormat="1" x14ac:dyDescent="0.25">
      <c r="A334" s="190">
        <v>327</v>
      </c>
      <c r="B334" s="263"/>
      <c r="C334" s="202"/>
      <c r="D334" s="203"/>
      <c r="E334" s="202"/>
      <c r="F334" s="202"/>
      <c r="G334" s="88" cm="1">
        <f t="array" ref="G334">_xlfn.XLOOKUP(B334,Tabla319[[#All],[name]],Tabla319[[#All],[point]],0,0)</f>
        <v>0</v>
      </c>
      <c r="H334" s="232" t="str">
        <f>IF(B334&gt;0,CONCATENATE("2vii_",'Valoració '!$D$7,"00",A334)," ")</f>
        <v xml:space="preserve"> </v>
      </c>
    </row>
    <row r="335" spans="1:8" s="81" customFormat="1" x14ac:dyDescent="0.25">
      <c r="A335" s="190">
        <v>328</v>
      </c>
      <c r="B335" s="263"/>
      <c r="C335" s="202"/>
      <c r="D335" s="203"/>
      <c r="E335" s="202"/>
      <c r="F335" s="202"/>
      <c r="G335" s="88" cm="1">
        <f t="array" ref="G335">_xlfn.XLOOKUP(B335,Tabla319[[#All],[name]],Tabla319[[#All],[point]],0,0)</f>
        <v>0</v>
      </c>
      <c r="H335" s="232" t="str">
        <f>IF(B335&gt;0,CONCATENATE("2vii_",'Valoració '!$D$7,"00",A335)," ")</f>
        <v xml:space="preserve"> </v>
      </c>
    </row>
    <row r="336" spans="1:8" s="81" customFormat="1" x14ac:dyDescent="0.25">
      <c r="A336" s="190">
        <v>329</v>
      </c>
      <c r="B336" s="263"/>
      <c r="C336" s="202"/>
      <c r="D336" s="203"/>
      <c r="E336" s="202"/>
      <c r="F336" s="202"/>
      <c r="G336" s="88" cm="1">
        <f t="array" ref="G336">_xlfn.XLOOKUP(B336,Tabla319[[#All],[name]],Tabla319[[#All],[point]],0,0)</f>
        <v>0</v>
      </c>
      <c r="H336" s="232" t="str">
        <f>IF(B336&gt;0,CONCATENATE("2vii_",'Valoració '!$D$7,"00",A336)," ")</f>
        <v xml:space="preserve"> </v>
      </c>
    </row>
    <row r="337" spans="1:8" s="81" customFormat="1" x14ac:dyDescent="0.25">
      <c r="A337" s="190">
        <v>330</v>
      </c>
      <c r="B337" s="263"/>
      <c r="C337" s="202"/>
      <c r="D337" s="203"/>
      <c r="E337" s="202"/>
      <c r="F337" s="202"/>
      <c r="G337" s="88" cm="1">
        <f t="array" ref="G337">_xlfn.XLOOKUP(B337,Tabla319[[#All],[name]],Tabla319[[#All],[point]],0,0)</f>
        <v>0</v>
      </c>
      <c r="H337" s="232" t="str">
        <f>IF(B337&gt;0,CONCATENATE("2vii_",'Valoració '!$D$7,"00",A337)," ")</f>
        <v xml:space="preserve"> </v>
      </c>
    </row>
    <row r="338" spans="1:8" s="81" customFormat="1" x14ac:dyDescent="0.25">
      <c r="A338" s="190">
        <v>331</v>
      </c>
      <c r="B338" s="263"/>
      <c r="C338" s="202"/>
      <c r="D338" s="203"/>
      <c r="E338" s="202"/>
      <c r="F338" s="202"/>
      <c r="G338" s="88" cm="1">
        <f t="array" ref="G338">_xlfn.XLOOKUP(B338,Tabla319[[#All],[name]],Tabla319[[#All],[point]],0,0)</f>
        <v>0</v>
      </c>
      <c r="H338" s="232" t="str">
        <f>IF(B338&gt;0,CONCATENATE("2vii_",'Valoració '!$D$7,"00",A338)," ")</f>
        <v xml:space="preserve"> </v>
      </c>
    </row>
    <row r="339" spans="1:8" s="81" customFormat="1" x14ac:dyDescent="0.25">
      <c r="A339" s="190">
        <v>332</v>
      </c>
      <c r="B339" s="263"/>
      <c r="C339" s="202"/>
      <c r="D339" s="203"/>
      <c r="E339" s="202"/>
      <c r="F339" s="202"/>
      <c r="G339" s="88" cm="1">
        <f t="array" ref="G339">_xlfn.XLOOKUP(B339,Tabla319[[#All],[name]],Tabla319[[#All],[point]],0,0)</f>
        <v>0</v>
      </c>
      <c r="H339" s="232" t="str">
        <f>IF(B339&gt;0,CONCATENATE("2vii_",'Valoració '!$D$7,"00",A339)," ")</f>
        <v xml:space="preserve"> </v>
      </c>
    </row>
    <row r="340" spans="1:8" s="81" customFormat="1" x14ac:dyDescent="0.25">
      <c r="A340" s="190">
        <v>333</v>
      </c>
      <c r="B340" s="263"/>
      <c r="C340" s="202"/>
      <c r="D340" s="203"/>
      <c r="E340" s="202"/>
      <c r="F340" s="202"/>
      <c r="G340" s="88" cm="1">
        <f t="array" ref="G340">_xlfn.XLOOKUP(B340,Tabla319[[#All],[name]],Tabla319[[#All],[point]],0,0)</f>
        <v>0</v>
      </c>
      <c r="H340" s="232" t="str">
        <f>IF(B340&gt;0,CONCATENATE("2vii_",'Valoració '!$D$7,"00",A340)," ")</f>
        <v xml:space="preserve"> </v>
      </c>
    </row>
    <row r="341" spans="1:8" s="81" customFormat="1" x14ac:dyDescent="0.25">
      <c r="A341" s="190">
        <v>334</v>
      </c>
      <c r="B341" s="263"/>
      <c r="C341" s="202"/>
      <c r="D341" s="203"/>
      <c r="E341" s="202"/>
      <c r="F341" s="202"/>
      <c r="G341" s="88" cm="1">
        <f t="array" ref="G341">_xlfn.XLOOKUP(B341,Tabla319[[#All],[name]],Tabla319[[#All],[point]],0,0)</f>
        <v>0</v>
      </c>
      <c r="H341" s="232" t="str">
        <f>IF(B341&gt;0,CONCATENATE("2vii_",'Valoració '!$D$7,"00",A341)," ")</f>
        <v xml:space="preserve"> </v>
      </c>
    </row>
    <row r="342" spans="1:8" s="81" customFormat="1" x14ac:dyDescent="0.25">
      <c r="A342" s="190">
        <v>335</v>
      </c>
      <c r="B342" s="263"/>
      <c r="C342" s="202"/>
      <c r="D342" s="203"/>
      <c r="E342" s="202"/>
      <c r="F342" s="202"/>
      <c r="G342" s="88" cm="1">
        <f t="array" ref="G342">_xlfn.XLOOKUP(B342,Tabla319[[#All],[name]],Tabla319[[#All],[point]],0,0)</f>
        <v>0</v>
      </c>
      <c r="H342" s="232" t="str">
        <f>IF(B342&gt;0,CONCATENATE("2vii_",'Valoració '!$D$7,"00",A342)," ")</f>
        <v xml:space="preserve"> </v>
      </c>
    </row>
    <row r="343" spans="1:8" s="81" customFormat="1" x14ac:dyDescent="0.25">
      <c r="A343" s="190">
        <v>336</v>
      </c>
      <c r="B343" s="263"/>
      <c r="C343" s="202"/>
      <c r="D343" s="203"/>
      <c r="E343" s="202"/>
      <c r="F343" s="202"/>
      <c r="G343" s="88" cm="1">
        <f t="array" ref="G343">_xlfn.XLOOKUP(B343,Tabla319[[#All],[name]],Tabla319[[#All],[point]],0,0)</f>
        <v>0</v>
      </c>
      <c r="H343" s="232" t="str">
        <f>IF(B343&gt;0,CONCATENATE("2vii_",'Valoració '!$D$7,"00",A343)," ")</f>
        <v xml:space="preserve"> </v>
      </c>
    </row>
    <row r="344" spans="1:8" s="81" customFormat="1" x14ac:dyDescent="0.25">
      <c r="A344" s="190">
        <v>337</v>
      </c>
      <c r="B344" s="263"/>
      <c r="C344" s="202"/>
      <c r="D344" s="203"/>
      <c r="E344" s="202"/>
      <c r="F344" s="202"/>
      <c r="G344" s="88" cm="1">
        <f t="array" ref="G344">_xlfn.XLOOKUP(B344,Tabla319[[#All],[name]],Tabla319[[#All],[point]],0,0)</f>
        <v>0</v>
      </c>
      <c r="H344" s="232" t="str">
        <f>IF(B344&gt;0,CONCATENATE("2vii_",'Valoració '!$D$7,"00",A344)," ")</f>
        <v xml:space="preserve"> </v>
      </c>
    </row>
    <row r="345" spans="1:8" s="81" customFormat="1" x14ac:dyDescent="0.25">
      <c r="A345" s="190">
        <v>338</v>
      </c>
      <c r="B345" s="263"/>
      <c r="C345" s="202"/>
      <c r="D345" s="203"/>
      <c r="E345" s="202"/>
      <c r="F345" s="202"/>
      <c r="G345" s="88" cm="1">
        <f t="array" ref="G345">_xlfn.XLOOKUP(B345,Tabla319[[#All],[name]],Tabla319[[#All],[point]],0,0)</f>
        <v>0</v>
      </c>
      <c r="H345" s="232" t="str">
        <f>IF(B345&gt;0,CONCATENATE("2vii_",'Valoració '!$D$7,"00",A345)," ")</f>
        <v xml:space="preserve"> </v>
      </c>
    </row>
    <row r="346" spans="1:8" s="81" customFormat="1" x14ac:dyDescent="0.25">
      <c r="A346" s="190">
        <v>339</v>
      </c>
      <c r="B346" s="263"/>
      <c r="C346" s="202"/>
      <c r="D346" s="203"/>
      <c r="E346" s="202"/>
      <c r="F346" s="202"/>
      <c r="G346" s="88" cm="1">
        <f t="array" ref="G346">_xlfn.XLOOKUP(B346,Tabla319[[#All],[name]],Tabla319[[#All],[point]],0,0)</f>
        <v>0</v>
      </c>
      <c r="H346" s="232" t="str">
        <f>IF(B346&gt;0,CONCATENATE("2vii_",'Valoració '!$D$7,"00",A346)," ")</f>
        <v xml:space="preserve"> </v>
      </c>
    </row>
    <row r="347" spans="1:8" s="81" customFormat="1" x14ac:dyDescent="0.25">
      <c r="A347" s="190">
        <v>340</v>
      </c>
      <c r="B347" s="263"/>
      <c r="C347" s="202"/>
      <c r="D347" s="203"/>
      <c r="E347" s="202"/>
      <c r="F347" s="202"/>
      <c r="G347" s="88" cm="1">
        <f t="array" ref="G347">_xlfn.XLOOKUP(B347,Tabla319[[#All],[name]],Tabla319[[#All],[point]],0,0)</f>
        <v>0</v>
      </c>
      <c r="H347" s="232" t="str">
        <f>IF(B347&gt;0,CONCATENATE("2vii_",'Valoració '!$D$7,"00",A347)," ")</f>
        <v xml:space="preserve"> </v>
      </c>
    </row>
    <row r="348" spans="1:8" s="81" customFormat="1" x14ac:dyDescent="0.25">
      <c r="A348" s="190">
        <v>341</v>
      </c>
      <c r="B348" s="263"/>
      <c r="C348" s="202"/>
      <c r="D348" s="203"/>
      <c r="E348" s="202"/>
      <c r="F348" s="202"/>
      <c r="G348" s="88" cm="1">
        <f t="array" ref="G348">_xlfn.XLOOKUP(B348,Tabla319[[#All],[name]],Tabla319[[#All],[point]],0,0)</f>
        <v>0</v>
      </c>
      <c r="H348" s="232" t="str">
        <f>IF(B348&gt;0,CONCATENATE("2vii_",'Valoració '!$D$7,"00",A348)," ")</f>
        <v xml:space="preserve"> </v>
      </c>
    </row>
    <row r="349" spans="1:8" s="81" customFormat="1" x14ac:dyDescent="0.25">
      <c r="A349" s="190">
        <v>342</v>
      </c>
      <c r="B349" s="263"/>
      <c r="C349" s="202"/>
      <c r="D349" s="203"/>
      <c r="E349" s="202"/>
      <c r="F349" s="202"/>
      <c r="G349" s="88" cm="1">
        <f t="array" ref="G349">_xlfn.XLOOKUP(B349,Tabla319[[#All],[name]],Tabla319[[#All],[point]],0,0)</f>
        <v>0</v>
      </c>
      <c r="H349" s="232" t="str">
        <f>IF(B349&gt;0,CONCATENATE("2vii_",'Valoració '!$D$7,"00",A349)," ")</f>
        <v xml:space="preserve"> </v>
      </c>
    </row>
    <row r="350" spans="1:8" s="81" customFormat="1" x14ac:dyDescent="0.25">
      <c r="A350" s="190">
        <v>343</v>
      </c>
      <c r="B350" s="263"/>
      <c r="C350" s="202"/>
      <c r="D350" s="203"/>
      <c r="E350" s="202"/>
      <c r="F350" s="202"/>
      <c r="G350" s="88" cm="1">
        <f t="array" ref="G350">_xlfn.XLOOKUP(B350,Tabla319[[#All],[name]],Tabla319[[#All],[point]],0,0)</f>
        <v>0</v>
      </c>
      <c r="H350" s="232" t="str">
        <f>IF(B350&gt;0,CONCATENATE("2vii_",'Valoració '!$D$7,"00",A350)," ")</f>
        <v xml:space="preserve"> </v>
      </c>
    </row>
    <row r="351" spans="1:8" s="81" customFormat="1" x14ac:dyDescent="0.25">
      <c r="A351" s="190">
        <v>344</v>
      </c>
      <c r="B351" s="263"/>
      <c r="C351" s="202"/>
      <c r="D351" s="203"/>
      <c r="E351" s="202"/>
      <c r="F351" s="202"/>
      <c r="G351" s="88" cm="1">
        <f t="array" ref="G351">_xlfn.XLOOKUP(B351,Tabla319[[#All],[name]],Tabla319[[#All],[point]],0,0)</f>
        <v>0</v>
      </c>
      <c r="H351" s="232" t="str">
        <f>IF(B351&gt;0,CONCATENATE("2vii_",'Valoració '!$D$7,"00",A351)," ")</f>
        <v xml:space="preserve"> </v>
      </c>
    </row>
    <row r="352" spans="1:8" s="81" customFormat="1" x14ac:dyDescent="0.25">
      <c r="A352" s="190">
        <v>345</v>
      </c>
      <c r="B352" s="263"/>
      <c r="C352" s="202"/>
      <c r="D352" s="203"/>
      <c r="E352" s="202"/>
      <c r="F352" s="202"/>
      <c r="G352" s="88" cm="1">
        <f t="array" ref="G352">_xlfn.XLOOKUP(B352,Tabla319[[#All],[name]],Tabla319[[#All],[point]],0,0)</f>
        <v>0</v>
      </c>
      <c r="H352" s="232" t="str">
        <f>IF(B352&gt;0,CONCATENATE("2vii_",'Valoració '!$D$7,"00",A352)," ")</f>
        <v xml:space="preserve"> </v>
      </c>
    </row>
    <row r="353" spans="1:8" s="81" customFormat="1" x14ac:dyDescent="0.25">
      <c r="A353" s="190">
        <v>346</v>
      </c>
      <c r="B353" s="263"/>
      <c r="C353" s="202"/>
      <c r="D353" s="203"/>
      <c r="E353" s="202"/>
      <c r="F353" s="202"/>
      <c r="G353" s="88" cm="1">
        <f t="array" ref="G353">_xlfn.XLOOKUP(B353,Tabla319[[#All],[name]],Tabla319[[#All],[point]],0,0)</f>
        <v>0</v>
      </c>
      <c r="H353" s="232" t="str">
        <f>IF(B353&gt;0,CONCATENATE("2vii_",'Valoració '!$D$7,"00",A353)," ")</f>
        <v xml:space="preserve"> </v>
      </c>
    </row>
    <row r="354" spans="1:8" s="81" customFormat="1" x14ac:dyDescent="0.25">
      <c r="A354" s="190">
        <v>347</v>
      </c>
      <c r="B354" s="263"/>
      <c r="C354" s="202"/>
      <c r="D354" s="203"/>
      <c r="E354" s="202"/>
      <c r="F354" s="202"/>
      <c r="G354" s="88" cm="1">
        <f t="array" ref="G354">_xlfn.XLOOKUP(B354,Tabla319[[#All],[name]],Tabla319[[#All],[point]],0,0)</f>
        <v>0</v>
      </c>
      <c r="H354" s="232" t="str">
        <f>IF(B354&gt;0,CONCATENATE("2vii_",'Valoració '!$D$7,"00",A354)," ")</f>
        <v xml:space="preserve"> </v>
      </c>
    </row>
    <row r="355" spans="1:8" s="81" customFormat="1" x14ac:dyDescent="0.25">
      <c r="A355" s="190">
        <v>348</v>
      </c>
      <c r="B355" s="263"/>
      <c r="C355" s="202"/>
      <c r="D355" s="203"/>
      <c r="E355" s="202"/>
      <c r="F355" s="202"/>
      <c r="G355" s="88" cm="1">
        <f t="array" ref="G355">_xlfn.XLOOKUP(B355,Tabla319[[#All],[name]],Tabla319[[#All],[point]],0,0)</f>
        <v>0</v>
      </c>
      <c r="H355" s="232" t="str">
        <f>IF(B355&gt;0,CONCATENATE("2vii_",'Valoració '!$D$7,"00",A355)," ")</f>
        <v xml:space="preserve"> </v>
      </c>
    </row>
    <row r="356" spans="1:8" s="81" customFormat="1" x14ac:dyDescent="0.25">
      <c r="A356" s="190">
        <v>349</v>
      </c>
      <c r="B356" s="263"/>
      <c r="C356" s="202"/>
      <c r="D356" s="203"/>
      <c r="E356" s="202"/>
      <c r="F356" s="202"/>
      <c r="G356" s="88" cm="1">
        <f t="array" ref="G356">_xlfn.XLOOKUP(B356,Tabla319[[#All],[name]],Tabla319[[#All],[point]],0,0)</f>
        <v>0</v>
      </c>
      <c r="H356" s="232" t="str">
        <f>IF(B356&gt;0,CONCATENATE("2vii_",'Valoració '!$D$7,"00",A356)," ")</f>
        <v xml:space="preserve"> </v>
      </c>
    </row>
    <row r="357" spans="1:8" s="81" customFormat="1" x14ac:dyDescent="0.25">
      <c r="A357" s="190">
        <v>350</v>
      </c>
      <c r="B357" s="263"/>
      <c r="C357" s="202"/>
      <c r="D357" s="203"/>
      <c r="E357" s="202"/>
      <c r="F357" s="202"/>
      <c r="G357" s="88" cm="1">
        <f t="array" ref="G357">_xlfn.XLOOKUP(B357,Tabla319[[#All],[name]],Tabla319[[#All],[point]],0,0)</f>
        <v>0</v>
      </c>
      <c r="H357" s="232" t="str">
        <f>IF(B357&gt;0,CONCATENATE("2vii_",'Valoració '!$D$7,"00",A357)," ")</f>
        <v xml:space="preserve"> </v>
      </c>
    </row>
    <row r="358" spans="1:8" s="81" customFormat="1" x14ac:dyDescent="0.25">
      <c r="A358" s="190">
        <v>351</v>
      </c>
      <c r="B358" s="263"/>
      <c r="C358" s="202"/>
      <c r="D358" s="203"/>
      <c r="E358" s="202"/>
      <c r="F358" s="202"/>
      <c r="G358" s="88" cm="1">
        <f t="array" ref="G358">_xlfn.XLOOKUP(B358,Tabla319[[#All],[name]],Tabla319[[#All],[point]],0,0)</f>
        <v>0</v>
      </c>
      <c r="H358" s="232" t="str">
        <f>IF(B358&gt;0,CONCATENATE("2vii_",'Valoració '!$D$7,"00",A358)," ")</f>
        <v xml:space="preserve"> </v>
      </c>
    </row>
    <row r="359" spans="1:8" s="81" customFormat="1" x14ac:dyDescent="0.25">
      <c r="A359" s="190">
        <v>352</v>
      </c>
      <c r="B359" s="263"/>
      <c r="C359" s="202"/>
      <c r="D359" s="203"/>
      <c r="E359" s="202"/>
      <c r="F359" s="202"/>
      <c r="G359" s="88" cm="1">
        <f t="array" ref="G359">_xlfn.XLOOKUP(B359,Tabla319[[#All],[name]],Tabla319[[#All],[point]],0,0)</f>
        <v>0</v>
      </c>
      <c r="H359" s="232" t="str">
        <f>IF(B359&gt;0,CONCATENATE("2vii_",'Valoració '!$D$7,"00",A359)," ")</f>
        <v xml:space="preserve"> </v>
      </c>
    </row>
    <row r="360" spans="1:8" s="81" customFormat="1" x14ac:dyDescent="0.25">
      <c r="A360" s="190">
        <v>353</v>
      </c>
      <c r="B360" s="263"/>
      <c r="C360" s="202"/>
      <c r="D360" s="203"/>
      <c r="E360" s="202"/>
      <c r="F360" s="202"/>
      <c r="G360" s="88" cm="1">
        <f t="array" ref="G360">_xlfn.XLOOKUP(B360,Tabla319[[#All],[name]],Tabla319[[#All],[point]],0,0)</f>
        <v>0</v>
      </c>
      <c r="H360" s="232" t="str">
        <f>IF(B360&gt;0,CONCATENATE("2vii_",'Valoració '!$D$7,"00",A360)," ")</f>
        <v xml:space="preserve"> </v>
      </c>
    </row>
    <row r="361" spans="1:8" s="81" customFormat="1" x14ac:dyDescent="0.25">
      <c r="A361" s="190">
        <v>354</v>
      </c>
      <c r="B361" s="263"/>
      <c r="C361" s="202"/>
      <c r="D361" s="203"/>
      <c r="E361" s="202"/>
      <c r="F361" s="202"/>
      <c r="G361" s="88" cm="1">
        <f t="array" ref="G361">_xlfn.XLOOKUP(B361,Tabla319[[#All],[name]],Tabla319[[#All],[point]],0,0)</f>
        <v>0</v>
      </c>
      <c r="H361" s="232" t="str">
        <f>IF(B361&gt;0,CONCATENATE("2vii_",'Valoració '!$D$7,"00",A361)," ")</f>
        <v xml:space="preserve"> </v>
      </c>
    </row>
    <row r="362" spans="1:8" s="81" customFormat="1" x14ac:dyDescent="0.25">
      <c r="A362" s="190">
        <v>355</v>
      </c>
      <c r="B362" s="263"/>
      <c r="C362" s="202"/>
      <c r="D362" s="203"/>
      <c r="E362" s="202"/>
      <c r="F362" s="202"/>
      <c r="G362" s="88" cm="1">
        <f t="array" ref="G362">_xlfn.XLOOKUP(B362,Tabla319[[#All],[name]],Tabla319[[#All],[point]],0,0)</f>
        <v>0</v>
      </c>
      <c r="H362" s="232" t="str">
        <f>IF(B362&gt;0,CONCATENATE("2vii_",'Valoració '!$D$7,"00",A362)," ")</f>
        <v xml:space="preserve"> </v>
      </c>
    </row>
    <row r="363" spans="1:8" s="81" customFormat="1" x14ac:dyDescent="0.25">
      <c r="A363" s="190">
        <v>356</v>
      </c>
      <c r="B363" s="263"/>
      <c r="C363" s="202"/>
      <c r="D363" s="203"/>
      <c r="E363" s="202"/>
      <c r="F363" s="202"/>
      <c r="G363" s="88" cm="1">
        <f t="array" ref="G363">_xlfn.XLOOKUP(B363,Tabla319[[#All],[name]],Tabla319[[#All],[point]],0,0)</f>
        <v>0</v>
      </c>
      <c r="H363" s="232" t="str">
        <f>IF(B363&gt;0,CONCATENATE("2vii_",'Valoració '!$D$7,"00",A363)," ")</f>
        <v xml:space="preserve"> </v>
      </c>
    </row>
    <row r="364" spans="1:8" s="81" customFormat="1" x14ac:dyDescent="0.25">
      <c r="A364" s="190">
        <v>357</v>
      </c>
      <c r="B364" s="263"/>
      <c r="C364" s="202"/>
      <c r="D364" s="203"/>
      <c r="E364" s="202"/>
      <c r="F364" s="202"/>
      <c r="G364" s="88" cm="1">
        <f t="array" ref="G364">_xlfn.XLOOKUP(B364,Tabla319[[#All],[name]],Tabla319[[#All],[point]],0,0)</f>
        <v>0</v>
      </c>
      <c r="H364" s="232" t="str">
        <f>IF(B364&gt;0,CONCATENATE("2vii_",'Valoració '!$D$7,"00",A364)," ")</f>
        <v xml:space="preserve"> </v>
      </c>
    </row>
    <row r="365" spans="1:8" s="81" customFormat="1" x14ac:dyDescent="0.25">
      <c r="A365" s="190">
        <v>358</v>
      </c>
      <c r="B365" s="263"/>
      <c r="C365" s="202"/>
      <c r="D365" s="203"/>
      <c r="E365" s="202"/>
      <c r="F365" s="202"/>
      <c r="G365" s="88" cm="1">
        <f t="array" ref="G365">_xlfn.XLOOKUP(B365,Tabla319[[#All],[name]],Tabla319[[#All],[point]],0,0)</f>
        <v>0</v>
      </c>
      <c r="H365" s="232" t="str">
        <f>IF(B365&gt;0,CONCATENATE("2vii_",'Valoració '!$D$7,"00",A365)," ")</f>
        <v xml:space="preserve"> </v>
      </c>
    </row>
    <row r="366" spans="1:8" s="81" customFormat="1" x14ac:dyDescent="0.25">
      <c r="A366" s="190">
        <v>359</v>
      </c>
      <c r="B366" s="263"/>
      <c r="C366" s="202"/>
      <c r="D366" s="203"/>
      <c r="E366" s="202"/>
      <c r="F366" s="202"/>
      <c r="G366" s="88" cm="1">
        <f t="array" ref="G366">_xlfn.XLOOKUP(B366,Tabla319[[#All],[name]],Tabla319[[#All],[point]],0,0)</f>
        <v>0</v>
      </c>
      <c r="H366" s="232" t="str">
        <f>IF(B366&gt;0,CONCATENATE("2vii_",'Valoració '!$D$7,"00",A366)," ")</f>
        <v xml:space="preserve"> </v>
      </c>
    </row>
    <row r="367" spans="1:8" s="81" customFormat="1" x14ac:dyDescent="0.25">
      <c r="A367" s="190">
        <v>360</v>
      </c>
      <c r="B367" s="263"/>
      <c r="C367" s="202"/>
      <c r="D367" s="203"/>
      <c r="E367" s="202"/>
      <c r="F367" s="202"/>
      <c r="G367" s="88" cm="1">
        <f t="array" ref="G367">_xlfn.XLOOKUP(B367,Tabla319[[#All],[name]],Tabla319[[#All],[point]],0,0)</f>
        <v>0</v>
      </c>
      <c r="H367" s="232" t="str">
        <f>IF(B367&gt;0,CONCATENATE("2vii_",'Valoració '!$D$7,"00",A367)," ")</f>
        <v xml:space="preserve"> </v>
      </c>
    </row>
    <row r="368" spans="1:8" s="81" customFormat="1" x14ac:dyDescent="0.25">
      <c r="A368" s="190">
        <v>361</v>
      </c>
      <c r="B368" s="263"/>
      <c r="C368" s="202"/>
      <c r="D368" s="203"/>
      <c r="E368" s="202"/>
      <c r="F368" s="202"/>
      <c r="G368" s="88" cm="1">
        <f t="array" ref="G368">_xlfn.XLOOKUP(B368,Tabla319[[#All],[name]],Tabla319[[#All],[point]],0,0)</f>
        <v>0</v>
      </c>
      <c r="H368" s="232" t="str">
        <f>IF(B368&gt;0,CONCATENATE("2vii_",'Valoració '!$D$7,"00",A368)," ")</f>
        <v xml:space="preserve"> </v>
      </c>
    </row>
    <row r="369" spans="1:8" s="81" customFormat="1" x14ac:dyDescent="0.25">
      <c r="A369" s="190">
        <v>362</v>
      </c>
      <c r="B369" s="263"/>
      <c r="C369" s="202"/>
      <c r="D369" s="203"/>
      <c r="E369" s="202"/>
      <c r="F369" s="202"/>
      <c r="G369" s="88" cm="1">
        <f t="array" ref="G369">_xlfn.XLOOKUP(B369,Tabla319[[#All],[name]],Tabla319[[#All],[point]],0,0)</f>
        <v>0</v>
      </c>
      <c r="H369" s="232" t="str">
        <f>IF(B369&gt;0,CONCATENATE("2vii_",'Valoració '!$D$7,"00",A369)," ")</f>
        <v xml:space="preserve"> </v>
      </c>
    </row>
    <row r="370" spans="1:8" s="81" customFormat="1" x14ac:dyDescent="0.25">
      <c r="A370" s="190">
        <v>363</v>
      </c>
      <c r="B370" s="263"/>
      <c r="C370" s="202"/>
      <c r="D370" s="203"/>
      <c r="E370" s="202"/>
      <c r="F370" s="202"/>
      <c r="G370" s="88" cm="1">
        <f t="array" ref="G370">_xlfn.XLOOKUP(B370,Tabla319[[#All],[name]],Tabla319[[#All],[point]],0,0)</f>
        <v>0</v>
      </c>
      <c r="H370" s="232" t="str">
        <f>IF(B370&gt;0,CONCATENATE("2vii_",'Valoració '!$D$7,"00",A370)," ")</f>
        <v xml:space="preserve"> </v>
      </c>
    </row>
    <row r="371" spans="1:8" s="81" customFormat="1" x14ac:dyDescent="0.25">
      <c r="A371" s="190">
        <v>364</v>
      </c>
      <c r="B371" s="263"/>
      <c r="C371" s="202"/>
      <c r="D371" s="203"/>
      <c r="E371" s="202"/>
      <c r="F371" s="202"/>
      <c r="G371" s="88" cm="1">
        <f t="array" ref="G371">_xlfn.XLOOKUP(B371,Tabla319[[#All],[name]],Tabla319[[#All],[point]],0,0)</f>
        <v>0</v>
      </c>
      <c r="H371" s="232" t="str">
        <f>IF(B371&gt;0,CONCATENATE("2vii_",'Valoració '!$D$7,"00",A371)," ")</f>
        <v xml:space="preserve"> </v>
      </c>
    </row>
    <row r="372" spans="1:8" s="81" customFormat="1" x14ac:dyDescent="0.25">
      <c r="A372" s="190">
        <v>365</v>
      </c>
      <c r="B372" s="263"/>
      <c r="C372" s="202"/>
      <c r="D372" s="203"/>
      <c r="E372" s="202"/>
      <c r="F372" s="202"/>
      <c r="G372" s="88" cm="1">
        <f t="array" ref="G372">_xlfn.XLOOKUP(B372,Tabla319[[#All],[name]],Tabla319[[#All],[point]],0,0)</f>
        <v>0</v>
      </c>
      <c r="H372" s="232" t="str">
        <f>IF(B372&gt;0,CONCATENATE("2vii_",'Valoració '!$D$7,"00",A372)," ")</f>
        <v xml:space="preserve"> </v>
      </c>
    </row>
    <row r="373" spans="1:8" s="81" customFormat="1" x14ac:dyDescent="0.25">
      <c r="A373" s="190">
        <v>366</v>
      </c>
      <c r="B373" s="263"/>
      <c r="C373" s="202"/>
      <c r="D373" s="203"/>
      <c r="E373" s="202"/>
      <c r="F373" s="202"/>
      <c r="G373" s="88" cm="1">
        <f t="array" ref="G373">_xlfn.XLOOKUP(B373,Tabla319[[#All],[name]],Tabla319[[#All],[point]],0,0)</f>
        <v>0</v>
      </c>
      <c r="H373" s="232" t="str">
        <f>IF(B373&gt;0,CONCATENATE("2vii_",'Valoració '!$D$7,"00",A373)," ")</f>
        <v xml:space="preserve"> </v>
      </c>
    </row>
    <row r="374" spans="1:8" s="81" customFormat="1" x14ac:dyDescent="0.25">
      <c r="A374" s="190">
        <v>367</v>
      </c>
      <c r="B374" s="263"/>
      <c r="C374" s="202"/>
      <c r="D374" s="203"/>
      <c r="E374" s="202"/>
      <c r="F374" s="202"/>
      <c r="G374" s="88" cm="1">
        <f t="array" ref="G374">_xlfn.XLOOKUP(B374,Tabla319[[#All],[name]],Tabla319[[#All],[point]],0,0)</f>
        <v>0</v>
      </c>
      <c r="H374" s="232" t="str">
        <f>IF(B374&gt;0,CONCATENATE("2vii_",'Valoració '!$D$7,"00",A374)," ")</f>
        <v xml:space="preserve"> </v>
      </c>
    </row>
    <row r="375" spans="1:8" s="81" customFormat="1" x14ac:dyDescent="0.25">
      <c r="A375" s="190">
        <v>368</v>
      </c>
      <c r="B375" s="263"/>
      <c r="C375" s="202"/>
      <c r="D375" s="203"/>
      <c r="E375" s="202"/>
      <c r="F375" s="202"/>
      <c r="G375" s="88" cm="1">
        <f t="array" ref="G375">_xlfn.XLOOKUP(B375,Tabla319[[#All],[name]],Tabla319[[#All],[point]],0,0)</f>
        <v>0</v>
      </c>
      <c r="H375" s="232" t="str">
        <f>IF(B375&gt;0,CONCATENATE("2vii_",'Valoració '!$D$7,"00",A375)," ")</f>
        <v xml:space="preserve"> </v>
      </c>
    </row>
    <row r="376" spans="1:8" s="81" customFormat="1" x14ac:dyDescent="0.25">
      <c r="A376" s="190">
        <v>369</v>
      </c>
      <c r="B376" s="263"/>
      <c r="C376" s="202"/>
      <c r="D376" s="203"/>
      <c r="E376" s="202"/>
      <c r="F376" s="202"/>
      <c r="G376" s="88" cm="1">
        <f t="array" ref="G376">_xlfn.XLOOKUP(B376,Tabla319[[#All],[name]],Tabla319[[#All],[point]],0,0)</f>
        <v>0</v>
      </c>
      <c r="H376" s="232" t="str">
        <f>IF(B376&gt;0,CONCATENATE("2vii_",'Valoració '!$D$7,"00",A376)," ")</f>
        <v xml:space="preserve"> </v>
      </c>
    </row>
    <row r="377" spans="1:8" s="81" customFormat="1" x14ac:dyDescent="0.25">
      <c r="A377" s="190">
        <v>370</v>
      </c>
      <c r="B377" s="263"/>
      <c r="C377" s="202"/>
      <c r="D377" s="203"/>
      <c r="E377" s="202"/>
      <c r="F377" s="202"/>
      <c r="G377" s="88" cm="1">
        <f t="array" ref="G377">_xlfn.XLOOKUP(B377,Tabla319[[#All],[name]],Tabla319[[#All],[point]],0,0)</f>
        <v>0</v>
      </c>
      <c r="H377" s="232" t="str">
        <f>IF(B377&gt;0,CONCATENATE("2vii_",'Valoració '!$D$7,"00",A377)," ")</f>
        <v xml:space="preserve"> </v>
      </c>
    </row>
    <row r="378" spans="1:8" s="81" customFormat="1" x14ac:dyDescent="0.25">
      <c r="A378" s="190">
        <v>371</v>
      </c>
      <c r="B378" s="263"/>
      <c r="C378" s="202"/>
      <c r="D378" s="203"/>
      <c r="E378" s="202"/>
      <c r="F378" s="202"/>
      <c r="G378" s="88" cm="1">
        <f t="array" ref="G378">_xlfn.XLOOKUP(B378,Tabla319[[#All],[name]],Tabla319[[#All],[point]],0,0)</f>
        <v>0</v>
      </c>
      <c r="H378" s="232" t="str">
        <f>IF(B378&gt;0,CONCATENATE("2vii_",'Valoració '!$D$7,"00",A378)," ")</f>
        <v xml:space="preserve"> </v>
      </c>
    </row>
    <row r="379" spans="1:8" s="81" customFormat="1" x14ac:dyDescent="0.25">
      <c r="A379" s="190">
        <v>372</v>
      </c>
      <c r="B379" s="263"/>
      <c r="C379" s="202"/>
      <c r="D379" s="203"/>
      <c r="E379" s="202"/>
      <c r="F379" s="202"/>
      <c r="G379" s="88" cm="1">
        <f t="array" ref="G379">_xlfn.XLOOKUP(B379,Tabla319[[#All],[name]],Tabla319[[#All],[point]],0,0)</f>
        <v>0</v>
      </c>
      <c r="H379" s="232" t="str">
        <f>IF(B379&gt;0,CONCATENATE("2vii_",'Valoració '!$D$7,"00",A379)," ")</f>
        <v xml:space="preserve"> </v>
      </c>
    </row>
    <row r="380" spans="1:8" s="81" customFormat="1" x14ac:dyDescent="0.25">
      <c r="A380" s="190">
        <v>373</v>
      </c>
      <c r="B380" s="263"/>
      <c r="C380" s="202"/>
      <c r="D380" s="203"/>
      <c r="E380" s="202"/>
      <c r="F380" s="202"/>
      <c r="G380" s="88" cm="1">
        <f t="array" ref="G380">_xlfn.XLOOKUP(B380,Tabla319[[#All],[name]],Tabla319[[#All],[point]],0,0)</f>
        <v>0</v>
      </c>
      <c r="H380" s="232" t="str">
        <f>IF(B380&gt;0,CONCATENATE("2vii_",'Valoració '!$D$7,"00",A380)," ")</f>
        <v xml:space="preserve"> </v>
      </c>
    </row>
    <row r="381" spans="1:8" s="81" customFormat="1" x14ac:dyDescent="0.25">
      <c r="A381" s="190">
        <v>374</v>
      </c>
      <c r="B381" s="263"/>
      <c r="C381" s="202"/>
      <c r="D381" s="203"/>
      <c r="E381" s="202"/>
      <c r="F381" s="202"/>
      <c r="G381" s="88" cm="1">
        <f t="array" ref="G381">_xlfn.XLOOKUP(B381,Tabla319[[#All],[name]],Tabla319[[#All],[point]],0,0)</f>
        <v>0</v>
      </c>
      <c r="H381" s="232" t="str">
        <f>IF(B381&gt;0,CONCATENATE("2vii_",'Valoració '!$D$7,"00",A381)," ")</f>
        <v xml:space="preserve"> </v>
      </c>
    </row>
    <row r="382" spans="1:8" s="81" customFormat="1" x14ac:dyDescent="0.25">
      <c r="A382" s="190">
        <v>375</v>
      </c>
      <c r="B382" s="263"/>
      <c r="C382" s="202"/>
      <c r="D382" s="203"/>
      <c r="E382" s="202"/>
      <c r="F382" s="202"/>
      <c r="G382" s="88" cm="1">
        <f t="array" ref="G382">_xlfn.XLOOKUP(B382,Tabla319[[#All],[name]],Tabla319[[#All],[point]],0,0)</f>
        <v>0</v>
      </c>
      <c r="H382" s="232" t="str">
        <f>IF(B382&gt;0,CONCATENATE("2vii_",'Valoració '!$D$7,"00",A382)," ")</f>
        <v xml:space="preserve"> </v>
      </c>
    </row>
    <row r="383" spans="1:8" s="81" customFormat="1" x14ac:dyDescent="0.25">
      <c r="A383" s="190">
        <v>376</v>
      </c>
      <c r="B383" s="263"/>
      <c r="C383" s="202"/>
      <c r="D383" s="203"/>
      <c r="E383" s="202"/>
      <c r="F383" s="202"/>
      <c r="G383" s="88" cm="1">
        <f t="array" ref="G383">_xlfn.XLOOKUP(B383,Tabla319[[#All],[name]],Tabla319[[#All],[point]],0,0)</f>
        <v>0</v>
      </c>
      <c r="H383" s="232" t="str">
        <f>IF(B383&gt;0,CONCATENATE("2vii_",'Valoració '!$D$7,"00",A383)," ")</f>
        <v xml:space="preserve"> </v>
      </c>
    </row>
    <row r="384" spans="1:8" s="81" customFormat="1" x14ac:dyDescent="0.25">
      <c r="A384" s="190">
        <v>377</v>
      </c>
      <c r="B384" s="263"/>
      <c r="C384" s="202"/>
      <c r="D384" s="203"/>
      <c r="E384" s="202"/>
      <c r="F384" s="202"/>
      <c r="G384" s="88" cm="1">
        <f t="array" ref="G384">_xlfn.XLOOKUP(B384,Tabla319[[#All],[name]],Tabla319[[#All],[point]],0,0)</f>
        <v>0</v>
      </c>
      <c r="H384" s="232" t="str">
        <f>IF(B384&gt;0,CONCATENATE("2vii_",'Valoració '!$D$7,"00",A384)," ")</f>
        <v xml:space="preserve"> </v>
      </c>
    </row>
    <row r="385" spans="1:8" s="81" customFormat="1" x14ac:dyDescent="0.25">
      <c r="A385" s="190">
        <v>378</v>
      </c>
      <c r="B385" s="263"/>
      <c r="C385" s="202"/>
      <c r="D385" s="203"/>
      <c r="E385" s="202"/>
      <c r="F385" s="202"/>
      <c r="G385" s="88" cm="1">
        <f t="array" ref="G385">_xlfn.XLOOKUP(B385,Tabla319[[#All],[name]],Tabla319[[#All],[point]],0,0)</f>
        <v>0</v>
      </c>
      <c r="H385" s="232" t="str">
        <f>IF(B385&gt;0,CONCATENATE("2vii_",'Valoració '!$D$7,"00",A385)," ")</f>
        <v xml:space="preserve"> </v>
      </c>
    </row>
    <row r="386" spans="1:8" s="81" customFormat="1" x14ac:dyDescent="0.25">
      <c r="A386" s="190">
        <v>379</v>
      </c>
      <c r="B386" s="263"/>
      <c r="C386" s="202"/>
      <c r="D386" s="203"/>
      <c r="E386" s="202"/>
      <c r="F386" s="202"/>
      <c r="G386" s="88" cm="1">
        <f t="array" ref="G386">_xlfn.XLOOKUP(B386,Tabla319[[#All],[name]],Tabla319[[#All],[point]],0,0)</f>
        <v>0</v>
      </c>
      <c r="H386" s="232" t="str">
        <f>IF(B386&gt;0,CONCATENATE("2vii_",'Valoració '!$D$7,"00",A386)," ")</f>
        <v xml:space="preserve"> </v>
      </c>
    </row>
    <row r="387" spans="1:8" s="81" customFormat="1" x14ac:dyDescent="0.25">
      <c r="A387" s="190">
        <v>380</v>
      </c>
      <c r="B387" s="263"/>
      <c r="C387" s="202"/>
      <c r="D387" s="203"/>
      <c r="E387" s="202"/>
      <c r="F387" s="202"/>
      <c r="G387" s="88" cm="1">
        <f t="array" ref="G387">_xlfn.XLOOKUP(B387,Tabla319[[#All],[name]],Tabla319[[#All],[point]],0,0)</f>
        <v>0</v>
      </c>
      <c r="H387" s="232" t="str">
        <f>IF(B387&gt;0,CONCATENATE("2vii_",'Valoració '!$D$7,"00",A387)," ")</f>
        <v xml:space="preserve"> </v>
      </c>
    </row>
    <row r="388" spans="1:8" s="81" customFormat="1" x14ac:dyDescent="0.25">
      <c r="A388" s="190">
        <v>381</v>
      </c>
      <c r="B388" s="263"/>
      <c r="C388" s="202"/>
      <c r="D388" s="203"/>
      <c r="E388" s="202"/>
      <c r="F388" s="202"/>
      <c r="G388" s="88" cm="1">
        <f t="array" ref="G388">_xlfn.XLOOKUP(B388,Tabla319[[#All],[name]],Tabla319[[#All],[point]],0,0)</f>
        <v>0</v>
      </c>
      <c r="H388" s="232" t="str">
        <f>IF(B388&gt;0,CONCATENATE("2vii_",'Valoració '!$D$7,"00",A388)," ")</f>
        <v xml:space="preserve"> </v>
      </c>
    </row>
    <row r="389" spans="1:8" s="81" customFormat="1" x14ac:dyDescent="0.25">
      <c r="A389" s="190">
        <v>382</v>
      </c>
      <c r="B389" s="263"/>
      <c r="C389" s="202"/>
      <c r="D389" s="203"/>
      <c r="E389" s="202"/>
      <c r="F389" s="202"/>
      <c r="G389" s="88" cm="1">
        <f t="array" ref="G389">_xlfn.XLOOKUP(B389,Tabla319[[#All],[name]],Tabla319[[#All],[point]],0,0)</f>
        <v>0</v>
      </c>
      <c r="H389" s="232" t="str">
        <f>IF(B389&gt;0,CONCATENATE("2vii_",'Valoració '!$D$7,"00",A389)," ")</f>
        <v xml:space="preserve"> </v>
      </c>
    </row>
    <row r="390" spans="1:8" s="81" customFormat="1" x14ac:dyDescent="0.25">
      <c r="A390" s="190">
        <v>383</v>
      </c>
      <c r="B390" s="263"/>
      <c r="C390" s="202"/>
      <c r="D390" s="203"/>
      <c r="E390" s="202"/>
      <c r="F390" s="202"/>
      <c r="G390" s="88" cm="1">
        <f t="array" ref="G390">_xlfn.XLOOKUP(B390,Tabla319[[#All],[name]],Tabla319[[#All],[point]],0,0)</f>
        <v>0</v>
      </c>
      <c r="H390" s="232" t="str">
        <f>IF(B390&gt;0,CONCATENATE("2vii_",'Valoració '!$D$7,"00",A390)," ")</f>
        <v xml:space="preserve"> </v>
      </c>
    </row>
    <row r="391" spans="1:8" s="81" customFormat="1" x14ac:dyDescent="0.25">
      <c r="A391" s="190">
        <v>384</v>
      </c>
      <c r="B391" s="263"/>
      <c r="C391" s="202"/>
      <c r="D391" s="203"/>
      <c r="E391" s="202"/>
      <c r="F391" s="202"/>
      <c r="G391" s="88" cm="1">
        <f t="array" ref="G391">_xlfn.XLOOKUP(B391,Tabla319[[#All],[name]],Tabla319[[#All],[point]],0,0)</f>
        <v>0</v>
      </c>
      <c r="H391" s="232" t="str">
        <f>IF(B391&gt;0,CONCATENATE("2vii_",'Valoració '!$D$7,"00",A391)," ")</f>
        <v xml:space="preserve"> </v>
      </c>
    </row>
    <row r="392" spans="1:8" s="81" customFormat="1" x14ac:dyDescent="0.25">
      <c r="A392" s="190">
        <v>385</v>
      </c>
      <c r="B392" s="263"/>
      <c r="C392" s="202"/>
      <c r="D392" s="203"/>
      <c r="E392" s="202"/>
      <c r="F392" s="202"/>
      <c r="G392" s="88" cm="1">
        <f t="array" ref="G392">_xlfn.XLOOKUP(B392,Tabla319[[#All],[name]],Tabla319[[#All],[point]],0,0)</f>
        <v>0</v>
      </c>
      <c r="H392" s="232" t="str">
        <f>IF(B392&gt;0,CONCATENATE("2vii_",'Valoració '!$D$7,"00",A392)," ")</f>
        <v xml:space="preserve"> </v>
      </c>
    </row>
    <row r="393" spans="1:8" s="81" customFormat="1" x14ac:dyDescent="0.25">
      <c r="A393" s="190">
        <v>386</v>
      </c>
      <c r="B393" s="263"/>
      <c r="C393" s="202"/>
      <c r="D393" s="203"/>
      <c r="E393" s="202"/>
      <c r="F393" s="202"/>
      <c r="G393" s="88" cm="1">
        <f t="array" ref="G393">_xlfn.XLOOKUP(B393,Tabla319[[#All],[name]],Tabla319[[#All],[point]],0,0)</f>
        <v>0</v>
      </c>
      <c r="H393" s="232" t="str">
        <f>IF(B393&gt;0,CONCATENATE("2vii_",'Valoració '!$D$7,"00",A393)," ")</f>
        <v xml:space="preserve"> </v>
      </c>
    </row>
    <row r="394" spans="1:8" s="81" customFormat="1" x14ac:dyDescent="0.25">
      <c r="A394" s="190">
        <v>387</v>
      </c>
      <c r="B394" s="263"/>
      <c r="C394" s="202"/>
      <c r="D394" s="203"/>
      <c r="E394" s="202"/>
      <c r="F394" s="202"/>
      <c r="G394" s="88" cm="1">
        <f t="array" ref="G394">_xlfn.XLOOKUP(B394,Tabla319[[#All],[name]],Tabla319[[#All],[point]],0,0)</f>
        <v>0</v>
      </c>
      <c r="H394" s="232" t="str">
        <f>IF(B394&gt;0,CONCATENATE("2vii_",'Valoració '!$D$7,"00",A394)," ")</f>
        <v xml:space="preserve"> </v>
      </c>
    </row>
    <row r="395" spans="1:8" s="81" customFormat="1" x14ac:dyDescent="0.25">
      <c r="A395" s="190">
        <v>388</v>
      </c>
      <c r="B395" s="263"/>
      <c r="C395" s="202"/>
      <c r="D395" s="203"/>
      <c r="E395" s="202"/>
      <c r="F395" s="202"/>
      <c r="G395" s="88" cm="1">
        <f t="array" ref="G395">_xlfn.XLOOKUP(B395,Tabla319[[#All],[name]],Tabla319[[#All],[point]],0,0)</f>
        <v>0</v>
      </c>
      <c r="H395" s="232" t="str">
        <f>IF(B395&gt;0,CONCATENATE("2vii_",'Valoració '!$D$7,"00",A395)," ")</f>
        <v xml:space="preserve"> </v>
      </c>
    </row>
    <row r="396" spans="1:8" s="81" customFormat="1" x14ac:dyDescent="0.25">
      <c r="A396" s="190">
        <v>389</v>
      </c>
      <c r="B396" s="263"/>
      <c r="C396" s="202"/>
      <c r="D396" s="203"/>
      <c r="E396" s="202"/>
      <c r="F396" s="202"/>
      <c r="G396" s="88" cm="1">
        <f t="array" ref="G396">_xlfn.XLOOKUP(B396,Tabla319[[#All],[name]],Tabla319[[#All],[point]],0,0)</f>
        <v>0</v>
      </c>
      <c r="H396" s="232" t="str">
        <f>IF(B396&gt;0,CONCATENATE("2vii_",'Valoració '!$D$7,"00",A396)," ")</f>
        <v xml:space="preserve"> </v>
      </c>
    </row>
    <row r="397" spans="1:8" s="81" customFormat="1" x14ac:dyDescent="0.25">
      <c r="A397" s="190">
        <v>390</v>
      </c>
      <c r="B397" s="263"/>
      <c r="C397" s="202"/>
      <c r="D397" s="203"/>
      <c r="E397" s="202"/>
      <c r="F397" s="202"/>
      <c r="G397" s="88" cm="1">
        <f t="array" ref="G397">_xlfn.XLOOKUP(B397,Tabla319[[#All],[name]],Tabla319[[#All],[point]],0,0)</f>
        <v>0</v>
      </c>
      <c r="H397" s="232" t="str">
        <f>IF(B397&gt;0,CONCATENATE("2vii_",'Valoració '!$D$7,"00",A397)," ")</f>
        <v xml:space="preserve"> </v>
      </c>
    </row>
    <row r="398" spans="1:8" s="81" customFormat="1" x14ac:dyDescent="0.25">
      <c r="A398" s="190">
        <v>391</v>
      </c>
      <c r="B398" s="263"/>
      <c r="C398" s="202"/>
      <c r="D398" s="203"/>
      <c r="E398" s="202"/>
      <c r="F398" s="202"/>
      <c r="G398" s="88" cm="1">
        <f t="array" ref="G398">_xlfn.XLOOKUP(B398,Tabla319[[#All],[name]],Tabla319[[#All],[point]],0,0)</f>
        <v>0</v>
      </c>
      <c r="H398" s="232" t="str">
        <f>IF(B398&gt;0,CONCATENATE("2vii_",'Valoració '!$D$7,"00",A398)," ")</f>
        <v xml:space="preserve"> </v>
      </c>
    </row>
    <row r="399" spans="1:8" s="81" customFormat="1" x14ac:dyDescent="0.25">
      <c r="A399" s="190">
        <v>392</v>
      </c>
      <c r="B399" s="263"/>
      <c r="C399" s="202"/>
      <c r="D399" s="203"/>
      <c r="E399" s="202"/>
      <c r="F399" s="202"/>
      <c r="G399" s="88" cm="1">
        <f t="array" ref="G399">_xlfn.XLOOKUP(B399,Tabla319[[#All],[name]],Tabla319[[#All],[point]],0,0)</f>
        <v>0</v>
      </c>
      <c r="H399" s="232" t="str">
        <f>IF(B399&gt;0,CONCATENATE("2vii_",'Valoració '!$D$7,"00",A399)," ")</f>
        <v xml:space="preserve"> </v>
      </c>
    </row>
    <row r="400" spans="1:8" s="81" customFormat="1" x14ac:dyDescent="0.25">
      <c r="A400" s="190">
        <v>393</v>
      </c>
      <c r="B400" s="263"/>
      <c r="C400" s="202"/>
      <c r="D400" s="203"/>
      <c r="E400" s="202"/>
      <c r="F400" s="202"/>
      <c r="G400" s="88" cm="1">
        <f t="array" ref="G400">_xlfn.XLOOKUP(B400,Tabla319[[#All],[name]],Tabla319[[#All],[point]],0,0)</f>
        <v>0</v>
      </c>
      <c r="H400" s="232" t="str">
        <f>IF(B400&gt;0,CONCATENATE("2vii_",'Valoració '!$D$7,"00",A400)," ")</f>
        <v xml:space="preserve"> </v>
      </c>
    </row>
    <row r="401" spans="1:8" s="81" customFormat="1" x14ac:dyDescent="0.25">
      <c r="A401" s="190">
        <v>394</v>
      </c>
      <c r="B401" s="263"/>
      <c r="C401" s="202"/>
      <c r="D401" s="203"/>
      <c r="E401" s="202"/>
      <c r="F401" s="202"/>
      <c r="G401" s="88" cm="1">
        <f t="array" ref="G401">_xlfn.XLOOKUP(B401,Tabla319[[#All],[name]],Tabla319[[#All],[point]],0,0)</f>
        <v>0</v>
      </c>
      <c r="H401" s="232" t="str">
        <f>IF(B401&gt;0,CONCATENATE("2vii_",'Valoració '!$D$7,"00",A401)," ")</f>
        <v xml:space="preserve"> </v>
      </c>
    </row>
    <row r="402" spans="1:8" s="81" customFormat="1" x14ac:dyDescent="0.25">
      <c r="A402" s="190">
        <v>395</v>
      </c>
      <c r="B402" s="263"/>
      <c r="C402" s="202"/>
      <c r="D402" s="203"/>
      <c r="E402" s="202"/>
      <c r="F402" s="202"/>
      <c r="G402" s="88" cm="1">
        <f t="array" ref="G402">_xlfn.XLOOKUP(B402,Tabla319[[#All],[name]],Tabla319[[#All],[point]],0,0)</f>
        <v>0</v>
      </c>
      <c r="H402" s="232" t="str">
        <f>IF(B402&gt;0,CONCATENATE("2vii_",'Valoració '!$D$7,"00",A402)," ")</f>
        <v xml:space="preserve"> </v>
      </c>
    </row>
    <row r="403" spans="1:8" s="81" customFormat="1" x14ac:dyDescent="0.25">
      <c r="A403" s="190">
        <v>396</v>
      </c>
      <c r="B403" s="263"/>
      <c r="C403" s="202"/>
      <c r="D403" s="203"/>
      <c r="E403" s="202"/>
      <c r="F403" s="202"/>
      <c r="G403" s="88" cm="1">
        <f t="array" ref="G403">_xlfn.XLOOKUP(B403,Tabla319[[#All],[name]],Tabla319[[#All],[point]],0,0)</f>
        <v>0</v>
      </c>
      <c r="H403" s="232" t="str">
        <f>IF(B403&gt;0,CONCATENATE("2vii_",'Valoració '!$D$7,"00",A403)," ")</f>
        <v xml:space="preserve"> </v>
      </c>
    </row>
    <row r="404" spans="1:8" s="81" customFormat="1" x14ac:dyDescent="0.25">
      <c r="A404" s="190">
        <v>397</v>
      </c>
      <c r="B404" s="263"/>
      <c r="C404" s="202"/>
      <c r="D404" s="203"/>
      <c r="E404" s="202"/>
      <c r="F404" s="202"/>
      <c r="G404" s="88" cm="1">
        <f t="array" ref="G404">_xlfn.XLOOKUP(B404,Tabla319[[#All],[name]],Tabla319[[#All],[point]],0,0)</f>
        <v>0</v>
      </c>
      <c r="H404" s="232" t="str">
        <f>IF(B404&gt;0,CONCATENATE("2vii_",'Valoració '!$D$7,"00",A404)," ")</f>
        <v xml:space="preserve"> </v>
      </c>
    </row>
    <row r="405" spans="1:8" s="81" customFormat="1" x14ac:dyDescent="0.25">
      <c r="A405" s="190">
        <v>398</v>
      </c>
      <c r="B405" s="263"/>
      <c r="C405" s="202"/>
      <c r="D405" s="203"/>
      <c r="E405" s="202"/>
      <c r="F405" s="202"/>
      <c r="G405" s="88" cm="1">
        <f t="array" ref="G405">_xlfn.XLOOKUP(B405,Tabla319[[#All],[name]],Tabla319[[#All],[point]],0,0)</f>
        <v>0</v>
      </c>
      <c r="H405" s="232" t="str">
        <f>IF(B405&gt;0,CONCATENATE("2vii_",'Valoració '!$D$7,"00",A405)," ")</f>
        <v xml:space="preserve"> </v>
      </c>
    </row>
    <row r="406" spans="1:8" s="81" customFormat="1" x14ac:dyDescent="0.25">
      <c r="A406" s="190">
        <v>399</v>
      </c>
      <c r="B406" s="263"/>
      <c r="C406" s="202"/>
      <c r="D406" s="203"/>
      <c r="E406" s="202"/>
      <c r="F406" s="202"/>
      <c r="G406" s="88" cm="1">
        <f t="array" ref="G406">_xlfn.XLOOKUP(B406,Tabla319[[#All],[name]],Tabla319[[#All],[point]],0,0)</f>
        <v>0</v>
      </c>
      <c r="H406" s="232" t="str">
        <f>IF(B406&gt;0,CONCATENATE("2vii_",'Valoració '!$D$7,"00",A406)," ")</f>
        <v xml:space="preserve"> </v>
      </c>
    </row>
    <row r="407" spans="1:8" s="81" customFormat="1" x14ac:dyDescent="0.25">
      <c r="A407" s="190">
        <v>400</v>
      </c>
      <c r="B407" s="263"/>
      <c r="C407" s="202"/>
      <c r="D407" s="203"/>
      <c r="E407" s="202"/>
      <c r="F407" s="202"/>
      <c r="G407" s="88" cm="1">
        <f t="array" ref="G407">_xlfn.XLOOKUP(B407,Tabla319[[#All],[name]],Tabla319[[#All],[point]],0,0)</f>
        <v>0</v>
      </c>
      <c r="H407" s="232" t="str">
        <f>IF(B407&gt;0,CONCATENATE("2vii_",'Valoració '!$D$7,"00",A407)," ")</f>
        <v xml:space="preserve"> </v>
      </c>
    </row>
    <row r="408" spans="1:8" s="81" customFormat="1" x14ac:dyDescent="0.25">
      <c r="A408" s="190">
        <v>401</v>
      </c>
      <c r="B408" s="263"/>
      <c r="C408" s="202"/>
      <c r="D408" s="203"/>
      <c r="E408" s="202"/>
      <c r="F408" s="202"/>
      <c r="G408" s="88" cm="1">
        <f t="array" ref="G408">_xlfn.XLOOKUP(B408,Tabla319[[#All],[name]],Tabla319[[#All],[point]],0,0)</f>
        <v>0</v>
      </c>
      <c r="H408" s="232" t="str">
        <f>IF(B408&gt;0,CONCATENATE("2vii_",'Valoració '!$D$7,"00",A408)," ")</f>
        <v xml:space="preserve"> </v>
      </c>
    </row>
    <row r="409" spans="1:8" s="81" customFormat="1" x14ac:dyDescent="0.25">
      <c r="A409" s="190">
        <v>402</v>
      </c>
      <c r="B409" s="263"/>
      <c r="C409" s="202"/>
      <c r="D409" s="203"/>
      <c r="E409" s="202"/>
      <c r="F409" s="202"/>
      <c r="G409" s="88" cm="1">
        <f t="array" ref="G409">_xlfn.XLOOKUP(B409,Tabla319[[#All],[name]],Tabla319[[#All],[point]],0,0)</f>
        <v>0</v>
      </c>
      <c r="H409" s="232" t="str">
        <f>IF(B409&gt;0,CONCATENATE("2vii_",'Valoració '!$D$7,"00",A409)," ")</f>
        <v xml:space="preserve"> </v>
      </c>
    </row>
    <row r="410" spans="1:8" s="81" customFormat="1" x14ac:dyDescent="0.25">
      <c r="A410" s="190">
        <v>403</v>
      </c>
      <c r="B410" s="263"/>
      <c r="C410" s="202"/>
      <c r="D410" s="203"/>
      <c r="E410" s="202"/>
      <c r="F410" s="202"/>
      <c r="G410" s="88" cm="1">
        <f t="array" ref="G410">_xlfn.XLOOKUP(B410,Tabla319[[#All],[name]],Tabla319[[#All],[point]],0,0)</f>
        <v>0</v>
      </c>
      <c r="H410" s="232" t="str">
        <f>IF(B410&gt;0,CONCATENATE("2vii_",'Valoració '!$D$7,"00",A410)," ")</f>
        <v xml:space="preserve"> </v>
      </c>
    </row>
    <row r="411" spans="1:8" s="81" customFormat="1" x14ac:dyDescent="0.25">
      <c r="A411" s="190">
        <v>404</v>
      </c>
      <c r="B411" s="263"/>
      <c r="C411" s="202"/>
      <c r="D411" s="203"/>
      <c r="E411" s="202"/>
      <c r="F411" s="202"/>
      <c r="G411" s="88" cm="1">
        <f t="array" ref="G411">_xlfn.XLOOKUP(B411,Tabla319[[#All],[name]],Tabla319[[#All],[point]],0,0)</f>
        <v>0</v>
      </c>
      <c r="H411" s="232" t="str">
        <f>IF(B411&gt;0,CONCATENATE("2vii_",'Valoració '!$D$7,"00",A411)," ")</f>
        <v xml:space="preserve"> </v>
      </c>
    </row>
    <row r="412" spans="1:8" s="81" customFormat="1" x14ac:dyDescent="0.25">
      <c r="A412" s="190">
        <v>405</v>
      </c>
      <c r="B412" s="263"/>
      <c r="C412" s="202"/>
      <c r="D412" s="203"/>
      <c r="E412" s="202"/>
      <c r="F412" s="202"/>
      <c r="G412" s="88" cm="1">
        <f t="array" ref="G412">_xlfn.XLOOKUP(B412,Tabla319[[#All],[name]],Tabla319[[#All],[point]],0,0)</f>
        <v>0</v>
      </c>
      <c r="H412" s="232" t="str">
        <f>IF(B412&gt;0,CONCATENATE("2vii_",'Valoració '!$D$7,"00",A412)," ")</f>
        <v xml:space="preserve"> </v>
      </c>
    </row>
    <row r="413" spans="1:8" s="81" customFormat="1" x14ac:dyDescent="0.25">
      <c r="A413" s="190">
        <v>406</v>
      </c>
      <c r="B413" s="263"/>
      <c r="C413" s="202"/>
      <c r="D413" s="203"/>
      <c r="E413" s="202"/>
      <c r="F413" s="202"/>
      <c r="G413" s="88" cm="1">
        <f t="array" ref="G413">_xlfn.XLOOKUP(B413,Tabla319[[#All],[name]],Tabla319[[#All],[point]],0,0)</f>
        <v>0</v>
      </c>
      <c r="H413" s="232" t="str">
        <f>IF(B413&gt;0,CONCATENATE("2vii_",'Valoració '!$D$7,"00",A413)," ")</f>
        <v xml:space="preserve"> </v>
      </c>
    </row>
    <row r="414" spans="1:8" s="81" customFormat="1" x14ac:dyDescent="0.25">
      <c r="A414" s="190">
        <v>407</v>
      </c>
      <c r="B414" s="263"/>
      <c r="C414" s="202"/>
      <c r="D414" s="203"/>
      <c r="E414" s="202"/>
      <c r="F414" s="202"/>
      <c r="G414" s="88" cm="1">
        <f t="array" ref="G414">_xlfn.XLOOKUP(B414,Tabla319[[#All],[name]],Tabla319[[#All],[point]],0,0)</f>
        <v>0</v>
      </c>
      <c r="H414" s="232" t="str">
        <f>IF(B414&gt;0,CONCATENATE("2vii_",'Valoració '!$D$7,"00",A414)," ")</f>
        <v xml:space="preserve"> </v>
      </c>
    </row>
    <row r="415" spans="1:8" s="81" customFormat="1" x14ac:dyDescent="0.25">
      <c r="A415" s="190">
        <v>408</v>
      </c>
      <c r="B415" s="263"/>
      <c r="C415" s="202"/>
      <c r="D415" s="203"/>
      <c r="E415" s="202"/>
      <c r="F415" s="202"/>
      <c r="G415" s="88" cm="1">
        <f t="array" ref="G415">_xlfn.XLOOKUP(B415,Tabla319[[#All],[name]],Tabla319[[#All],[point]],0,0)</f>
        <v>0</v>
      </c>
      <c r="H415" s="232" t="str">
        <f>IF(B415&gt;0,CONCATENATE("2vii_",'Valoració '!$D$7,"00",A415)," ")</f>
        <v xml:space="preserve"> </v>
      </c>
    </row>
    <row r="416" spans="1:8" s="81" customFormat="1" x14ac:dyDescent="0.25">
      <c r="A416" s="190">
        <v>409</v>
      </c>
      <c r="B416" s="263"/>
      <c r="C416" s="202"/>
      <c r="D416" s="203"/>
      <c r="E416" s="202"/>
      <c r="F416" s="202"/>
      <c r="G416" s="88" cm="1">
        <f t="array" ref="G416">_xlfn.XLOOKUP(B416,Tabla319[[#All],[name]],Tabla319[[#All],[point]],0,0)</f>
        <v>0</v>
      </c>
      <c r="H416" s="232" t="str">
        <f>IF(B416&gt;0,CONCATENATE("2vii_",'Valoració '!$D$7,"00",A416)," ")</f>
        <v xml:space="preserve"> </v>
      </c>
    </row>
    <row r="417" spans="1:8" s="81" customFormat="1" x14ac:dyDescent="0.25">
      <c r="A417" s="190">
        <v>410</v>
      </c>
      <c r="B417" s="263"/>
      <c r="C417" s="202"/>
      <c r="D417" s="203"/>
      <c r="E417" s="202"/>
      <c r="F417" s="202"/>
      <c r="G417" s="88" cm="1">
        <f t="array" ref="G417">_xlfn.XLOOKUP(B417,Tabla319[[#All],[name]],Tabla319[[#All],[point]],0,0)</f>
        <v>0</v>
      </c>
      <c r="H417" s="232" t="str">
        <f>IF(B417&gt;0,CONCATENATE("2vii_",'Valoració '!$D$7,"00",A417)," ")</f>
        <v xml:space="preserve"> </v>
      </c>
    </row>
    <row r="418" spans="1:8" s="81" customFormat="1" x14ac:dyDescent="0.25">
      <c r="A418" s="190">
        <v>411</v>
      </c>
      <c r="B418" s="263"/>
      <c r="C418" s="202"/>
      <c r="D418" s="203"/>
      <c r="E418" s="202"/>
      <c r="F418" s="202"/>
      <c r="G418" s="88" cm="1">
        <f t="array" ref="G418">_xlfn.XLOOKUP(B418,Tabla319[[#All],[name]],Tabla319[[#All],[point]],0,0)</f>
        <v>0</v>
      </c>
      <c r="H418" s="232" t="str">
        <f>IF(B418&gt;0,CONCATENATE("2vii_",'Valoració '!$D$7,"00",A418)," ")</f>
        <v xml:space="preserve"> </v>
      </c>
    </row>
    <row r="419" spans="1:8" s="81" customFormat="1" x14ac:dyDescent="0.25">
      <c r="A419" s="190">
        <v>412</v>
      </c>
      <c r="B419" s="263"/>
      <c r="C419" s="202"/>
      <c r="D419" s="203"/>
      <c r="E419" s="202"/>
      <c r="F419" s="202"/>
      <c r="G419" s="88" cm="1">
        <f t="array" ref="G419">_xlfn.XLOOKUP(B419,Tabla319[[#All],[name]],Tabla319[[#All],[point]],0,0)</f>
        <v>0</v>
      </c>
      <c r="H419" s="232" t="str">
        <f>IF(B419&gt;0,CONCATENATE("2vii_",'Valoració '!$D$7,"00",A419)," ")</f>
        <v xml:space="preserve"> </v>
      </c>
    </row>
    <row r="420" spans="1:8" s="81" customFormat="1" x14ac:dyDescent="0.25">
      <c r="A420" s="190">
        <v>413</v>
      </c>
      <c r="B420" s="263"/>
      <c r="C420" s="202"/>
      <c r="D420" s="203"/>
      <c r="E420" s="202"/>
      <c r="F420" s="202"/>
      <c r="G420" s="88" cm="1">
        <f t="array" ref="G420">_xlfn.XLOOKUP(B420,Tabla319[[#All],[name]],Tabla319[[#All],[point]],0,0)</f>
        <v>0</v>
      </c>
      <c r="H420" s="232" t="str">
        <f>IF(B420&gt;0,CONCATENATE("2vii_",'Valoració '!$D$7,"00",A420)," ")</f>
        <v xml:space="preserve"> </v>
      </c>
    </row>
    <row r="421" spans="1:8" s="81" customFormat="1" x14ac:dyDescent="0.25">
      <c r="A421" s="190">
        <v>414</v>
      </c>
      <c r="B421" s="263"/>
      <c r="C421" s="202"/>
      <c r="D421" s="203"/>
      <c r="E421" s="202"/>
      <c r="F421" s="202"/>
      <c r="G421" s="88" cm="1">
        <f t="array" ref="G421">_xlfn.XLOOKUP(B421,Tabla319[[#All],[name]],Tabla319[[#All],[point]],0,0)</f>
        <v>0</v>
      </c>
      <c r="H421" s="232" t="str">
        <f>IF(B421&gt;0,CONCATENATE("2vii_",'Valoració '!$D$7,"00",A421)," ")</f>
        <v xml:space="preserve"> </v>
      </c>
    </row>
    <row r="422" spans="1:8" s="81" customFormat="1" x14ac:dyDescent="0.25">
      <c r="A422" s="190">
        <v>415</v>
      </c>
      <c r="B422" s="263"/>
      <c r="C422" s="202"/>
      <c r="D422" s="203"/>
      <c r="E422" s="202"/>
      <c r="F422" s="202"/>
      <c r="G422" s="88" cm="1">
        <f t="array" ref="G422">_xlfn.XLOOKUP(B422,Tabla319[[#All],[name]],Tabla319[[#All],[point]],0,0)</f>
        <v>0</v>
      </c>
      <c r="H422" s="232" t="str">
        <f>IF(B422&gt;0,CONCATENATE("2vii_",'Valoració '!$D$7,"00",A422)," ")</f>
        <v xml:space="preserve"> </v>
      </c>
    </row>
    <row r="423" spans="1:8" s="81" customFormat="1" x14ac:dyDescent="0.25">
      <c r="A423" s="190">
        <v>416</v>
      </c>
      <c r="B423" s="263"/>
      <c r="C423" s="202"/>
      <c r="D423" s="203"/>
      <c r="E423" s="202"/>
      <c r="F423" s="202"/>
      <c r="G423" s="88" cm="1">
        <f t="array" ref="G423">_xlfn.XLOOKUP(B423,Tabla319[[#All],[name]],Tabla319[[#All],[point]],0,0)</f>
        <v>0</v>
      </c>
      <c r="H423" s="232" t="str">
        <f>IF(B423&gt;0,CONCATENATE("2vii_",'Valoració '!$D$7,"00",A423)," ")</f>
        <v xml:space="preserve"> </v>
      </c>
    </row>
    <row r="424" spans="1:8" s="81" customFormat="1" x14ac:dyDescent="0.25">
      <c r="A424" s="190">
        <v>417</v>
      </c>
      <c r="B424" s="263"/>
      <c r="C424" s="202"/>
      <c r="D424" s="203"/>
      <c r="E424" s="202"/>
      <c r="F424" s="202"/>
      <c r="G424" s="88" cm="1">
        <f t="array" ref="G424">_xlfn.XLOOKUP(B424,Tabla319[[#All],[name]],Tabla319[[#All],[point]],0,0)</f>
        <v>0</v>
      </c>
      <c r="H424" s="232" t="str">
        <f>IF(B424&gt;0,CONCATENATE("2vii_",'Valoració '!$D$7,"00",A424)," ")</f>
        <v xml:space="preserve"> </v>
      </c>
    </row>
    <row r="425" spans="1:8" s="81" customFormat="1" x14ac:dyDescent="0.25">
      <c r="A425" s="190">
        <v>418</v>
      </c>
      <c r="B425" s="263"/>
      <c r="C425" s="202"/>
      <c r="D425" s="203"/>
      <c r="E425" s="202"/>
      <c r="F425" s="202"/>
      <c r="G425" s="88" cm="1">
        <f t="array" ref="G425">_xlfn.XLOOKUP(B425,Tabla319[[#All],[name]],Tabla319[[#All],[point]],0,0)</f>
        <v>0</v>
      </c>
      <c r="H425" s="232" t="str">
        <f>IF(B425&gt;0,CONCATENATE("2vii_",'Valoració '!$D$7,"00",A425)," ")</f>
        <v xml:space="preserve"> </v>
      </c>
    </row>
    <row r="426" spans="1:8" s="81" customFormat="1" x14ac:dyDescent="0.25">
      <c r="A426" s="190">
        <v>419</v>
      </c>
      <c r="B426" s="263"/>
      <c r="C426" s="202"/>
      <c r="D426" s="203"/>
      <c r="E426" s="202"/>
      <c r="F426" s="202"/>
      <c r="G426" s="88" cm="1">
        <f t="array" ref="G426">_xlfn.XLOOKUP(B426,Tabla319[[#All],[name]],Tabla319[[#All],[point]],0,0)</f>
        <v>0</v>
      </c>
      <c r="H426" s="232" t="str">
        <f>IF(B426&gt;0,CONCATENATE("2vii_",'Valoració '!$D$7,"00",A426)," ")</f>
        <v xml:space="preserve"> </v>
      </c>
    </row>
    <row r="427" spans="1:8" s="81" customFormat="1" x14ac:dyDescent="0.25">
      <c r="A427" s="190">
        <v>420</v>
      </c>
      <c r="B427" s="263"/>
      <c r="C427" s="202"/>
      <c r="D427" s="203"/>
      <c r="E427" s="202"/>
      <c r="F427" s="202"/>
      <c r="G427" s="88" cm="1">
        <f t="array" ref="G427">_xlfn.XLOOKUP(B427,Tabla319[[#All],[name]],Tabla319[[#All],[point]],0,0)</f>
        <v>0</v>
      </c>
      <c r="H427" s="232" t="str">
        <f>IF(B427&gt;0,CONCATENATE("2vii_",'Valoració '!$D$7,"00",A427)," ")</f>
        <v xml:space="preserve"> </v>
      </c>
    </row>
    <row r="428" spans="1:8" s="81" customFormat="1" x14ac:dyDescent="0.25">
      <c r="A428" s="190">
        <v>421</v>
      </c>
      <c r="B428" s="263"/>
      <c r="C428" s="202"/>
      <c r="D428" s="203"/>
      <c r="E428" s="202"/>
      <c r="F428" s="202"/>
      <c r="G428" s="88" cm="1">
        <f t="array" ref="G428">_xlfn.XLOOKUP(B428,Tabla319[[#All],[name]],Tabla319[[#All],[point]],0,0)</f>
        <v>0</v>
      </c>
      <c r="H428" s="232" t="str">
        <f>IF(B428&gt;0,CONCATENATE("2vii_",'Valoració '!$D$7,"00",A428)," ")</f>
        <v xml:space="preserve"> </v>
      </c>
    </row>
    <row r="429" spans="1:8" s="81" customFormat="1" x14ac:dyDescent="0.25">
      <c r="A429" s="190">
        <v>422</v>
      </c>
      <c r="B429" s="263"/>
      <c r="C429" s="202"/>
      <c r="D429" s="203"/>
      <c r="E429" s="202"/>
      <c r="F429" s="202"/>
      <c r="G429" s="88" cm="1">
        <f t="array" ref="G429">_xlfn.XLOOKUP(B429,Tabla319[[#All],[name]],Tabla319[[#All],[point]],0,0)</f>
        <v>0</v>
      </c>
      <c r="H429" s="232" t="str">
        <f>IF(B429&gt;0,CONCATENATE("2vii_",'Valoració '!$D$7,"00",A429)," ")</f>
        <v xml:space="preserve"> </v>
      </c>
    </row>
    <row r="430" spans="1:8" s="81" customFormat="1" x14ac:dyDescent="0.25">
      <c r="A430" s="190">
        <v>423</v>
      </c>
      <c r="B430" s="263"/>
      <c r="C430" s="202"/>
      <c r="D430" s="203"/>
      <c r="E430" s="202"/>
      <c r="F430" s="202"/>
      <c r="G430" s="88" cm="1">
        <f t="array" ref="G430">_xlfn.XLOOKUP(B430,Tabla319[[#All],[name]],Tabla319[[#All],[point]],0,0)</f>
        <v>0</v>
      </c>
      <c r="H430" s="232" t="str">
        <f>IF(B430&gt;0,CONCATENATE("2vii_",'Valoració '!$D$7,"00",A430)," ")</f>
        <v xml:space="preserve"> </v>
      </c>
    </row>
    <row r="431" spans="1:8" s="81" customFormat="1" x14ac:dyDescent="0.25">
      <c r="A431" s="190">
        <v>424</v>
      </c>
      <c r="B431" s="263"/>
      <c r="C431" s="202"/>
      <c r="D431" s="203"/>
      <c r="E431" s="202"/>
      <c r="F431" s="202"/>
      <c r="G431" s="88" cm="1">
        <f t="array" ref="G431">_xlfn.XLOOKUP(B431,Tabla319[[#All],[name]],Tabla319[[#All],[point]],0,0)</f>
        <v>0</v>
      </c>
      <c r="H431" s="232" t="str">
        <f>IF(B431&gt;0,CONCATENATE("2vii_",'Valoració '!$D$7,"00",A431)," ")</f>
        <v xml:space="preserve"> </v>
      </c>
    </row>
    <row r="432" spans="1:8" s="81" customFormat="1" x14ac:dyDescent="0.25">
      <c r="A432" s="190">
        <v>425</v>
      </c>
      <c r="B432" s="263"/>
      <c r="C432" s="202"/>
      <c r="D432" s="203"/>
      <c r="E432" s="202"/>
      <c r="F432" s="202"/>
      <c r="G432" s="88" cm="1">
        <f t="array" ref="G432">_xlfn.XLOOKUP(B432,Tabla319[[#All],[name]],Tabla319[[#All],[point]],0,0)</f>
        <v>0</v>
      </c>
      <c r="H432" s="232" t="str">
        <f>IF(B432&gt;0,CONCATENATE("2vii_",'Valoració '!$D$7,"00",A432)," ")</f>
        <v xml:space="preserve"> </v>
      </c>
    </row>
    <row r="433" spans="1:8" s="81" customFormat="1" x14ac:dyDescent="0.25">
      <c r="A433" s="190">
        <v>426</v>
      </c>
      <c r="B433" s="263"/>
      <c r="C433" s="202"/>
      <c r="D433" s="203"/>
      <c r="E433" s="202"/>
      <c r="F433" s="202"/>
      <c r="G433" s="88" cm="1">
        <f t="array" ref="G433">_xlfn.XLOOKUP(B433,Tabla319[[#All],[name]],Tabla319[[#All],[point]],0,0)</f>
        <v>0</v>
      </c>
      <c r="H433" s="232" t="str">
        <f>IF(B433&gt;0,CONCATENATE("2vii_",'Valoració '!$D$7,"00",A433)," ")</f>
        <v xml:space="preserve"> </v>
      </c>
    </row>
    <row r="434" spans="1:8" s="81" customFormat="1" x14ac:dyDescent="0.25">
      <c r="A434" s="190">
        <v>427</v>
      </c>
      <c r="B434" s="263"/>
      <c r="C434" s="202"/>
      <c r="D434" s="203"/>
      <c r="E434" s="202"/>
      <c r="F434" s="202"/>
      <c r="G434" s="88" cm="1">
        <f t="array" ref="G434">_xlfn.XLOOKUP(B434,Tabla319[[#All],[name]],Tabla319[[#All],[point]],0,0)</f>
        <v>0</v>
      </c>
      <c r="H434" s="232" t="str">
        <f>IF(B434&gt;0,CONCATENATE("2vii_",'Valoració '!$D$7,"00",A434)," ")</f>
        <v xml:space="preserve"> </v>
      </c>
    </row>
    <row r="435" spans="1:8" s="81" customFormat="1" x14ac:dyDescent="0.25">
      <c r="A435" s="190">
        <v>428</v>
      </c>
      <c r="B435" s="263"/>
      <c r="C435" s="202"/>
      <c r="D435" s="203"/>
      <c r="E435" s="202"/>
      <c r="F435" s="202"/>
      <c r="G435" s="88" cm="1">
        <f t="array" ref="G435">_xlfn.XLOOKUP(B435,Tabla319[[#All],[name]],Tabla319[[#All],[point]],0,0)</f>
        <v>0</v>
      </c>
      <c r="H435" s="232" t="str">
        <f>IF(B435&gt;0,CONCATENATE("2vii_",'Valoració '!$D$7,"00",A435)," ")</f>
        <v xml:space="preserve"> </v>
      </c>
    </row>
    <row r="436" spans="1:8" s="81" customFormat="1" x14ac:dyDescent="0.25">
      <c r="A436" s="190">
        <v>429</v>
      </c>
      <c r="B436" s="263"/>
      <c r="C436" s="202"/>
      <c r="D436" s="203"/>
      <c r="E436" s="202"/>
      <c r="F436" s="202"/>
      <c r="G436" s="88" cm="1">
        <f t="array" ref="G436">_xlfn.XLOOKUP(B436,Tabla319[[#All],[name]],Tabla319[[#All],[point]],0,0)</f>
        <v>0</v>
      </c>
      <c r="H436" s="232" t="str">
        <f>IF(B436&gt;0,CONCATENATE("2vii_",'Valoració '!$D$7,"00",A436)," ")</f>
        <v xml:space="preserve"> </v>
      </c>
    </row>
    <row r="437" spans="1:8" s="81" customFormat="1" x14ac:dyDescent="0.25">
      <c r="A437" s="190">
        <v>430</v>
      </c>
      <c r="B437" s="263"/>
      <c r="C437" s="202"/>
      <c r="D437" s="203"/>
      <c r="E437" s="202"/>
      <c r="F437" s="202"/>
      <c r="G437" s="88" cm="1">
        <f t="array" ref="G437">_xlfn.XLOOKUP(B437,Tabla319[[#All],[name]],Tabla319[[#All],[point]],0,0)</f>
        <v>0</v>
      </c>
      <c r="H437" s="232" t="str">
        <f>IF(B437&gt;0,CONCATENATE("2vii_",'Valoració '!$D$7,"00",A437)," ")</f>
        <v xml:space="preserve"> </v>
      </c>
    </row>
    <row r="438" spans="1:8" s="81" customFormat="1" x14ac:dyDescent="0.25">
      <c r="A438" s="190">
        <v>431</v>
      </c>
      <c r="B438" s="263"/>
      <c r="C438" s="202"/>
      <c r="D438" s="203"/>
      <c r="E438" s="202"/>
      <c r="F438" s="202"/>
      <c r="G438" s="88" cm="1">
        <f t="array" ref="G438">_xlfn.XLOOKUP(B438,Tabla319[[#All],[name]],Tabla319[[#All],[point]],0,0)</f>
        <v>0</v>
      </c>
      <c r="H438" s="232" t="str">
        <f>IF(B438&gt;0,CONCATENATE("2vii_",'Valoració '!$D$7,"00",A438)," ")</f>
        <v xml:space="preserve"> </v>
      </c>
    </row>
    <row r="439" spans="1:8" s="81" customFormat="1" x14ac:dyDescent="0.25">
      <c r="A439" s="190">
        <v>432</v>
      </c>
      <c r="B439" s="263"/>
      <c r="C439" s="202"/>
      <c r="D439" s="203"/>
      <c r="E439" s="202"/>
      <c r="F439" s="202"/>
      <c r="G439" s="88" cm="1">
        <f t="array" ref="G439">_xlfn.XLOOKUP(B439,Tabla319[[#All],[name]],Tabla319[[#All],[point]],0,0)</f>
        <v>0</v>
      </c>
      <c r="H439" s="232" t="str">
        <f>IF(B439&gt;0,CONCATENATE("2vii_",'Valoració '!$D$7,"00",A439)," ")</f>
        <v xml:space="preserve"> </v>
      </c>
    </row>
    <row r="440" spans="1:8" s="81" customFormat="1" x14ac:dyDescent="0.25">
      <c r="A440" s="190">
        <v>433</v>
      </c>
      <c r="B440" s="263"/>
      <c r="C440" s="202"/>
      <c r="D440" s="203"/>
      <c r="E440" s="202"/>
      <c r="F440" s="202"/>
      <c r="G440" s="88" cm="1">
        <f t="array" ref="G440">_xlfn.XLOOKUP(B440,Tabla319[[#All],[name]],Tabla319[[#All],[point]],0,0)</f>
        <v>0</v>
      </c>
      <c r="H440" s="232" t="str">
        <f>IF(B440&gt;0,CONCATENATE("2vii_",'Valoració '!$D$7,"00",A440)," ")</f>
        <v xml:space="preserve"> </v>
      </c>
    </row>
    <row r="441" spans="1:8" s="81" customFormat="1" x14ac:dyDescent="0.25">
      <c r="A441" s="190">
        <v>434</v>
      </c>
      <c r="B441" s="263"/>
      <c r="C441" s="202"/>
      <c r="D441" s="203"/>
      <c r="E441" s="202"/>
      <c r="F441" s="202"/>
      <c r="G441" s="88" cm="1">
        <f t="array" ref="G441">_xlfn.XLOOKUP(B441,Tabla319[[#All],[name]],Tabla319[[#All],[point]],0,0)</f>
        <v>0</v>
      </c>
      <c r="H441" s="232" t="str">
        <f>IF(B441&gt;0,CONCATENATE("2vii_",'Valoració '!$D$7,"00",A441)," ")</f>
        <v xml:space="preserve"> </v>
      </c>
    </row>
    <row r="442" spans="1:8" s="81" customFormat="1" x14ac:dyDescent="0.25">
      <c r="A442" s="190">
        <v>435</v>
      </c>
      <c r="B442" s="263"/>
      <c r="C442" s="202"/>
      <c r="D442" s="203"/>
      <c r="E442" s="202"/>
      <c r="F442" s="202"/>
      <c r="G442" s="88" cm="1">
        <f t="array" ref="G442">_xlfn.XLOOKUP(B442,Tabla319[[#All],[name]],Tabla319[[#All],[point]],0,0)</f>
        <v>0</v>
      </c>
      <c r="H442" s="232" t="str">
        <f>IF(B442&gt;0,CONCATENATE("2vii_",'Valoració '!$D$7,"00",A442)," ")</f>
        <v xml:space="preserve"> </v>
      </c>
    </row>
    <row r="443" spans="1:8" s="81" customFormat="1" x14ac:dyDescent="0.25">
      <c r="A443" s="190">
        <v>436</v>
      </c>
      <c r="B443" s="263"/>
      <c r="C443" s="202"/>
      <c r="D443" s="203"/>
      <c r="E443" s="202"/>
      <c r="F443" s="202"/>
      <c r="G443" s="88" cm="1">
        <f t="array" ref="G443">_xlfn.XLOOKUP(B443,Tabla319[[#All],[name]],Tabla319[[#All],[point]],0,0)</f>
        <v>0</v>
      </c>
      <c r="H443" s="232" t="str">
        <f>IF(B443&gt;0,CONCATENATE("2vii_",'Valoració '!$D$7,"00",A443)," ")</f>
        <v xml:space="preserve"> </v>
      </c>
    </row>
    <row r="444" spans="1:8" s="81" customFormat="1" x14ac:dyDescent="0.25">
      <c r="A444" s="190">
        <v>437</v>
      </c>
      <c r="B444" s="263"/>
      <c r="C444" s="202"/>
      <c r="D444" s="203"/>
      <c r="E444" s="202"/>
      <c r="F444" s="202"/>
      <c r="G444" s="88" cm="1">
        <f t="array" ref="G444">_xlfn.XLOOKUP(B444,Tabla319[[#All],[name]],Tabla319[[#All],[point]],0,0)</f>
        <v>0</v>
      </c>
      <c r="H444" s="232" t="str">
        <f>IF(B444&gt;0,CONCATENATE("2vii_",'Valoració '!$D$7,"00",A444)," ")</f>
        <v xml:space="preserve"> </v>
      </c>
    </row>
    <row r="445" spans="1:8" s="81" customFormat="1" x14ac:dyDescent="0.25">
      <c r="A445" s="190">
        <v>438</v>
      </c>
      <c r="B445" s="263"/>
      <c r="C445" s="202"/>
      <c r="D445" s="203"/>
      <c r="E445" s="202"/>
      <c r="F445" s="202"/>
      <c r="G445" s="88" cm="1">
        <f t="array" ref="G445">_xlfn.XLOOKUP(B445,Tabla319[[#All],[name]],Tabla319[[#All],[point]],0,0)</f>
        <v>0</v>
      </c>
      <c r="H445" s="232" t="str">
        <f>IF(B445&gt;0,CONCATENATE("2vii_",'Valoració '!$D$7,"00",A445)," ")</f>
        <v xml:space="preserve"> </v>
      </c>
    </row>
    <row r="446" spans="1:8" s="81" customFormat="1" x14ac:dyDescent="0.25">
      <c r="A446" s="190">
        <v>439</v>
      </c>
      <c r="B446" s="263"/>
      <c r="C446" s="202"/>
      <c r="D446" s="203"/>
      <c r="E446" s="202"/>
      <c r="F446" s="202"/>
      <c r="G446" s="88" cm="1">
        <f t="array" ref="G446">_xlfn.XLOOKUP(B446,Tabla319[[#All],[name]],Tabla319[[#All],[point]],0,0)</f>
        <v>0</v>
      </c>
      <c r="H446" s="232" t="str">
        <f>IF(B446&gt;0,CONCATENATE("2vii_",'Valoració '!$D$7,"00",A446)," ")</f>
        <v xml:space="preserve"> </v>
      </c>
    </row>
    <row r="447" spans="1:8" s="81" customFormat="1" x14ac:dyDescent="0.25">
      <c r="A447" s="190">
        <v>440</v>
      </c>
      <c r="B447" s="263"/>
      <c r="C447" s="202"/>
      <c r="D447" s="203"/>
      <c r="E447" s="202"/>
      <c r="F447" s="202"/>
      <c r="G447" s="88" cm="1">
        <f t="array" ref="G447">_xlfn.XLOOKUP(B447,Tabla319[[#All],[name]],Tabla319[[#All],[point]],0,0)</f>
        <v>0</v>
      </c>
      <c r="H447" s="232" t="str">
        <f>IF(B447&gt;0,CONCATENATE("2vii_",'Valoració '!$D$7,"00",A447)," ")</f>
        <v xml:space="preserve"> </v>
      </c>
    </row>
    <row r="448" spans="1:8" s="81" customFormat="1" x14ac:dyDescent="0.25">
      <c r="A448" s="190">
        <v>441</v>
      </c>
      <c r="B448" s="263"/>
      <c r="C448" s="202"/>
      <c r="D448" s="203"/>
      <c r="E448" s="202"/>
      <c r="F448" s="202"/>
      <c r="G448" s="88" cm="1">
        <f t="array" ref="G448">_xlfn.XLOOKUP(B448,Tabla319[[#All],[name]],Tabla319[[#All],[point]],0,0)</f>
        <v>0</v>
      </c>
      <c r="H448" s="232" t="str">
        <f>IF(B448&gt;0,CONCATENATE("2vii_",'Valoració '!$D$7,"00",A448)," ")</f>
        <v xml:space="preserve"> </v>
      </c>
    </row>
    <row r="449" spans="1:8" s="81" customFormat="1" x14ac:dyDescent="0.25">
      <c r="A449" s="190">
        <v>442</v>
      </c>
      <c r="B449" s="263"/>
      <c r="C449" s="202"/>
      <c r="D449" s="203"/>
      <c r="E449" s="202"/>
      <c r="F449" s="202"/>
      <c r="G449" s="88" cm="1">
        <f t="array" ref="G449">_xlfn.XLOOKUP(B449,Tabla319[[#All],[name]],Tabla319[[#All],[point]],0,0)</f>
        <v>0</v>
      </c>
      <c r="H449" s="232" t="str">
        <f>IF(B449&gt;0,CONCATENATE("2vii_",'Valoració '!$D$7,"00",A449)," ")</f>
        <v xml:space="preserve"> </v>
      </c>
    </row>
    <row r="450" spans="1:8" s="81" customFormat="1" x14ac:dyDescent="0.25">
      <c r="A450" s="190">
        <v>443</v>
      </c>
      <c r="B450" s="263"/>
      <c r="C450" s="202"/>
      <c r="D450" s="203"/>
      <c r="E450" s="202"/>
      <c r="F450" s="202"/>
      <c r="G450" s="88" cm="1">
        <f t="array" ref="G450">_xlfn.XLOOKUP(B450,Tabla319[[#All],[name]],Tabla319[[#All],[point]],0,0)</f>
        <v>0</v>
      </c>
      <c r="H450" s="232" t="str">
        <f>IF(B450&gt;0,CONCATENATE("2vii_",'Valoració '!$D$7,"00",A450)," ")</f>
        <v xml:space="preserve"> </v>
      </c>
    </row>
    <row r="451" spans="1:8" s="81" customFormat="1" x14ac:dyDescent="0.25">
      <c r="A451" s="190">
        <v>444</v>
      </c>
      <c r="B451" s="263"/>
      <c r="C451" s="202"/>
      <c r="D451" s="203"/>
      <c r="E451" s="202"/>
      <c r="F451" s="202"/>
      <c r="G451" s="88" cm="1">
        <f t="array" ref="G451">_xlfn.XLOOKUP(B451,Tabla319[[#All],[name]],Tabla319[[#All],[point]],0,0)</f>
        <v>0</v>
      </c>
      <c r="H451" s="232" t="str">
        <f>IF(B451&gt;0,CONCATENATE("2vii_",'Valoració '!$D$7,"00",A451)," ")</f>
        <v xml:space="preserve"> </v>
      </c>
    </row>
    <row r="452" spans="1:8" s="81" customFormat="1" x14ac:dyDescent="0.25">
      <c r="A452" s="190">
        <v>445</v>
      </c>
      <c r="B452" s="263"/>
      <c r="C452" s="202"/>
      <c r="D452" s="203"/>
      <c r="E452" s="202"/>
      <c r="F452" s="202"/>
      <c r="G452" s="88" cm="1">
        <f t="array" ref="G452">_xlfn.XLOOKUP(B452,Tabla319[[#All],[name]],Tabla319[[#All],[point]],0,0)</f>
        <v>0</v>
      </c>
      <c r="H452" s="232" t="str">
        <f>IF(B452&gt;0,CONCATENATE("2vii_",'Valoració '!$D$7,"00",A452)," ")</f>
        <v xml:space="preserve"> </v>
      </c>
    </row>
    <row r="453" spans="1:8" s="81" customFormat="1" x14ac:dyDescent="0.25">
      <c r="A453" s="190">
        <v>446</v>
      </c>
      <c r="B453" s="263"/>
      <c r="C453" s="202"/>
      <c r="D453" s="203"/>
      <c r="E453" s="202"/>
      <c r="F453" s="202"/>
      <c r="G453" s="88" cm="1">
        <f t="array" ref="G453">_xlfn.XLOOKUP(B453,Tabla319[[#All],[name]],Tabla319[[#All],[point]],0,0)</f>
        <v>0</v>
      </c>
      <c r="H453" s="232" t="str">
        <f>IF(B453&gt;0,CONCATENATE("2vii_",'Valoració '!$D$7,"00",A453)," ")</f>
        <v xml:space="preserve"> </v>
      </c>
    </row>
    <row r="454" spans="1:8" s="81" customFormat="1" x14ac:dyDescent="0.25">
      <c r="A454" s="190">
        <v>447</v>
      </c>
      <c r="B454" s="263"/>
      <c r="C454" s="202"/>
      <c r="D454" s="203"/>
      <c r="E454" s="202"/>
      <c r="F454" s="202"/>
      <c r="G454" s="88" cm="1">
        <f t="array" ref="G454">_xlfn.XLOOKUP(B454,Tabla319[[#All],[name]],Tabla319[[#All],[point]],0,0)</f>
        <v>0</v>
      </c>
      <c r="H454" s="232" t="str">
        <f>IF(B454&gt;0,CONCATENATE("2vii_",'Valoració '!$D$7,"00",A454)," ")</f>
        <v xml:space="preserve"> </v>
      </c>
    </row>
    <row r="455" spans="1:8" s="81" customFormat="1" x14ac:dyDescent="0.25">
      <c r="A455" s="190">
        <v>448</v>
      </c>
      <c r="B455" s="263"/>
      <c r="C455" s="202"/>
      <c r="D455" s="203"/>
      <c r="E455" s="202"/>
      <c r="F455" s="202"/>
      <c r="G455" s="88" cm="1">
        <f t="array" ref="G455">_xlfn.XLOOKUP(B455,Tabla319[[#All],[name]],Tabla319[[#All],[point]],0,0)</f>
        <v>0</v>
      </c>
      <c r="H455" s="232" t="str">
        <f>IF(B455&gt;0,CONCATENATE("2vii_",'Valoració '!$D$7,"00",A455)," ")</f>
        <v xml:space="preserve"> </v>
      </c>
    </row>
    <row r="456" spans="1:8" s="81" customFormat="1" x14ac:dyDescent="0.25">
      <c r="A456" s="190">
        <v>449</v>
      </c>
      <c r="B456" s="263"/>
      <c r="C456" s="202"/>
      <c r="D456" s="203"/>
      <c r="E456" s="202"/>
      <c r="F456" s="202"/>
      <c r="G456" s="88" cm="1">
        <f t="array" ref="G456">_xlfn.XLOOKUP(B456,Tabla319[[#All],[name]],Tabla319[[#All],[point]],0,0)</f>
        <v>0</v>
      </c>
      <c r="H456" s="232" t="str">
        <f>IF(B456&gt;0,CONCATENATE("2vii_",'Valoració '!$D$7,"00",A456)," ")</f>
        <v xml:space="preserve"> </v>
      </c>
    </row>
    <row r="457" spans="1:8" s="81" customFormat="1" x14ac:dyDescent="0.25">
      <c r="A457" s="190">
        <v>450</v>
      </c>
      <c r="B457" s="263"/>
      <c r="C457" s="202"/>
      <c r="D457" s="203"/>
      <c r="E457" s="202"/>
      <c r="F457" s="202"/>
      <c r="G457" s="88" cm="1">
        <f t="array" ref="G457">_xlfn.XLOOKUP(B457,Tabla319[[#All],[name]],Tabla319[[#All],[point]],0,0)</f>
        <v>0</v>
      </c>
      <c r="H457" s="232" t="str">
        <f>IF(B457&gt;0,CONCATENATE("2vii_",'Valoració '!$D$7,"00",A457)," ")</f>
        <v xml:space="preserve"> </v>
      </c>
    </row>
    <row r="458" spans="1:8" s="81" customFormat="1" x14ac:dyDescent="0.25">
      <c r="A458" s="190">
        <v>451</v>
      </c>
      <c r="B458" s="263"/>
      <c r="C458" s="202"/>
      <c r="D458" s="203"/>
      <c r="E458" s="202"/>
      <c r="F458" s="202"/>
      <c r="G458" s="88" cm="1">
        <f t="array" ref="G458">_xlfn.XLOOKUP(B458,Tabla319[[#All],[name]],Tabla319[[#All],[point]],0,0)</f>
        <v>0</v>
      </c>
      <c r="H458" s="232" t="str">
        <f>IF(B458&gt;0,CONCATENATE("2vii_",'Valoració '!$D$7,"00",A458)," ")</f>
        <v xml:space="preserve"> </v>
      </c>
    </row>
    <row r="459" spans="1:8" s="81" customFormat="1" x14ac:dyDescent="0.25">
      <c r="A459" s="190">
        <v>452</v>
      </c>
      <c r="B459" s="263"/>
      <c r="C459" s="202"/>
      <c r="D459" s="203"/>
      <c r="E459" s="202"/>
      <c r="F459" s="202"/>
      <c r="G459" s="88" cm="1">
        <f t="array" ref="G459">_xlfn.XLOOKUP(B459,Tabla319[[#All],[name]],Tabla319[[#All],[point]],0,0)</f>
        <v>0</v>
      </c>
      <c r="H459" s="232" t="str">
        <f>IF(B459&gt;0,CONCATENATE("2vii_",'Valoració '!$D$7,"00",A459)," ")</f>
        <v xml:space="preserve"> </v>
      </c>
    </row>
    <row r="460" spans="1:8" s="81" customFormat="1" x14ac:dyDescent="0.25">
      <c r="A460" s="190">
        <v>453</v>
      </c>
      <c r="B460" s="263"/>
      <c r="C460" s="202"/>
      <c r="D460" s="203"/>
      <c r="E460" s="202"/>
      <c r="F460" s="202"/>
      <c r="G460" s="88" cm="1">
        <f t="array" ref="G460">_xlfn.XLOOKUP(B460,Tabla319[[#All],[name]],Tabla319[[#All],[point]],0,0)</f>
        <v>0</v>
      </c>
      <c r="H460" s="232" t="str">
        <f>IF(B460&gt;0,CONCATENATE("2vii_",'Valoració '!$D$7,"00",A460)," ")</f>
        <v xml:space="preserve"> </v>
      </c>
    </row>
    <row r="461" spans="1:8" s="81" customFormat="1" x14ac:dyDescent="0.25">
      <c r="A461" s="190">
        <v>454</v>
      </c>
      <c r="B461" s="263"/>
      <c r="C461" s="202"/>
      <c r="D461" s="203"/>
      <c r="E461" s="202"/>
      <c r="F461" s="202"/>
      <c r="G461" s="88" cm="1">
        <f t="array" ref="G461">_xlfn.XLOOKUP(B461,Tabla319[[#All],[name]],Tabla319[[#All],[point]],0,0)</f>
        <v>0</v>
      </c>
      <c r="H461" s="232" t="str">
        <f>IF(B461&gt;0,CONCATENATE("2vii_",'Valoració '!$D$7,"00",A461)," ")</f>
        <v xml:space="preserve"> </v>
      </c>
    </row>
    <row r="462" spans="1:8" s="81" customFormat="1" x14ac:dyDescent="0.25">
      <c r="A462" s="190">
        <v>455</v>
      </c>
      <c r="B462" s="263"/>
      <c r="C462" s="202"/>
      <c r="D462" s="203"/>
      <c r="E462" s="202"/>
      <c r="F462" s="202"/>
      <c r="G462" s="88" cm="1">
        <f t="array" ref="G462">_xlfn.XLOOKUP(B462,Tabla319[[#All],[name]],Tabla319[[#All],[point]],0,0)</f>
        <v>0</v>
      </c>
      <c r="H462" s="232" t="str">
        <f>IF(B462&gt;0,CONCATENATE("2vii_",'Valoració '!$D$7,"00",A462)," ")</f>
        <v xml:space="preserve"> </v>
      </c>
    </row>
    <row r="463" spans="1:8" s="81" customFormat="1" x14ac:dyDescent="0.25">
      <c r="A463" s="190">
        <v>456</v>
      </c>
      <c r="B463" s="263"/>
      <c r="C463" s="202"/>
      <c r="D463" s="203"/>
      <c r="E463" s="202"/>
      <c r="F463" s="202"/>
      <c r="G463" s="88" cm="1">
        <f t="array" ref="G463">_xlfn.XLOOKUP(B463,Tabla319[[#All],[name]],Tabla319[[#All],[point]],0,0)</f>
        <v>0</v>
      </c>
      <c r="H463" s="232" t="str">
        <f>IF(B463&gt;0,CONCATENATE("2vii_",'Valoració '!$D$7,"00",A463)," ")</f>
        <v xml:space="preserve"> </v>
      </c>
    </row>
    <row r="464" spans="1:8" s="81" customFormat="1" x14ac:dyDescent="0.25">
      <c r="A464" s="190">
        <v>457</v>
      </c>
      <c r="B464" s="263"/>
      <c r="C464" s="202"/>
      <c r="D464" s="203"/>
      <c r="E464" s="202"/>
      <c r="F464" s="202"/>
      <c r="G464" s="88" cm="1">
        <f t="array" ref="G464">_xlfn.XLOOKUP(B464,Tabla319[[#All],[name]],Tabla319[[#All],[point]],0,0)</f>
        <v>0</v>
      </c>
      <c r="H464" s="232" t="str">
        <f>IF(B464&gt;0,CONCATENATE("2vii_",'Valoració '!$D$7,"00",A464)," ")</f>
        <v xml:space="preserve"> </v>
      </c>
    </row>
    <row r="465" spans="1:8" s="81" customFormat="1" x14ac:dyDescent="0.25">
      <c r="A465" s="190">
        <v>458</v>
      </c>
      <c r="B465" s="263"/>
      <c r="C465" s="202"/>
      <c r="D465" s="203"/>
      <c r="E465" s="202"/>
      <c r="F465" s="202"/>
      <c r="G465" s="88" cm="1">
        <f t="array" ref="G465">_xlfn.XLOOKUP(B465,Tabla319[[#All],[name]],Tabla319[[#All],[point]],0,0)</f>
        <v>0</v>
      </c>
      <c r="H465" s="232" t="str">
        <f>IF(B465&gt;0,CONCATENATE("2vii_",'Valoració '!$D$7,"00",A465)," ")</f>
        <v xml:space="preserve"> </v>
      </c>
    </row>
    <row r="466" spans="1:8" s="81" customFormat="1" x14ac:dyDescent="0.25">
      <c r="A466" s="190">
        <v>459</v>
      </c>
      <c r="B466" s="263"/>
      <c r="C466" s="202"/>
      <c r="D466" s="203"/>
      <c r="E466" s="202"/>
      <c r="F466" s="202"/>
      <c r="G466" s="88" cm="1">
        <f t="array" ref="G466">_xlfn.XLOOKUP(B466,Tabla319[[#All],[name]],Tabla319[[#All],[point]],0,0)</f>
        <v>0</v>
      </c>
      <c r="H466" s="232" t="str">
        <f>IF(B466&gt;0,CONCATENATE("2vii_",'Valoració '!$D$7,"00",A466)," ")</f>
        <v xml:space="preserve"> </v>
      </c>
    </row>
    <row r="467" spans="1:8" s="81" customFormat="1" x14ac:dyDescent="0.25">
      <c r="A467" s="190">
        <v>460</v>
      </c>
      <c r="B467" s="263"/>
      <c r="C467" s="202"/>
      <c r="D467" s="203"/>
      <c r="E467" s="202"/>
      <c r="F467" s="202"/>
      <c r="G467" s="88" cm="1">
        <f t="array" ref="G467">_xlfn.XLOOKUP(B467,Tabla319[[#All],[name]],Tabla319[[#All],[point]],0,0)</f>
        <v>0</v>
      </c>
      <c r="H467" s="232" t="str">
        <f>IF(B467&gt;0,CONCATENATE("2vii_",'Valoració '!$D$7,"00",A467)," ")</f>
        <v xml:space="preserve"> </v>
      </c>
    </row>
    <row r="468" spans="1:8" s="81" customFormat="1" x14ac:dyDescent="0.25">
      <c r="A468" s="190">
        <v>461</v>
      </c>
      <c r="B468" s="263"/>
      <c r="C468" s="202"/>
      <c r="D468" s="203"/>
      <c r="E468" s="202"/>
      <c r="F468" s="202"/>
      <c r="G468" s="88" cm="1">
        <f t="array" ref="G468">_xlfn.XLOOKUP(B468,Tabla319[[#All],[name]],Tabla319[[#All],[point]],0,0)</f>
        <v>0</v>
      </c>
      <c r="H468" s="232" t="str">
        <f>IF(B468&gt;0,CONCATENATE("2vii_",'Valoració '!$D$7,"00",A468)," ")</f>
        <v xml:space="preserve"> </v>
      </c>
    </row>
    <row r="469" spans="1:8" s="81" customFormat="1" x14ac:dyDescent="0.25">
      <c r="A469" s="190">
        <v>462</v>
      </c>
      <c r="B469" s="263"/>
      <c r="C469" s="202"/>
      <c r="D469" s="203"/>
      <c r="E469" s="202"/>
      <c r="F469" s="202"/>
      <c r="G469" s="88" cm="1">
        <f t="array" ref="G469">_xlfn.XLOOKUP(B469,Tabla319[[#All],[name]],Tabla319[[#All],[point]],0,0)</f>
        <v>0</v>
      </c>
      <c r="H469" s="232" t="str">
        <f>IF(B469&gt;0,CONCATENATE("2vii_",'Valoració '!$D$7,"00",A469)," ")</f>
        <v xml:space="preserve"> </v>
      </c>
    </row>
    <row r="470" spans="1:8" s="81" customFormat="1" x14ac:dyDescent="0.25">
      <c r="A470" s="190">
        <v>463</v>
      </c>
      <c r="B470" s="263"/>
      <c r="C470" s="202"/>
      <c r="D470" s="203"/>
      <c r="E470" s="202"/>
      <c r="F470" s="202"/>
      <c r="G470" s="88" cm="1">
        <f t="array" ref="G470">_xlfn.XLOOKUP(B470,Tabla319[[#All],[name]],Tabla319[[#All],[point]],0,0)</f>
        <v>0</v>
      </c>
      <c r="H470" s="232" t="str">
        <f>IF(B470&gt;0,CONCATENATE("2vii_",'Valoració '!$D$7,"00",A470)," ")</f>
        <v xml:space="preserve"> </v>
      </c>
    </row>
    <row r="471" spans="1:8" s="81" customFormat="1" x14ac:dyDescent="0.25">
      <c r="A471" s="190">
        <v>464</v>
      </c>
      <c r="B471" s="263"/>
      <c r="C471" s="202"/>
      <c r="D471" s="203"/>
      <c r="E471" s="202"/>
      <c r="F471" s="202"/>
      <c r="G471" s="88" cm="1">
        <f t="array" ref="G471">_xlfn.XLOOKUP(B471,Tabla319[[#All],[name]],Tabla319[[#All],[point]],0,0)</f>
        <v>0</v>
      </c>
      <c r="H471" s="232" t="str">
        <f>IF(B471&gt;0,CONCATENATE("2vii_",'Valoració '!$D$7,"00",A471)," ")</f>
        <v xml:space="preserve"> </v>
      </c>
    </row>
    <row r="472" spans="1:8" s="81" customFormat="1" x14ac:dyDescent="0.25">
      <c r="A472" s="190">
        <v>465</v>
      </c>
      <c r="B472" s="263"/>
      <c r="C472" s="202"/>
      <c r="D472" s="203"/>
      <c r="E472" s="202"/>
      <c r="F472" s="202"/>
      <c r="G472" s="88" cm="1">
        <f t="array" ref="G472">_xlfn.XLOOKUP(B472,Tabla319[[#All],[name]],Tabla319[[#All],[point]],0,0)</f>
        <v>0</v>
      </c>
      <c r="H472" s="232" t="str">
        <f>IF(B472&gt;0,CONCATENATE("2vii_",'Valoració '!$D$7,"00",A472)," ")</f>
        <v xml:space="preserve"> </v>
      </c>
    </row>
    <row r="473" spans="1:8" s="81" customFormat="1" x14ac:dyDescent="0.25">
      <c r="A473" s="190">
        <v>466</v>
      </c>
      <c r="B473" s="263"/>
      <c r="C473" s="202"/>
      <c r="D473" s="203"/>
      <c r="E473" s="202"/>
      <c r="F473" s="202"/>
      <c r="G473" s="88" cm="1">
        <f t="array" ref="G473">_xlfn.XLOOKUP(B473,Tabla319[[#All],[name]],Tabla319[[#All],[point]],0,0)</f>
        <v>0</v>
      </c>
      <c r="H473" s="232" t="str">
        <f>IF(B473&gt;0,CONCATENATE("2vii_",'Valoració '!$D$7,"00",A473)," ")</f>
        <v xml:space="preserve"> </v>
      </c>
    </row>
    <row r="474" spans="1:8" s="81" customFormat="1" x14ac:dyDescent="0.25">
      <c r="A474" s="190">
        <v>467</v>
      </c>
      <c r="B474" s="263"/>
      <c r="C474" s="202"/>
      <c r="D474" s="203"/>
      <c r="E474" s="202"/>
      <c r="F474" s="202"/>
      <c r="G474" s="88" cm="1">
        <f t="array" ref="G474">_xlfn.XLOOKUP(B474,Tabla319[[#All],[name]],Tabla319[[#All],[point]],0,0)</f>
        <v>0</v>
      </c>
      <c r="H474" s="232" t="str">
        <f>IF(B474&gt;0,CONCATENATE("2vii_",'Valoració '!$D$7,"00",A474)," ")</f>
        <v xml:space="preserve"> </v>
      </c>
    </row>
    <row r="475" spans="1:8" s="81" customFormat="1" x14ac:dyDescent="0.25">
      <c r="A475" s="190">
        <v>468</v>
      </c>
      <c r="B475" s="263"/>
      <c r="C475" s="202"/>
      <c r="D475" s="203"/>
      <c r="E475" s="202"/>
      <c r="F475" s="202"/>
      <c r="G475" s="88" cm="1">
        <f t="array" ref="G475">_xlfn.XLOOKUP(B475,Tabla319[[#All],[name]],Tabla319[[#All],[point]],0,0)</f>
        <v>0</v>
      </c>
      <c r="H475" s="232" t="str">
        <f>IF(B475&gt;0,CONCATENATE("2vii_",'Valoració '!$D$7,"00",A475)," ")</f>
        <v xml:space="preserve"> </v>
      </c>
    </row>
    <row r="476" spans="1:8" s="81" customFormat="1" x14ac:dyDescent="0.25">
      <c r="A476" s="190">
        <v>469</v>
      </c>
      <c r="B476" s="263"/>
      <c r="C476" s="202"/>
      <c r="D476" s="203"/>
      <c r="E476" s="202"/>
      <c r="F476" s="202"/>
      <c r="G476" s="88" cm="1">
        <f t="array" ref="G476">_xlfn.XLOOKUP(B476,Tabla319[[#All],[name]],Tabla319[[#All],[point]],0,0)</f>
        <v>0</v>
      </c>
      <c r="H476" s="232" t="str">
        <f>IF(B476&gt;0,CONCATENATE("2vii_",'Valoració '!$D$7,"00",A476)," ")</f>
        <v xml:space="preserve"> </v>
      </c>
    </row>
    <row r="477" spans="1:8" s="81" customFormat="1" x14ac:dyDescent="0.25">
      <c r="A477" s="190">
        <v>470</v>
      </c>
      <c r="B477" s="263"/>
      <c r="C477" s="202"/>
      <c r="D477" s="203"/>
      <c r="E477" s="202"/>
      <c r="F477" s="202"/>
      <c r="G477" s="88" cm="1">
        <f t="array" ref="G477">_xlfn.XLOOKUP(B477,Tabla319[[#All],[name]],Tabla319[[#All],[point]],0,0)</f>
        <v>0</v>
      </c>
      <c r="H477" s="232" t="str">
        <f>IF(B477&gt;0,CONCATENATE("2vii_",'Valoració '!$D$7,"00",A477)," ")</f>
        <v xml:space="preserve"> </v>
      </c>
    </row>
    <row r="478" spans="1:8" s="81" customFormat="1" x14ac:dyDescent="0.25">
      <c r="A478" s="190">
        <v>471</v>
      </c>
      <c r="B478" s="263"/>
      <c r="C478" s="202"/>
      <c r="D478" s="203"/>
      <c r="E478" s="202"/>
      <c r="F478" s="202"/>
      <c r="G478" s="88" cm="1">
        <f t="array" ref="G478">_xlfn.XLOOKUP(B478,Tabla319[[#All],[name]],Tabla319[[#All],[point]],0,0)</f>
        <v>0</v>
      </c>
      <c r="H478" s="232" t="str">
        <f>IF(B478&gt;0,CONCATENATE("2vii_",'Valoració '!$D$7,"00",A478)," ")</f>
        <v xml:space="preserve"> </v>
      </c>
    </row>
    <row r="479" spans="1:8" s="81" customFormat="1" x14ac:dyDescent="0.25">
      <c r="A479" s="190">
        <v>472</v>
      </c>
      <c r="B479" s="263"/>
      <c r="C479" s="202"/>
      <c r="D479" s="203"/>
      <c r="E479" s="202"/>
      <c r="F479" s="202"/>
      <c r="G479" s="88" cm="1">
        <f t="array" ref="G479">_xlfn.XLOOKUP(B479,Tabla319[[#All],[name]],Tabla319[[#All],[point]],0,0)</f>
        <v>0</v>
      </c>
      <c r="H479" s="232" t="str">
        <f>IF(B479&gt;0,CONCATENATE("2vii_",'Valoració '!$D$7,"00",A479)," ")</f>
        <v xml:space="preserve"> </v>
      </c>
    </row>
    <row r="480" spans="1:8" s="81" customFormat="1" x14ac:dyDescent="0.25">
      <c r="A480" s="190">
        <v>473</v>
      </c>
      <c r="B480" s="263"/>
      <c r="C480" s="202"/>
      <c r="D480" s="203"/>
      <c r="E480" s="202"/>
      <c r="F480" s="202"/>
      <c r="G480" s="88" cm="1">
        <f t="array" ref="G480">_xlfn.XLOOKUP(B480,Tabla319[[#All],[name]],Tabla319[[#All],[point]],0,0)</f>
        <v>0</v>
      </c>
      <c r="H480" s="232" t="str">
        <f>IF(B480&gt;0,CONCATENATE("2vii_",'Valoració '!$D$7,"00",A480)," ")</f>
        <v xml:space="preserve"> </v>
      </c>
    </row>
    <row r="481" spans="1:8" s="81" customFormat="1" x14ac:dyDescent="0.25">
      <c r="A481" s="190">
        <v>474</v>
      </c>
      <c r="B481" s="263"/>
      <c r="C481" s="202"/>
      <c r="D481" s="203"/>
      <c r="E481" s="202"/>
      <c r="F481" s="202"/>
      <c r="G481" s="88" cm="1">
        <f t="array" ref="G481">_xlfn.XLOOKUP(B481,Tabla319[[#All],[name]],Tabla319[[#All],[point]],0,0)</f>
        <v>0</v>
      </c>
      <c r="H481" s="232" t="str">
        <f>IF(B481&gt;0,CONCATENATE("2vii_",'Valoració '!$D$7,"00",A481)," ")</f>
        <v xml:space="preserve"> </v>
      </c>
    </row>
    <row r="482" spans="1:8" s="81" customFormat="1" x14ac:dyDescent="0.25">
      <c r="A482" s="190">
        <v>475</v>
      </c>
      <c r="B482" s="263"/>
      <c r="C482" s="202"/>
      <c r="D482" s="203"/>
      <c r="E482" s="202"/>
      <c r="F482" s="202"/>
      <c r="G482" s="88" cm="1">
        <f t="array" ref="G482">_xlfn.XLOOKUP(B482,Tabla319[[#All],[name]],Tabla319[[#All],[point]],0,0)</f>
        <v>0</v>
      </c>
      <c r="H482" s="232" t="str">
        <f>IF(B482&gt;0,CONCATENATE("2vii_",'Valoració '!$D$7,"00",A482)," ")</f>
        <v xml:space="preserve"> </v>
      </c>
    </row>
    <row r="483" spans="1:8" s="81" customFormat="1" x14ac:dyDescent="0.25">
      <c r="A483" s="190">
        <v>476</v>
      </c>
      <c r="B483" s="263"/>
      <c r="C483" s="202"/>
      <c r="D483" s="203"/>
      <c r="E483" s="202"/>
      <c r="F483" s="202"/>
      <c r="G483" s="88" cm="1">
        <f t="array" ref="G483">_xlfn.XLOOKUP(B483,Tabla319[[#All],[name]],Tabla319[[#All],[point]],0,0)</f>
        <v>0</v>
      </c>
      <c r="H483" s="232" t="str">
        <f>IF(B483&gt;0,CONCATENATE("2vii_",'Valoració '!$D$7,"00",A483)," ")</f>
        <v xml:space="preserve"> </v>
      </c>
    </row>
    <row r="484" spans="1:8" s="81" customFormat="1" x14ac:dyDescent="0.25">
      <c r="A484" s="190">
        <v>477</v>
      </c>
      <c r="B484" s="263"/>
      <c r="C484" s="202"/>
      <c r="D484" s="203"/>
      <c r="E484" s="202"/>
      <c r="F484" s="202"/>
      <c r="G484" s="88" cm="1">
        <f t="array" ref="G484">_xlfn.XLOOKUP(B484,Tabla319[[#All],[name]],Tabla319[[#All],[point]],0,0)</f>
        <v>0</v>
      </c>
      <c r="H484" s="232" t="str">
        <f>IF(B484&gt;0,CONCATENATE("2vii_",'Valoració '!$D$7,"00",A484)," ")</f>
        <v xml:space="preserve"> </v>
      </c>
    </row>
    <row r="485" spans="1:8" s="81" customFormat="1" x14ac:dyDescent="0.25">
      <c r="A485" s="190">
        <v>478</v>
      </c>
      <c r="B485" s="263"/>
      <c r="C485" s="202"/>
      <c r="D485" s="203"/>
      <c r="E485" s="202"/>
      <c r="F485" s="202"/>
      <c r="G485" s="88" cm="1">
        <f t="array" ref="G485">_xlfn.XLOOKUP(B485,Tabla319[[#All],[name]],Tabla319[[#All],[point]],0,0)</f>
        <v>0</v>
      </c>
      <c r="H485" s="232" t="str">
        <f>IF(B485&gt;0,CONCATENATE("2vii_",'Valoració '!$D$7,"00",A485)," ")</f>
        <v xml:space="preserve"> </v>
      </c>
    </row>
    <row r="486" spans="1:8" s="81" customFormat="1" x14ac:dyDescent="0.25">
      <c r="A486" s="190">
        <v>479</v>
      </c>
      <c r="B486" s="263"/>
      <c r="C486" s="202"/>
      <c r="D486" s="203"/>
      <c r="E486" s="202"/>
      <c r="F486" s="202"/>
      <c r="G486" s="88" cm="1">
        <f t="array" ref="G486">_xlfn.XLOOKUP(B486,Tabla319[[#All],[name]],Tabla319[[#All],[point]],0,0)</f>
        <v>0</v>
      </c>
      <c r="H486" s="232" t="str">
        <f>IF(B486&gt;0,CONCATENATE("2vii_",'Valoració '!$D$7,"00",A486)," ")</f>
        <v xml:space="preserve"> </v>
      </c>
    </row>
    <row r="487" spans="1:8" s="81" customFormat="1" x14ac:dyDescent="0.25">
      <c r="A487" s="190">
        <v>480</v>
      </c>
      <c r="B487" s="263"/>
      <c r="C487" s="202"/>
      <c r="D487" s="203"/>
      <c r="E487" s="202"/>
      <c r="F487" s="202"/>
      <c r="G487" s="88" cm="1">
        <f t="array" ref="G487">_xlfn.XLOOKUP(B487,Tabla319[[#All],[name]],Tabla319[[#All],[point]],0,0)</f>
        <v>0</v>
      </c>
      <c r="H487" s="232" t="str">
        <f>IF(B487&gt;0,CONCATENATE("2vii_",'Valoració '!$D$7,"00",A487)," ")</f>
        <v xml:space="preserve"> </v>
      </c>
    </row>
    <row r="488" spans="1:8" s="81" customFormat="1" x14ac:dyDescent="0.25">
      <c r="A488" s="190">
        <v>481</v>
      </c>
      <c r="B488" s="263"/>
      <c r="C488" s="202"/>
      <c r="D488" s="203"/>
      <c r="E488" s="202"/>
      <c r="F488" s="202"/>
      <c r="G488" s="88" cm="1">
        <f t="array" ref="G488">_xlfn.XLOOKUP(B488,Tabla319[[#All],[name]],Tabla319[[#All],[point]],0,0)</f>
        <v>0</v>
      </c>
      <c r="H488" s="232" t="str">
        <f>IF(B488&gt;0,CONCATENATE("2vii_",'Valoració '!$D$7,"00",A488)," ")</f>
        <v xml:space="preserve"> </v>
      </c>
    </row>
    <row r="489" spans="1:8" s="81" customFormat="1" x14ac:dyDescent="0.25">
      <c r="A489" s="190">
        <v>482</v>
      </c>
      <c r="B489" s="263"/>
      <c r="C489" s="202"/>
      <c r="D489" s="203"/>
      <c r="E489" s="202"/>
      <c r="F489" s="202"/>
      <c r="G489" s="88" cm="1">
        <f t="array" ref="G489">_xlfn.XLOOKUP(B489,Tabla319[[#All],[name]],Tabla319[[#All],[point]],0,0)</f>
        <v>0</v>
      </c>
      <c r="H489" s="232" t="str">
        <f>IF(B489&gt;0,CONCATENATE("2vii_",'Valoració '!$D$7,"00",A489)," ")</f>
        <v xml:space="preserve"> </v>
      </c>
    </row>
    <row r="490" spans="1:8" s="81" customFormat="1" x14ac:dyDescent="0.25">
      <c r="A490" s="190">
        <v>483</v>
      </c>
      <c r="B490" s="263"/>
      <c r="C490" s="202"/>
      <c r="D490" s="203"/>
      <c r="E490" s="202"/>
      <c r="F490" s="202"/>
      <c r="G490" s="88" cm="1">
        <f t="array" ref="G490">_xlfn.XLOOKUP(B490,Tabla319[[#All],[name]],Tabla319[[#All],[point]],0,0)</f>
        <v>0</v>
      </c>
      <c r="H490" s="232" t="str">
        <f>IF(B490&gt;0,CONCATENATE("2vii_",'Valoració '!$D$7,"00",A490)," ")</f>
        <v xml:space="preserve"> </v>
      </c>
    </row>
    <row r="491" spans="1:8" s="81" customFormat="1" x14ac:dyDescent="0.25">
      <c r="A491" s="190">
        <v>484</v>
      </c>
      <c r="B491" s="263"/>
      <c r="C491" s="202"/>
      <c r="D491" s="203"/>
      <c r="E491" s="202"/>
      <c r="F491" s="202"/>
      <c r="G491" s="88" cm="1">
        <f t="array" ref="G491">_xlfn.XLOOKUP(B491,Tabla319[[#All],[name]],Tabla319[[#All],[point]],0,0)</f>
        <v>0</v>
      </c>
      <c r="H491" s="232" t="str">
        <f>IF(B491&gt;0,CONCATENATE("2vii_",'Valoració '!$D$7,"00",A491)," ")</f>
        <v xml:space="preserve"> </v>
      </c>
    </row>
    <row r="492" spans="1:8" s="81" customFormat="1" x14ac:dyDescent="0.25">
      <c r="A492" s="190">
        <v>485</v>
      </c>
      <c r="B492" s="263"/>
      <c r="C492" s="202"/>
      <c r="D492" s="203"/>
      <c r="E492" s="202"/>
      <c r="F492" s="202"/>
      <c r="G492" s="88" cm="1">
        <f t="array" ref="G492">_xlfn.XLOOKUP(B492,Tabla319[[#All],[name]],Tabla319[[#All],[point]],0,0)</f>
        <v>0</v>
      </c>
      <c r="H492" s="232" t="str">
        <f>IF(B492&gt;0,CONCATENATE("2vii_",'Valoració '!$D$7,"00",A492)," ")</f>
        <v xml:space="preserve"> </v>
      </c>
    </row>
    <row r="493" spans="1:8" s="81" customFormat="1" x14ac:dyDescent="0.25">
      <c r="A493" s="190">
        <v>486</v>
      </c>
      <c r="B493" s="263"/>
      <c r="C493" s="202"/>
      <c r="D493" s="203"/>
      <c r="E493" s="202"/>
      <c r="F493" s="202"/>
      <c r="G493" s="88" cm="1">
        <f t="array" ref="G493">_xlfn.XLOOKUP(B493,Tabla319[[#All],[name]],Tabla319[[#All],[point]],0,0)</f>
        <v>0</v>
      </c>
      <c r="H493" s="232" t="str">
        <f>IF(B493&gt;0,CONCATENATE("2vii_",'Valoració '!$D$7,"00",A493)," ")</f>
        <v xml:space="preserve"> </v>
      </c>
    </row>
    <row r="494" spans="1:8" s="81" customFormat="1" x14ac:dyDescent="0.25">
      <c r="A494" s="190">
        <v>487</v>
      </c>
      <c r="B494" s="263"/>
      <c r="C494" s="202"/>
      <c r="D494" s="203"/>
      <c r="E494" s="202"/>
      <c r="F494" s="202"/>
      <c r="G494" s="88" cm="1">
        <f t="array" ref="G494">_xlfn.XLOOKUP(B494,Tabla319[[#All],[name]],Tabla319[[#All],[point]],0,0)</f>
        <v>0</v>
      </c>
      <c r="H494" s="232" t="str">
        <f>IF(B494&gt;0,CONCATENATE("2vii_",'Valoració '!$D$7,"00",A494)," ")</f>
        <v xml:space="preserve"> </v>
      </c>
    </row>
    <row r="495" spans="1:8" s="81" customFormat="1" x14ac:dyDescent="0.25">
      <c r="A495" s="190">
        <v>488</v>
      </c>
      <c r="B495" s="263"/>
      <c r="C495" s="202"/>
      <c r="D495" s="203"/>
      <c r="E495" s="202"/>
      <c r="F495" s="202"/>
      <c r="G495" s="88" cm="1">
        <f t="array" ref="G495">_xlfn.XLOOKUP(B495,Tabla319[[#All],[name]],Tabla319[[#All],[point]],0,0)</f>
        <v>0</v>
      </c>
      <c r="H495" s="232" t="str">
        <f>IF(B495&gt;0,CONCATENATE("2vii_",'Valoració '!$D$7,"00",A495)," ")</f>
        <v xml:space="preserve"> </v>
      </c>
    </row>
    <row r="496" spans="1:8" s="81" customFormat="1" x14ac:dyDescent="0.25">
      <c r="A496" s="190">
        <v>489</v>
      </c>
      <c r="B496" s="263"/>
      <c r="C496" s="202"/>
      <c r="D496" s="203"/>
      <c r="E496" s="202"/>
      <c r="F496" s="202"/>
      <c r="G496" s="88" cm="1">
        <f t="array" ref="G496">_xlfn.XLOOKUP(B496,Tabla319[[#All],[name]],Tabla319[[#All],[point]],0,0)</f>
        <v>0</v>
      </c>
      <c r="H496" s="232" t="str">
        <f>IF(B496&gt;0,CONCATENATE("2vii_",'Valoració '!$D$7,"00",A496)," ")</f>
        <v xml:space="preserve"> </v>
      </c>
    </row>
    <row r="497" spans="1:8" s="81" customFormat="1" x14ac:dyDescent="0.25">
      <c r="A497" s="190">
        <v>490</v>
      </c>
      <c r="B497" s="263"/>
      <c r="C497" s="202"/>
      <c r="D497" s="203"/>
      <c r="E497" s="202"/>
      <c r="F497" s="202"/>
      <c r="G497" s="88" cm="1">
        <f t="array" ref="G497">_xlfn.XLOOKUP(B497,Tabla319[[#All],[name]],Tabla319[[#All],[point]],0,0)</f>
        <v>0</v>
      </c>
      <c r="H497" s="232" t="str">
        <f>IF(B497&gt;0,CONCATENATE("2vii_",'Valoració '!$D$7,"00",A497)," ")</f>
        <v xml:space="preserve"> </v>
      </c>
    </row>
    <row r="498" spans="1:8" s="81" customFormat="1" x14ac:dyDescent="0.25">
      <c r="A498" s="190">
        <v>491</v>
      </c>
      <c r="B498" s="263"/>
      <c r="C498" s="202"/>
      <c r="D498" s="203"/>
      <c r="E498" s="202"/>
      <c r="F498" s="202"/>
      <c r="G498" s="88" cm="1">
        <f t="array" ref="G498">_xlfn.XLOOKUP(B498,Tabla319[[#All],[name]],Tabla319[[#All],[point]],0,0)</f>
        <v>0</v>
      </c>
      <c r="H498" s="232" t="str">
        <f>IF(B498&gt;0,CONCATENATE("2vii_",'Valoració '!$D$7,"00",A498)," ")</f>
        <v xml:space="preserve"> </v>
      </c>
    </row>
    <row r="499" spans="1:8" s="81" customFormat="1" x14ac:dyDescent="0.25">
      <c r="A499" s="190">
        <v>492</v>
      </c>
      <c r="B499" s="263"/>
      <c r="C499" s="202"/>
      <c r="D499" s="203"/>
      <c r="E499" s="202"/>
      <c r="F499" s="202"/>
      <c r="G499" s="88" cm="1">
        <f t="array" ref="G499">_xlfn.XLOOKUP(B499,Tabla319[[#All],[name]],Tabla319[[#All],[point]],0,0)</f>
        <v>0</v>
      </c>
      <c r="H499" s="232" t="str">
        <f>IF(B499&gt;0,CONCATENATE("2vii_",'Valoració '!$D$7,"00",A499)," ")</f>
        <v xml:space="preserve"> </v>
      </c>
    </row>
    <row r="500" spans="1:8" s="81" customFormat="1" x14ac:dyDescent="0.25">
      <c r="A500" s="190">
        <v>493</v>
      </c>
      <c r="B500" s="263"/>
      <c r="C500" s="202"/>
      <c r="D500" s="203"/>
      <c r="E500" s="202"/>
      <c r="F500" s="202"/>
      <c r="G500" s="88" cm="1">
        <f t="array" ref="G500">_xlfn.XLOOKUP(B500,Tabla319[[#All],[name]],Tabla319[[#All],[point]],0,0)</f>
        <v>0</v>
      </c>
      <c r="H500" s="232" t="str">
        <f>IF(B500&gt;0,CONCATENATE("2vii_",'Valoració '!$D$7,"00",A500)," ")</f>
        <v xml:space="preserve"> </v>
      </c>
    </row>
    <row r="501" spans="1:8" s="81" customFormat="1" x14ac:dyDescent="0.25">
      <c r="A501" s="190">
        <v>494</v>
      </c>
      <c r="B501" s="263"/>
      <c r="C501" s="202"/>
      <c r="D501" s="203"/>
      <c r="E501" s="202"/>
      <c r="F501" s="202"/>
      <c r="G501" s="88" cm="1">
        <f t="array" ref="G501">_xlfn.XLOOKUP(B501,Tabla319[[#All],[name]],Tabla319[[#All],[point]],0,0)</f>
        <v>0</v>
      </c>
      <c r="H501" s="232" t="str">
        <f>IF(B501&gt;0,CONCATENATE("2vii_",'Valoració '!$D$7,"00",A501)," ")</f>
        <v xml:space="preserve"> </v>
      </c>
    </row>
    <row r="502" spans="1:8" s="81" customFormat="1" x14ac:dyDescent="0.25">
      <c r="A502" s="190">
        <v>495</v>
      </c>
      <c r="B502" s="263"/>
      <c r="C502" s="202"/>
      <c r="D502" s="203"/>
      <c r="E502" s="202"/>
      <c r="F502" s="202"/>
      <c r="G502" s="88" cm="1">
        <f t="array" ref="G502">_xlfn.XLOOKUP(B502,Tabla319[[#All],[name]],Tabla319[[#All],[point]],0,0)</f>
        <v>0</v>
      </c>
      <c r="H502" s="232" t="str">
        <f>IF(B502&gt;0,CONCATENATE("2vii_",'Valoració '!$D$7,"00",A502)," ")</f>
        <v xml:space="preserve"> </v>
      </c>
    </row>
    <row r="503" spans="1:8" s="81" customFormat="1" x14ac:dyDescent="0.25">
      <c r="A503" s="190">
        <v>496</v>
      </c>
      <c r="B503" s="263"/>
      <c r="C503" s="202"/>
      <c r="D503" s="203"/>
      <c r="E503" s="202"/>
      <c r="F503" s="202"/>
      <c r="G503" s="88" cm="1">
        <f t="array" ref="G503">_xlfn.XLOOKUP(B503,Tabla319[[#All],[name]],Tabla319[[#All],[point]],0,0)</f>
        <v>0</v>
      </c>
      <c r="H503" s="232" t="str">
        <f>IF(B503&gt;0,CONCATENATE("2vii_",'Valoració '!$D$7,"00",A503)," ")</f>
        <v xml:space="preserve"> </v>
      </c>
    </row>
    <row r="504" spans="1:8" s="81" customFormat="1" x14ac:dyDescent="0.25">
      <c r="A504" s="190">
        <v>497</v>
      </c>
      <c r="B504" s="263"/>
      <c r="C504" s="202"/>
      <c r="D504" s="203"/>
      <c r="E504" s="202"/>
      <c r="F504" s="202"/>
      <c r="G504" s="88" cm="1">
        <f t="array" ref="G504">_xlfn.XLOOKUP(B504,Tabla319[[#All],[name]],Tabla319[[#All],[point]],0,0)</f>
        <v>0</v>
      </c>
      <c r="H504" s="232" t="str">
        <f>IF(B504&gt;0,CONCATENATE("2vii_",'Valoració '!$D$7,"00",A504)," ")</f>
        <v xml:space="preserve"> </v>
      </c>
    </row>
    <row r="505" spans="1:8" s="81" customFormat="1" x14ac:dyDescent="0.25">
      <c r="A505" s="190">
        <v>498</v>
      </c>
      <c r="B505" s="263"/>
      <c r="C505" s="202"/>
      <c r="D505" s="203"/>
      <c r="E505" s="202"/>
      <c r="F505" s="202"/>
      <c r="G505" s="88" cm="1">
        <f t="array" ref="G505">_xlfn.XLOOKUP(B505,Tabla319[[#All],[name]],Tabla319[[#All],[point]],0,0)</f>
        <v>0</v>
      </c>
      <c r="H505" s="232" t="str">
        <f>IF(B505&gt;0,CONCATENATE("2vii_",'Valoració '!$D$7,"00",A505)," ")</f>
        <v xml:space="preserve"> </v>
      </c>
    </row>
    <row r="506" spans="1:8" s="81" customFormat="1" x14ac:dyDescent="0.25">
      <c r="A506" s="190">
        <v>499</v>
      </c>
      <c r="B506" s="263"/>
      <c r="C506" s="202"/>
      <c r="D506" s="203"/>
      <c r="E506" s="202"/>
      <c r="F506" s="202"/>
      <c r="G506" s="88" cm="1">
        <f t="array" ref="G506">_xlfn.XLOOKUP(B506,Tabla319[[#All],[name]],Tabla319[[#All],[point]],0,0)</f>
        <v>0</v>
      </c>
      <c r="H506" s="232" t="str">
        <f>IF(B506&gt;0,CONCATENATE("2vii_",'Valoració '!$D$7,"00",A506)," ")</f>
        <v xml:space="preserve"> </v>
      </c>
    </row>
    <row r="507" spans="1:8" s="81" customFormat="1" x14ac:dyDescent="0.25">
      <c r="A507" s="195">
        <v>500</v>
      </c>
      <c r="B507" s="264"/>
      <c r="C507" s="265"/>
      <c r="D507" s="266"/>
      <c r="E507" s="265"/>
      <c r="F507" s="265"/>
      <c r="G507" s="270" cm="1">
        <f t="array" ref="G507">_xlfn.XLOOKUP(B507,Tabla319[[#All],[name]],Tabla319[[#All],[point]],0,0)</f>
        <v>0</v>
      </c>
      <c r="H507" s="233" t="str">
        <f>IF(B507&gt;0,CONCATENATE("2vii_",'Valoració '!$D$7,"00",A507)," ")</f>
        <v xml:space="preserve"> </v>
      </c>
    </row>
    <row r="999" spans="1:3" hidden="1" x14ac:dyDescent="0.25">
      <c r="A999" s="271" t="s">
        <v>249</v>
      </c>
      <c r="B999" s="271" t="s">
        <v>250</v>
      </c>
      <c r="C999" s="271" t="s">
        <v>251</v>
      </c>
    </row>
    <row r="1000" spans="1:3" hidden="1" x14ac:dyDescent="0.25">
      <c r="A1000" s="271">
        <v>1</v>
      </c>
      <c r="B1000" s="271" t="s">
        <v>252</v>
      </c>
      <c r="C1000" s="271">
        <v>0.05</v>
      </c>
    </row>
    <row r="1001" spans="1:3" hidden="1" x14ac:dyDescent="0.25">
      <c r="A1001" s="271">
        <v>2</v>
      </c>
      <c r="B1001" s="271" t="s">
        <v>253</v>
      </c>
      <c r="C1001" s="271">
        <v>0.3</v>
      </c>
    </row>
    <row r="1002" spans="1:3" hidden="1" x14ac:dyDescent="0.25">
      <c r="A1002" s="271">
        <v>3</v>
      </c>
      <c r="B1002" s="271" t="s">
        <v>254</v>
      </c>
      <c r="C1002" s="271">
        <v>0.3</v>
      </c>
    </row>
    <row r="1003" spans="1:3" hidden="1" x14ac:dyDescent="0.25">
      <c r="A1003" s="271">
        <v>4</v>
      </c>
      <c r="B1003" s="271" t="s">
        <v>255</v>
      </c>
      <c r="C1003" s="271">
        <v>0.2</v>
      </c>
    </row>
    <row r="1004" spans="1:3" hidden="1" x14ac:dyDescent="0.25">
      <c r="A1004" s="271">
        <v>5</v>
      </c>
      <c r="B1004" s="271" t="s">
        <v>256</v>
      </c>
      <c r="C1004" s="271">
        <v>0.1</v>
      </c>
    </row>
    <row r="1005" spans="1:3" hidden="1" x14ac:dyDescent="0.25">
      <c r="A1005" s="271">
        <v>6</v>
      </c>
      <c r="B1005" s="271" t="s">
        <v>257</v>
      </c>
      <c r="C1005" s="271">
        <v>0.15</v>
      </c>
    </row>
    <row r="1006" spans="1:3" hidden="1" x14ac:dyDescent="0.25">
      <c r="A1006" s="271">
        <v>7</v>
      </c>
      <c r="B1006" s="271" t="s">
        <v>258</v>
      </c>
      <c r="C1006" s="271">
        <v>0.15</v>
      </c>
    </row>
    <row r="1007" spans="1:3" hidden="1" x14ac:dyDescent="0.25">
      <c r="A1007" s="271">
        <v>8</v>
      </c>
      <c r="B1007" s="271" t="s">
        <v>259</v>
      </c>
      <c r="C1007" s="271">
        <v>0.15</v>
      </c>
    </row>
    <row r="1008" spans="1:3" hidden="1" x14ac:dyDescent="0.25">
      <c r="A1008" s="271">
        <v>9</v>
      </c>
      <c r="B1008" s="271" t="s">
        <v>260</v>
      </c>
      <c r="C1008" s="271">
        <v>0.15</v>
      </c>
    </row>
    <row r="1009" spans="1:3" hidden="1" x14ac:dyDescent="0.25">
      <c r="A1009" s="271">
        <v>10</v>
      </c>
      <c r="B1009" s="271" t="s">
        <v>261</v>
      </c>
      <c r="C1009" s="271">
        <v>0.2</v>
      </c>
    </row>
  </sheetData>
  <sheetProtection algorithmName="SHA-512" hashValue="nVk51Z3tONLq6Mp1LeNX7R6LT6/h/E3brZe/Jax2/b7RLLOvZMekHmLRJaxt7X0e+r7ue2bJb2MageQuYLavPw==" saltValue="Q0AsdQsYxWqDApLqAZ8zvQ==" spinCount="100000" sheet="1" objects="1" scenarios="1"/>
  <mergeCells count="1">
    <mergeCell ref="A6:G6"/>
  </mergeCells>
  <conditionalFormatting sqref="A1:H507">
    <cfRule type="expression" dxfId="26" priority="1">
      <formula>"&lt;&gt;  """</formula>
    </cfRule>
  </conditionalFormatting>
  <dataValidations count="2">
    <dataValidation type="list" allowBlank="1" showInputMessage="1" showErrorMessage="1" sqref="B8:B507" xr:uid="{9F41DFF0-46D5-4D01-B776-274F510B1D23}">
      <formula1>$B$1000:$B$1009</formula1>
    </dataValidation>
    <dataValidation type="date" operator="greaterThan" allowBlank="1" showInputMessage="1" showErrorMessage="1" sqref="D8:F507" xr:uid="{6BC9E578-D2A8-4C6C-B48A-66E66E4C0378}">
      <formula1>1</formula1>
    </dataValidation>
  </dataValidations>
  <hyperlinks>
    <hyperlink ref="A4" r:id="rId1" xr:uid="{E63CB9B8-0618-49EC-8ADD-9E902641F681}"/>
  </hyperlinks>
  <pageMargins left="0.7" right="0.7" top="0.75" bottom="0.75" header="0.3" footer="0.3"/>
  <tableParts count="2">
    <tablePart r:id="rId2"/>
    <tablePart r:id="rId3"/>
  </tablePart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Full13"/>
  <dimension ref="A1:E108"/>
  <sheetViews>
    <sheetView workbookViewId="0">
      <selection activeCell="A6" sqref="A6"/>
    </sheetView>
  </sheetViews>
  <sheetFormatPr baseColWidth="10" defaultColWidth="9.140625" defaultRowHeight="15" x14ac:dyDescent="0.25"/>
  <cols>
    <col min="2" max="2" width="84.5703125" customWidth="1"/>
    <col min="3" max="3" width="19.140625" customWidth="1"/>
    <col min="4" max="4" width="22.42578125" customWidth="1"/>
    <col min="5" max="5" width="12.140625" customWidth="1"/>
  </cols>
  <sheetData>
    <row r="1" spans="1:5" x14ac:dyDescent="0.25">
      <c r="A1" s="13" t="s">
        <v>94</v>
      </c>
    </row>
    <row r="2" spans="1:5" x14ac:dyDescent="0.25">
      <c r="A2" t="s">
        <v>67</v>
      </c>
    </row>
    <row r="4" spans="1:5" x14ac:dyDescent="0.25">
      <c r="A4" s="18" t="s">
        <v>72</v>
      </c>
    </row>
    <row r="5" spans="1:5" ht="15" customHeight="1" x14ac:dyDescent="0.25">
      <c r="A5" s="359" t="s">
        <v>95</v>
      </c>
      <c r="B5" s="360"/>
      <c r="C5" s="361"/>
    </row>
    <row r="6" spans="1:5" ht="34.5" customHeight="1" x14ac:dyDescent="0.25">
      <c r="A6" s="198" t="s">
        <v>30</v>
      </c>
      <c r="B6" s="199" t="s">
        <v>79</v>
      </c>
      <c r="C6" s="199" t="s">
        <v>80</v>
      </c>
      <c r="D6" s="200" t="s">
        <v>28</v>
      </c>
    </row>
    <row r="7" spans="1:5" x14ac:dyDescent="0.25">
      <c r="A7" s="190">
        <v>1</v>
      </c>
      <c r="B7" s="201"/>
      <c r="C7" s="202"/>
      <c r="D7" s="232" t="str">
        <f>IF(B7&gt;0,(CONCATENATE("AM_",'Valoració '!$D$7,"00",A7))," ")</f>
        <v xml:space="preserve"> </v>
      </c>
    </row>
    <row r="8" spans="1:5" x14ac:dyDescent="0.25">
      <c r="A8" s="190">
        <v>2</v>
      </c>
      <c r="B8" s="202"/>
      <c r="C8" s="203"/>
      <c r="D8" s="232" t="str">
        <f>IF(B8&gt;0,(CONCATENATE("AM_",'Valoració '!$D$7,"00",A8))," ")</f>
        <v xml:space="preserve"> </v>
      </c>
    </row>
    <row r="9" spans="1:5" x14ac:dyDescent="0.25">
      <c r="A9" s="190">
        <v>3</v>
      </c>
      <c r="B9" s="202"/>
      <c r="C9" s="203"/>
      <c r="D9" s="232" t="str">
        <f>IF(B9&gt;0,(CONCATENATE("AM_",'Valoració '!$D$7,"00",A9))," ")</f>
        <v xml:space="preserve"> </v>
      </c>
    </row>
    <row r="10" spans="1:5" x14ac:dyDescent="0.25">
      <c r="A10" s="190">
        <v>4</v>
      </c>
      <c r="B10" s="202"/>
      <c r="C10" s="203"/>
      <c r="D10" s="232" t="str">
        <f>IF(B10&gt;0,(CONCATENATE("AM_",'Valoració '!$D$7,"00",A10))," ")</f>
        <v xml:space="preserve"> </v>
      </c>
    </row>
    <row r="11" spans="1:5" x14ac:dyDescent="0.25">
      <c r="A11" s="190">
        <v>5</v>
      </c>
      <c r="B11" s="202"/>
      <c r="C11" s="203"/>
      <c r="D11" s="232" t="str">
        <f>IF(B11&gt;0,(CONCATENATE("AM_",'Valoració '!$D$7,"00",A11))," ")</f>
        <v xml:space="preserve"> </v>
      </c>
    </row>
    <row r="12" spans="1:5" x14ac:dyDescent="0.25">
      <c r="A12" s="190">
        <v>6</v>
      </c>
      <c r="B12" s="202"/>
      <c r="C12" s="203"/>
      <c r="D12" s="232" t="str">
        <f>IF(B12&gt;0,(CONCATENATE("AM_",'Valoració '!$D$7,"00",A12))," ")</f>
        <v xml:space="preserve"> </v>
      </c>
    </row>
    <row r="13" spans="1:5" x14ac:dyDescent="0.25">
      <c r="A13" s="190">
        <v>7</v>
      </c>
      <c r="B13" s="33"/>
      <c r="C13" s="33"/>
      <c r="D13" s="232" t="str">
        <f>IF(B13&gt;0,(CONCATENATE("AM_",'Valoració '!$D$7,"00",A13))," ")</f>
        <v xml:space="preserve"> </v>
      </c>
    </row>
    <row r="14" spans="1:5" x14ac:dyDescent="0.25">
      <c r="A14" s="190">
        <v>8</v>
      </c>
      <c r="B14" s="33"/>
      <c r="C14" s="33"/>
      <c r="D14" s="232" t="str">
        <f>IF(B14&gt;0,(CONCATENATE("AM_",'Valoració '!$D$7,"00",A14))," ")</f>
        <v xml:space="preserve"> </v>
      </c>
      <c r="E14" s="186"/>
    </row>
    <row r="15" spans="1:5" x14ac:dyDescent="0.25">
      <c r="A15" s="190">
        <v>9</v>
      </c>
      <c r="B15" s="33"/>
      <c r="C15" s="33"/>
      <c r="D15" s="232" t="str">
        <f>IF(B15&gt;0,(CONCATENATE("AM_",'Valoració '!$D$7,"00",A15))," ")</f>
        <v xml:space="preserve"> </v>
      </c>
    </row>
    <row r="16" spans="1:5" x14ac:dyDescent="0.25">
      <c r="A16" s="190">
        <v>10</v>
      </c>
      <c r="B16" s="33"/>
      <c r="C16" s="33"/>
      <c r="D16" s="232" t="str">
        <f>IF(B16&gt;0,(CONCATENATE("AM_",'Valoració '!$D$7,"00",A16))," ")</f>
        <v xml:space="preserve"> </v>
      </c>
    </row>
    <row r="17" spans="1:4" x14ac:dyDescent="0.25">
      <c r="A17" s="190">
        <v>11</v>
      </c>
      <c r="B17" s="33"/>
      <c r="C17" s="204"/>
      <c r="D17" s="232" t="str">
        <f>IF(B17&gt;0,(CONCATENATE("AM_",'Valoració '!$D$7,"00",A17))," ")</f>
        <v xml:space="preserve"> </v>
      </c>
    </row>
    <row r="18" spans="1:4" x14ac:dyDescent="0.25">
      <c r="A18" s="190">
        <v>12</v>
      </c>
      <c r="B18" s="33"/>
      <c r="C18" s="204"/>
      <c r="D18" s="232" t="str">
        <f>IF(B18&gt;0,(CONCATENATE("AM_",'Valoració '!$D$7,"00",A18))," ")</f>
        <v xml:space="preserve"> </v>
      </c>
    </row>
    <row r="19" spans="1:4" x14ac:dyDescent="0.25">
      <c r="A19" s="190">
        <v>13</v>
      </c>
      <c r="B19" s="33"/>
      <c r="C19" s="204"/>
      <c r="D19" s="232" t="str">
        <f>IF(B19&gt;0,(CONCATENATE("AM_",'Valoració '!$D$7,"00",A19))," ")</f>
        <v xml:space="preserve"> </v>
      </c>
    </row>
    <row r="20" spans="1:4" x14ac:dyDescent="0.25">
      <c r="A20" s="190">
        <v>14</v>
      </c>
      <c r="B20" s="33"/>
      <c r="C20" s="33"/>
      <c r="D20" s="232" t="str">
        <f>IF(B20&gt;0,(CONCATENATE("AM_",'Valoració '!$D$7,"00",A20))," ")</f>
        <v xml:space="preserve"> </v>
      </c>
    </row>
    <row r="21" spans="1:4" x14ac:dyDescent="0.25">
      <c r="A21" s="190">
        <v>15</v>
      </c>
      <c r="B21" s="33"/>
      <c r="C21" s="204"/>
      <c r="D21" s="232" t="str">
        <f>IF(B21&gt;0,(CONCATENATE("AM_",'Valoració '!$D$7,"00",A21))," ")</f>
        <v xml:space="preserve"> </v>
      </c>
    </row>
    <row r="22" spans="1:4" x14ac:dyDescent="0.25">
      <c r="A22" s="190">
        <v>16</v>
      </c>
      <c r="B22" s="33"/>
      <c r="C22" s="204"/>
      <c r="D22" s="232" t="str">
        <f>IF(B22&gt;0,(CONCATENATE("AM_",'Valoració '!$D$7,"00",A22))," ")</f>
        <v xml:space="preserve"> </v>
      </c>
    </row>
    <row r="23" spans="1:4" x14ac:dyDescent="0.25">
      <c r="A23" s="190">
        <v>17</v>
      </c>
      <c r="B23" s="33"/>
      <c r="C23" s="33"/>
      <c r="D23" s="232" t="str">
        <f>IF(B23&gt;0,(CONCATENATE("AM_",'Valoració '!$D$7,"00",A23))," ")</f>
        <v xml:space="preserve"> </v>
      </c>
    </row>
    <row r="24" spans="1:4" x14ac:dyDescent="0.25">
      <c r="A24" s="190">
        <v>18</v>
      </c>
      <c r="B24" s="33"/>
      <c r="C24" s="33"/>
      <c r="D24" s="232" t="str">
        <f>IF(B24&gt;0,(CONCATENATE("AM_",'Valoració '!$D$7,"00",A24))," ")</f>
        <v xml:space="preserve"> </v>
      </c>
    </row>
    <row r="25" spans="1:4" x14ac:dyDescent="0.25">
      <c r="A25" s="190">
        <v>19</v>
      </c>
      <c r="B25" s="33"/>
      <c r="C25" s="33"/>
      <c r="D25" s="232" t="str">
        <f>IF(B25&gt;0,(CONCATENATE("AM_",'Valoració '!$D$7,"00",A25))," ")</f>
        <v xml:space="preserve"> </v>
      </c>
    </row>
    <row r="26" spans="1:4" x14ac:dyDescent="0.25">
      <c r="A26" s="190">
        <v>20</v>
      </c>
      <c r="B26" s="33"/>
      <c r="C26" s="33"/>
      <c r="D26" s="232" t="str">
        <f>IF(B26&gt;0,(CONCATENATE("AM_",'Valoració '!$D$7,"00",A26))," ")</f>
        <v xml:space="preserve"> </v>
      </c>
    </row>
    <row r="27" spans="1:4" x14ac:dyDescent="0.25">
      <c r="A27" s="190">
        <v>21</v>
      </c>
      <c r="B27" s="33"/>
      <c r="C27" s="33"/>
      <c r="D27" s="232" t="str">
        <f>IF(B27&gt;0,(CONCATENATE("AM_",'Valoració '!$D$7,"00",A27))," ")</f>
        <v xml:space="preserve"> </v>
      </c>
    </row>
    <row r="28" spans="1:4" x14ac:dyDescent="0.25">
      <c r="A28" s="190">
        <v>22</v>
      </c>
      <c r="B28" s="33"/>
      <c r="C28" s="33"/>
      <c r="D28" s="232" t="str">
        <f>IF(B28&gt;0,(CONCATENATE("AM_",'Valoració '!$D$7,"00",A28))," ")</f>
        <v xml:space="preserve"> </v>
      </c>
    </row>
    <row r="29" spans="1:4" x14ac:dyDescent="0.25">
      <c r="A29" s="190">
        <v>23</v>
      </c>
      <c r="B29" s="33"/>
      <c r="C29" s="33"/>
      <c r="D29" s="232" t="str">
        <f>IF(B29&gt;0,(CONCATENATE("AM_",'Valoració '!$D$7,"00",A29))," ")</f>
        <v xml:space="preserve"> </v>
      </c>
    </row>
    <row r="30" spans="1:4" x14ac:dyDescent="0.25">
      <c r="A30" s="190">
        <v>24</v>
      </c>
      <c r="B30" s="33"/>
      <c r="C30" s="33"/>
      <c r="D30" s="232" t="str">
        <f>IF(B30&gt;0,(CONCATENATE("AM_",'Valoració '!$D$7,"00",A30))," ")</f>
        <v xml:space="preserve"> </v>
      </c>
    </row>
    <row r="31" spans="1:4" x14ac:dyDescent="0.25">
      <c r="A31" s="190">
        <v>25</v>
      </c>
      <c r="B31" s="33"/>
      <c r="C31" s="33"/>
      <c r="D31" s="232" t="str">
        <f>IF(B31&gt;0,(CONCATENATE("AM_",'Valoració '!$D$7,"00",A31))," ")</f>
        <v xml:space="preserve"> </v>
      </c>
    </row>
    <row r="32" spans="1:4" x14ac:dyDescent="0.25">
      <c r="A32" s="190">
        <v>26</v>
      </c>
      <c r="B32" s="33"/>
      <c r="C32" s="33"/>
      <c r="D32" s="232" t="str">
        <f>IF(B32&gt;0,(CONCATENATE("AM_",'Valoració '!$D$7,"00",A32))," ")</f>
        <v xml:space="preserve"> </v>
      </c>
    </row>
    <row r="33" spans="1:4" x14ac:dyDescent="0.25">
      <c r="A33" s="190">
        <v>27</v>
      </c>
      <c r="B33" s="33"/>
      <c r="C33" s="33"/>
      <c r="D33" s="232" t="str">
        <f>IF(B33&gt;0,(CONCATENATE("AM_",'Valoració '!$D$7,"00",A33))," ")</f>
        <v xml:space="preserve"> </v>
      </c>
    </row>
    <row r="34" spans="1:4" x14ac:dyDescent="0.25">
      <c r="A34" s="190">
        <v>28</v>
      </c>
      <c r="B34" s="33"/>
      <c r="C34" s="33"/>
      <c r="D34" s="232" t="str">
        <f>IF(B34&gt;0,(CONCATENATE("AM_",'Valoració '!$D$7,"00",A34))," ")</f>
        <v xml:space="preserve"> </v>
      </c>
    </row>
    <row r="35" spans="1:4" x14ac:dyDescent="0.25">
      <c r="A35" s="190">
        <v>29</v>
      </c>
      <c r="B35" s="33"/>
      <c r="C35" s="33"/>
      <c r="D35" s="232" t="str">
        <f>IF(B35&gt;0,(CONCATENATE("AM_",'Valoració '!$D$7,"00",A35))," ")</f>
        <v xml:space="preserve"> </v>
      </c>
    </row>
    <row r="36" spans="1:4" x14ac:dyDescent="0.25">
      <c r="A36" s="190">
        <v>30</v>
      </c>
      <c r="B36" s="33"/>
      <c r="C36" s="33"/>
      <c r="D36" s="232" t="str">
        <f>IF(B36&gt;0,(CONCATENATE("AM_",'Valoració '!$D$7,"00",A36))," ")</f>
        <v xml:space="preserve"> </v>
      </c>
    </row>
    <row r="37" spans="1:4" x14ac:dyDescent="0.25">
      <c r="A37" s="190">
        <v>31</v>
      </c>
      <c r="B37" s="33"/>
      <c r="C37" s="33"/>
      <c r="D37" s="232" t="str">
        <f>IF(B37&gt;0,(CONCATENATE("AM_",'Valoració '!$D$7,"00",A37))," ")</f>
        <v xml:space="preserve"> </v>
      </c>
    </row>
    <row r="38" spans="1:4" x14ac:dyDescent="0.25">
      <c r="A38" s="190">
        <v>32</v>
      </c>
      <c r="B38" s="33"/>
      <c r="C38" s="33"/>
      <c r="D38" s="232" t="str">
        <f>IF(B38&gt;0,(CONCATENATE("AM_",'Valoració '!$D$7,"00",A38))," ")</f>
        <v xml:space="preserve"> </v>
      </c>
    </row>
    <row r="39" spans="1:4" x14ac:dyDescent="0.25">
      <c r="A39" s="190">
        <v>33</v>
      </c>
      <c r="B39" s="33"/>
      <c r="C39" s="33"/>
      <c r="D39" s="232" t="str">
        <f>IF(B39&gt;0,(CONCATENATE("AM_",'Valoració '!$D$7,"00",A39))," ")</f>
        <v xml:space="preserve"> </v>
      </c>
    </row>
    <row r="40" spans="1:4" x14ac:dyDescent="0.25">
      <c r="A40" s="190">
        <v>34</v>
      </c>
      <c r="B40" s="33"/>
      <c r="C40" s="33"/>
      <c r="D40" s="232" t="str">
        <f>IF(B40&gt;0,(CONCATENATE("AM_",'Valoració '!$D$7,"00",A40))," ")</f>
        <v xml:space="preserve"> </v>
      </c>
    </row>
    <row r="41" spans="1:4" x14ac:dyDescent="0.25">
      <c r="A41" s="190">
        <v>35</v>
      </c>
      <c r="B41" s="33"/>
      <c r="C41" s="33"/>
      <c r="D41" s="232" t="str">
        <f>IF(B41&gt;0,(CONCATENATE("AM_",'Valoració '!$D$7,"00",A41))," ")</f>
        <v xml:space="preserve"> </v>
      </c>
    </row>
    <row r="42" spans="1:4" x14ac:dyDescent="0.25">
      <c r="A42" s="190">
        <v>36</v>
      </c>
      <c r="B42" s="33"/>
      <c r="C42" s="33"/>
      <c r="D42" s="232" t="str">
        <f>IF(B42&gt;0,(CONCATENATE("AM_",'Valoració '!$D$7,"00",A42))," ")</f>
        <v xml:space="preserve"> </v>
      </c>
    </row>
    <row r="43" spans="1:4" x14ac:dyDescent="0.25">
      <c r="A43" s="190">
        <v>37</v>
      </c>
      <c r="B43" s="33"/>
      <c r="C43" s="33"/>
      <c r="D43" s="232" t="str">
        <f>IF(B43&gt;0,(CONCATENATE("AM_",'Valoració '!$D$7,"00",A43))," ")</f>
        <v xml:space="preserve"> </v>
      </c>
    </row>
    <row r="44" spans="1:4" x14ac:dyDescent="0.25">
      <c r="A44" s="190">
        <v>38</v>
      </c>
      <c r="B44" s="33"/>
      <c r="C44" s="33"/>
      <c r="D44" s="232" t="str">
        <f>IF(B44&gt;0,(CONCATENATE("AM_",'Valoració '!$D$7,"00",A44))," ")</f>
        <v xml:space="preserve"> </v>
      </c>
    </row>
    <row r="45" spans="1:4" x14ac:dyDescent="0.25">
      <c r="A45" s="190">
        <v>39</v>
      </c>
      <c r="B45" s="33"/>
      <c r="C45" s="33"/>
      <c r="D45" s="232" t="str">
        <f>IF(B45&gt;0,(CONCATENATE("AM_",'Valoració '!$D$7,"00",A45))," ")</f>
        <v xml:space="preserve"> </v>
      </c>
    </row>
    <row r="46" spans="1:4" x14ac:dyDescent="0.25">
      <c r="A46" s="190">
        <v>40</v>
      </c>
      <c r="B46" s="33"/>
      <c r="C46" s="33"/>
      <c r="D46" s="232" t="str">
        <f>IF(B46&gt;0,(CONCATENATE("AM_",'Valoració '!$D$7,"00",A46))," ")</f>
        <v xml:space="preserve"> </v>
      </c>
    </row>
    <row r="47" spans="1:4" x14ac:dyDescent="0.25">
      <c r="A47" s="190">
        <v>41</v>
      </c>
      <c r="B47" s="33"/>
      <c r="C47" s="33"/>
      <c r="D47" s="232" t="str">
        <f>IF(B47&gt;0,(CONCATENATE("AM_",'Valoració '!$D$7,"00",A47))," ")</f>
        <v xml:space="preserve"> </v>
      </c>
    </row>
    <row r="48" spans="1:4" x14ac:dyDescent="0.25">
      <c r="A48" s="190">
        <v>42</v>
      </c>
      <c r="B48" s="33"/>
      <c r="C48" s="33"/>
      <c r="D48" s="232" t="str">
        <f>IF(B48&gt;0,(CONCATENATE("AM_",'Valoració '!$D$7,"00",A48))," ")</f>
        <v xml:space="preserve"> </v>
      </c>
    </row>
    <row r="49" spans="1:4" x14ac:dyDescent="0.25">
      <c r="A49" s="190">
        <v>43</v>
      </c>
      <c r="B49" s="33"/>
      <c r="C49" s="33"/>
      <c r="D49" s="232" t="str">
        <f>IF(B49&gt;0,(CONCATENATE("AM_",'Valoració '!$D$7,"00",A49))," ")</f>
        <v xml:space="preserve"> </v>
      </c>
    </row>
    <row r="50" spans="1:4" x14ac:dyDescent="0.25">
      <c r="A50" s="190">
        <v>44</v>
      </c>
      <c r="B50" s="33"/>
      <c r="C50" s="33"/>
      <c r="D50" s="232" t="str">
        <f>IF(B50&gt;0,(CONCATENATE("AM_",'Valoració '!$D$7,"00",A50))," ")</f>
        <v xml:space="preserve"> </v>
      </c>
    </row>
    <row r="51" spans="1:4" x14ac:dyDescent="0.25">
      <c r="A51" s="190">
        <v>45</v>
      </c>
      <c r="B51" s="33"/>
      <c r="C51" s="33"/>
      <c r="D51" s="232" t="str">
        <f>IF(B51&gt;0,(CONCATENATE("AM_",'Valoració '!$D$7,"00",A51))," ")</f>
        <v xml:space="preserve"> </v>
      </c>
    </row>
    <row r="52" spans="1:4" x14ac:dyDescent="0.25">
      <c r="A52" s="190">
        <v>46</v>
      </c>
      <c r="B52" s="33"/>
      <c r="C52" s="33"/>
      <c r="D52" s="232" t="str">
        <f>IF(B52&gt;0,(CONCATENATE("AM_",'Valoració '!$D$7,"00",A52))," ")</f>
        <v xml:space="preserve"> </v>
      </c>
    </row>
    <row r="53" spans="1:4" x14ac:dyDescent="0.25">
      <c r="A53" s="190">
        <v>47</v>
      </c>
      <c r="B53" s="33"/>
      <c r="C53" s="33"/>
      <c r="D53" s="232" t="str">
        <f>IF(B53&gt;0,(CONCATENATE("AM_",'Valoració '!$D$7,"00",A53))," ")</f>
        <v xml:space="preserve"> </v>
      </c>
    </row>
    <row r="54" spans="1:4" x14ac:dyDescent="0.25">
      <c r="A54" s="190">
        <v>48</v>
      </c>
      <c r="B54" s="33"/>
      <c r="C54" s="33"/>
      <c r="D54" s="232" t="str">
        <f>IF(B54&gt;0,(CONCATENATE("AM_",'Valoració '!$D$7,"00",A54))," ")</f>
        <v xml:space="preserve"> </v>
      </c>
    </row>
    <row r="55" spans="1:4" x14ac:dyDescent="0.25">
      <c r="A55" s="190">
        <v>49</v>
      </c>
      <c r="B55" s="33"/>
      <c r="C55" s="33"/>
      <c r="D55" s="232" t="str">
        <f>IF(B55&gt;0,(CONCATENATE("AM_",'Valoració '!$D$7,"00",A55))," ")</f>
        <v xml:space="preserve"> </v>
      </c>
    </row>
    <row r="56" spans="1:4" x14ac:dyDescent="0.25">
      <c r="A56" s="190">
        <v>50</v>
      </c>
      <c r="B56" s="33"/>
      <c r="C56" s="33"/>
      <c r="D56" s="232" t="str">
        <f>IF(B56&gt;0,(CONCATENATE("AM_",'Valoració '!$D$7,"00",A56))," ")</f>
        <v xml:space="preserve"> </v>
      </c>
    </row>
    <row r="57" spans="1:4" x14ac:dyDescent="0.25">
      <c r="A57" s="190">
        <v>51</v>
      </c>
      <c r="B57" s="33"/>
      <c r="C57" s="33"/>
      <c r="D57" s="232" t="str">
        <f>IF(B57&gt;0,(CONCATENATE("AM_",'Valoració '!$D$7,"00",A57))," ")</f>
        <v xml:space="preserve"> </v>
      </c>
    </row>
    <row r="58" spans="1:4" x14ac:dyDescent="0.25">
      <c r="A58" s="190">
        <v>52</v>
      </c>
      <c r="B58" s="33"/>
      <c r="C58" s="33"/>
      <c r="D58" s="232" t="str">
        <f>IF(B58&gt;0,(CONCATENATE("AM_",'Valoració '!$D$7,"00",A58))," ")</f>
        <v xml:space="preserve"> </v>
      </c>
    </row>
    <row r="59" spans="1:4" x14ac:dyDescent="0.25">
      <c r="A59" s="190">
        <v>53</v>
      </c>
      <c r="B59" s="33"/>
      <c r="C59" s="33"/>
      <c r="D59" s="232" t="str">
        <f>IF(B59&gt;0,(CONCATENATE("AM_",'Valoració '!$D$7,"00",A59))," ")</f>
        <v xml:space="preserve"> </v>
      </c>
    </row>
    <row r="60" spans="1:4" x14ac:dyDescent="0.25">
      <c r="A60" s="190">
        <v>54</v>
      </c>
      <c r="B60" s="33"/>
      <c r="C60" s="33"/>
      <c r="D60" s="232" t="str">
        <f>IF(B60&gt;0,(CONCATENATE("AM_",'Valoració '!$D$7,"00",A60))," ")</f>
        <v xml:space="preserve"> </v>
      </c>
    </row>
    <row r="61" spans="1:4" x14ac:dyDescent="0.25">
      <c r="A61" s="190">
        <v>55</v>
      </c>
      <c r="B61" s="33"/>
      <c r="C61" s="33"/>
      <c r="D61" s="232" t="str">
        <f>IF(B61&gt;0,(CONCATENATE("AM_",'Valoració '!$D$7,"00",A61))," ")</f>
        <v xml:space="preserve"> </v>
      </c>
    </row>
    <row r="62" spans="1:4" x14ac:dyDescent="0.25">
      <c r="A62" s="190">
        <v>56</v>
      </c>
      <c r="B62" s="33"/>
      <c r="C62" s="33"/>
      <c r="D62" s="232" t="str">
        <f>IF(B62&gt;0,(CONCATENATE("AM_",'Valoració '!$D$7,"00",A62))," ")</f>
        <v xml:space="preserve"> </v>
      </c>
    </row>
    <row r="63" spans="1:4" x14ac:dyDescent="0.25">
      <c r="A63" s="190">
        <v>57</v>
      </c>
      <c r="B63" s="33"/>
      <c r="C63" s="33"/>
      <c r="D63" s="232" t="str">
        <f>IF(B63&gt;0,(CONCATENATE("AM_",'Valoració '!$D$7,"00",A63))," ")</f>
        <v xml:space="preserve"> </v>
      </c>
    </row>
    <row r="64" spans="1:4" x14ac:dyDescent="0.25">
      <c r="A64" s="190">
        <v>58</v>
      </c>
      <c r="B64" s="33"/>
      <c r="C64" s="33"/>
      <c r="D64" s="232" t="str">
        <f>IF(B64&gt;0,(CONCATENATE("AM_",'Valoració '!$D$7,"00",A64))," ")</f>
        <v xml:space="preserve"> </v>
      </c>
    </row>
    <row r="65" spans="1:4" x14ac:dyDescent="0.25">
      <c r="A65" s="190">
        <v>59</v>
      </c>
      <c r="B65" s="33"/>
      <c r="C65" s="33"/>
      <c r="D65" s="232" t="str">
        <f>IF(B65&gt;0,(CONCATENATE("AM_",'Valoració '!$D$7,"00",A65))," ")</f>
        <v xml:space="preserve"> </v>
      </c>
    </row>
    <row r="66" spans="1:4" x14ac:dyDescent="0.25">
      <c r="A66" s="190">
        <v>60</v>
      </c>
      <c r="B66" s="33"/>
      <c r="C66" s="33"/>
      <c r="D66" s="232" t="str">
        <f>IF(B66&gt;0,(CONCATENATE("AM_",'Valoració '!$D$7,"00",A66))," ")</f>
        <v xml:space="preserve"> </v>
      </c>
    </row>
    <row r="67" spans="1:4" x14ac:dyDescent="0.25">
      <c r="A67" s="190">
        <v>61</v>
      </c>
      <c r="B67" s="33"/>
      <c r="C67" s="33"/>
      <c r="D67" s="232" t="str">
        <f>IF(B67&gt;0,(CONCATENATE("AM_",'Valoració '!$D$7,"00",A67))," ")</f>
        <v xml:space="preserve"> </v>
      </c>
    </row>
    <row r="68" spans="1:4" x14ac:dyDescent="0.25">
      <c r="A68" s="190">
        <v>62</v>
      </c>
      <c r="B68" s="33"/>
      <c r="C68" s="33"/>
      <c r="D68" s="232" t="str">
        <f>IF(B68&gt;0,(CONCATENATE("AM_",'Valoració '!$D$7,"00",A68))," ")</f>
        <v xml:space="preserve"> </v>
      </c>
    </row>
    <row r="69" spans="1:4" x14ac:dyDescent="0.25">
      <c r="A69" s="190">
        <v>63</v>
      </c>
      <c r="B69" s="33"/>
      <c r="C69" s="33"/>
      <c r="D69" s="232" t="str">
        <f>IF(B69&gt;0,(CONCATENATE("AM_",'Valoració '!$D$7,"00",A69))," ")</f>
        <v xml:space="preserve"> </v>
      </c>
    </row>
    <row r="70" spans="1:4" x14ac:dyDescent="0.25">
      <c r="A70" s="190">
        <v>64</v>
      </c>
      <c r="B70" s="33"/>
      <c r="C70" s="33"/>
      <c r="D70" s="232" t="str">
        <f>IF(B70&gt;0,(CONCATENATE("AM_",'Valoració '!$D$7,"00",A70))," ")</f>
        <v xml:space="preserve"> </v>
      </c>
    </row>
    <row r="71" spans="1:4" x14ac:dyDescent="0.25">
      <c r="A71" s="190">
        <v>65</v>
      </c>
      <c r="B71" s="33"/>
      <c r="C71" s="33"/>
      <c r="D71" s="232" t="str">
        <f>IF(B71&gt;0,(CONCATENATE("AM_",'Valoració '!$D$7,"00",A71))," ")</f>
        <v xml:space="preserve"> </v>
      </c>
    </row>
    <row r="72" spans="1:4" x14ac:dyDescent="0.25">
      <c r="A72" s="190">
        <v>66</v>
      </c>
      <c r="B72" s="33"/>
      <c r="C72" s="33"/>
      <c r="D72" s="232" t="str">
        <f>IF(B72&gt;0,(CONCATENATE("AM_",'Valoració '!$D$7,"00",A72))," ")</f>
        <v xml:space="preserve"> </v>
      </c>
    </row>
    <row r="73" spans="1:4" x14ac:dyDescent="0.25">
      <c r="A73" s="190">
        <v>67</v>
      </c>
      <c r="B73" s="33"/>
      <c r="C73" s="33"/>
      <c r="D73" s="232" t="str">
        <f>IF(B73&gt;0,(CONCATENATE("AM_",'Valoració '!$D$7,"00",A73))," ")</f>
        <v xml:space="preserve"> </v>
      </c>
    </row>
    <row r="74" spans="1:4" x14ac:dyDescent="0.25">
      <c r="A74" s="190">
        <v>68</v>
      </c>
      <c r="B74" s="33"/>
      <c r="C74" s="33"/>
      <c r="D74" s="232" t="str">
        <f>IF(B74&gt;0,(CONCATENATE("AM_",'Valoració '!$D$7,"00",A74))," ")</f>
        <v xml:space="preserve"> </v>
      </c>
    </row>
    <row r="75" spans="1:4" x14ac:dyDescent="0.25">
      <c r="A75" s="190">
        <v>69</v>
      </c>
      <c r="B75" s="33"/>
      <c r="C75" s="33"/>
      <c r="D75" s="232" t="str">
        <f>IF(B75&gt;0,(CONCATENATE("AM_",'Valoració '!$D$7,"00",A75))," ")</f>
        <v xml:space="preserve"> </v>
      </c>
    </row>
    <row r="76" spans="1:4" x14ac:dyDescent="0.25">
      <c r="A76" s="190">
        <v>70</v>
      </c>
      <c r="B76" s="33"/>
      <c r="C76" s="33"/>
      <c r="D76" s="232" t="str">
        <f>IF(B76&gt;0,(CONCATENATE("AM_",'Valoració '!$D$7,"00",A76))," ")</f>
        <v xml:space="preserve"> </v>
      </c>
    </row>
    <row r="77" spans="1:4" x14ac:dyDescent="0.25">
      <c r="A77" s="190">
        <v>71</v>
      </c>
      <c r="B77" s="33"/>
      <c r="C77" s="33"/>
      <c r="D77" s="232" t="str">
        <f>IF(B77&gt;0,(CONCATENATE("AM_",'Valoració '!$D$7,"00",A77))," ")</f>
        <v xml:space="preserve"> </v>
      </c>
    </row>
    <row r="78" spans="1:4" x14ac:dyDescent="0.25">
      <c r="A78" s="190">
        <v>72</v>
      </c>
      <c r="B78" s="33"/>
      <c r="C78" s="33"/>
      <c r="D78" s="232" t="str">
        <f>IF(B78&gt;0,(CONCATENATE("AM_",'Valoració '!$D$7,"00",A78))," ")</f>
        <v xml:space="preserve"> </v>
      </c>
    </row>
    <row r="79" spans="1:4" x14ac:dyDescent="0.25">
      <c r="A79" s="190">
        <v>73</v>
      </c>
      <c r="B79" s="33"/>
      <c r="C79" s="33"/>
      <c r="D79" s="232" t="str">
        <f>IF(B79&gt;0,(CONCATENATE("AM_",'Valoració '!$D$7,"00",A79))," ")</f>
        <v xml:space="preserve"> </v>
      </c>
    </row>
    <row r="80" spans="1:4" x14ac:dyDescent="0.25">
      <c r="A80" s="190">
        <v>74</v>
      </c>
      <c r="B80" s="33"/>
      <c r="C80" s="33"/>
      <c r="D80" s="232" t="str">
        <f>IF(B80&gt;0,(CONCATENATE("AM_",'Valoració '!$D$7,"00",A80))," ")</f>
        <v xml:space="preserve"> </v>
      </c>
    </row>
    <row r="81" spans="1:4" x14ac:dyDescent="0.25">
      <c r="A81" s="190">
        <v>75</v>
      </c>
      <c r="B81" s="33"/>
      <c r="C81" s="33"/>
      <c r="D81" s="232" t="str">
        <f>IF(B81&gt;0,(CONCATENATE("AM_",'Valoració '!$D$7,"00",A81))," ")</f>
        <v xml:space="preserve"> </v>
      </c>
    </row>
    <row r="82" spans="1:4" x14ac:dyDescent="0.25">
      <c r="A82" s="190">
        <v>76</v>
      </c>
      <c r="B82" s="33"/>
      <c r="C82" s="33"/>
      <c r="D82" s="232" t="str">
        <f>IF(B82&gt;0,(CONCATENATE("AM_",'Valoració '!$D$7,"00",A82))," ")</f>
        <v xml:space="preserve"> </v>
      </c>
    </row>
    <row r="83" spans="1:4" x14ac:dyDescent="0.25">
      <c r="A83" s="190">
        <v>77</v>
      </c>
      <c r="B83" s="33"/>
      <c r="C83" s="33"/>
      <c r="D83" s="232" t="str">
        <f>IF(B83&gt;0,(CONCATENATE("AM_",'Valoració '!$D$7,"00",A83))," ")</f>
        <v xml:space="preserve"> </v>
      </c>
    </row>
    <row r="84" spans="1:4" x14ac:dyDescent="0.25">
      <c r="A84" s="190">
        <v>78</v>
      </c>
      <c r="B84" s="33"/>
      <c r="C84" s="33"/>
      <c r="D84" s="232" t="str">
        <f>IF(B84&gt;0,(CONCATENATE("AM_",'Valoració '!$D$7,"00",A84))," ")</f>
        <v xml:space="preserve"> </v>
      </c>
    </row>
    <row r="85" spans="1:4" x14ac:dyDescent="0.25">
      <c r="A85" s="190">
        <v>79</v>
      </c>
      <c r="B85" s="33"/>
      <c r="C85" s="33"/>
      <c r="D85" s="232" t="str">
        <f>IF(B85&gt;0,(CONCATENATE("AM_",'Valoració '!$D$7,"00",A85))," ")</f>
        <v xml:space="preserve"> </v>
      </c>
    </row>
    <row r="86" spans="1:4" x14ac:dyDescent="0.25">
      <c r="A86" s="190">
        <v>80</v>
      </c>
      <c r="B86" s="33"/>
      <c r="C86" s="33"/>
      <c r="D86" s="232" t="str">
        <f>IF(B86&gt;0,(CONCATENATE("AM_",'Valoració '!$D$7,"00",A86))," ")</f>
        <v xml:space="preserve"> </v>
      </c>
    </row>
    <row r="87" spans="1:4" x14ac:dyDescent="0.25">
      <c r="A87" s="190">
        <v>81</v>
      </c>
      <c r="B87" s="33"/>
      <c r="C87" s="33"/>
      <c r="D87" s="232" t="str">
        <f>IF(B87&gt;0,(CONCATENATE("AM_",'Valoració '!$D$7,"00",A87))," ")</f>
        <v xml:space="preserve"> </v>
      </c>
    </row>
    <row r="88" spans="1:4" x14ac:dyDescent="0.25">
      <c r="A88" s="190">
        <v>82</v>
      </c>
      <c r="B88" s="33"/>
      <c r="C88" s="33"/>
      <c r="D88" s="232" t="str">
        <f>IF(B88&gt;0,(CONCATENATE("AM_",'Valoració '!$D$7,"00",A88))," ")</f>
        <v xml:space="preserve"> </v>
      </c>
    </row>
    <row r="89" spans="1:4" x14ac:dyDescent="0.25">
      <c r="A89" s="190">
        <v>83</v>
      </c>
      <c r="B89" s="33"/>
      <c r="C89" s="33"/>
      <c r="D89" s="232" t="str">
        <f>IF(B89&gt;0,(CONCATENATE("AM_",'Valoració '!$D$7,"00",A89))," ")</f>
        <v xml:space="preserve"> </v>
      </c>
    </row>
    <row r="90" spans="1:4" x14ac:dyDescent="0.25">
      <c r="A90" s="190">
        <v>84</v>
      </c>
      <c r="B90" s="33"/>
      <c r="C90" s="33"/>
      <c r="D90" s="232" t="str">
        <f>IF(B90&gt;0,(CONCATENATE("AM_",'Valoració '!$D$7,"00",A90))," ")</f>
        <v xml:space="preserve"> </v>
      </c>
    </row>
    <row r="91" spans="1:4" x14ac:dyDescent="0.25">
      <c r="A91" s="190">
        <v>85</v>
      </c>
      <c r="B91" s="33"/>
      <c r="C91" s="33"/>
      <c r="D91" s="232" t="str">
        <f>IF(B91&gt;0,(CONCATENATE("AM_",'Valoració '!$D$7,"00",A91))," ")</f>
        <v xml:space="preserve"> </v>
      </c>
    </row>
    <row r="92" spans="1:4" x14ac:dyDescent="0.25">
      <c r="A92" s="190">
        <v>86</v>
      </c>
      <c r="B92" s="33"/>
      <c r="C92" s="33"/>
      <c r="D92" s="232" t="str">
        <f>IF(B92&gt;0,(CONCATENATE("AM_",'Valoració '!$D$7,"00",A92))," ")</f>
        <v xml:space="preserve"> </v>
      </c>
    </row>
    <row r="93" spans="1:4" x14ac:dyDescent="0.25">
      <c r="A93" s="190">
        <v>87</v>
      </c>
      <c r="B93" s="33"/>
      <c r="C93" s="33"/>
      <c r="D93" s="232" t="str">
        <f>IF(B93&gt;0,(CONCATENATE("AM_",'Valoració '!$D$7,"00",A93))," ")</f>
        <v xml:space="preserve"> </v>
      </c>
    </row>
    <row r="94" spans="1:4" x14ac:dyDescent="0.25">
      <c r="A94" s="190">
        <v>88</v>
      </c>
      <c r="B94" s="33"/>
      <c r="C94" s="33"/>
      <c r="D94" s="232" t="str">
        <f>IF(B94&gt;0,(CONCATENATE("AM_",'Valoració '!$D$7,"00",A94))," ")</f>
        <v xml:space="preserve"> </v>
      </c>
    </row>
    <row r="95" spans="1:4" x14ac:dyDescent="0.25">
      <c r="A95" s="190">
        <v>89</v>
      </c>
      <c r="B95" s="33"/>
      <c r="C95" s="33"/>
      <c r="D95" s="232" t="str">
        <f>IF(B95&gt;0,(CONCATENATE("AM_",'Valoració '!$D$7,"00",A95))," ")</f>
        <v xml:space="preserve"> </v>
      </c>
    </row>
    <row r="96" spans="1:4" x14ac:dyDescent="0.25">
      <c r="A96" s="190">
        <v>90</v>
      </c>
      <c r="B96" s="33"/>
      <c r="C96" s="33"/>
      <c r="D96" s="232" t="str">
        <f>IF(B96&gt;0,(CONCATENATE("AM_",'Valoració '!$D$7,"00",A96))," ")</f>
        <v xml:space="preserve"> </v>
      </c>
    </row>
    <row r="97" spans="1:4" x14ac:dyDescent="0.25">
      <c r="A97" s="190">
        <v>91</v>
      </c>
      <c r="B97" s="33"/>
      <c r="C97" s="33"/>
      <c r="D97" s="232" t="str">
        <f>IF(B97&gt;0,(CONCATENATE("AM_",'Valoració '!$D$7,"00",A97))," ")</f>
        <v xml:space="preserve"> </v>
      </c>
    </row>
    <row r="98" spans="1:4" x14ac:dyDescent="0.25">
      <c r="A98" s="190">
        <v>92</v>
      </c>
      <c r="B98" s="33"/>
      <c r="C98" s="33"/>
      <c r="D98" s="232" t="str">
        <f>IF(B98&gt;0,(CONCATENATE("AM_",'Valoració '!$D$7,"00",A98))," ")</f>
        <v xml:space="preserve"> </v>
      </c>
    </row>
    <row r="99" spans="1:4" x14ac:dyDescent="0.25">
      <c r="A99" s="190">
        <v>93</v>
      </c>
      <c r="B99" s="33"/>
      <c r="C99" s="33"/>
      <c r="D99" s="232" t="str">
        <f>IF(B99&gt;0,(CONCATENATE("AM_",'Valoració '!$D$7,"00",A99))," ")</f>
        <v xml:space="preserve"> </v>
      </c>
    </row>
    <row r="100" spans="1:4" x14ac:dyDescent="0.25">
      <c r="A100" s="190">
        <v>94</v>
      </c>
      <c r="B100" s="33"/>
      <c r="C100" s="33"/>
      <c r="D100" s="232" t="str">
        <f>IF(B100&gt;0,(CONCATENATE("AM_",'Valoració '!$D$7,"00",A100))," ")</f>
        <v xml:space="preserve"> </v>
      </c>
    </row>
    <row r="101" spans="1:4" x14ac:dyDescent="0.25">
      <c r="A101" s="190">
        <v>95</v>
      </c>
      <c r="B101" s="33"/>
      <c r="C101" s="33"/>
      <c r="D101" s="232" t="str">
        <f>IF(B101&gt;0,(CONCATENATE("AM_",'Valoració '!$D$7,"00",A101))," ")</f>
        <v xml:space="preserve"> </v>
      </c>
    </row>
    <row r="102" spans="1:4" x14ac:dyDescent="0.25">
      <c r="A102" s="190">
        <v>96</v>
      </c>
      <c r="B102" s="33"/>
      <c r="C102" s="33"/>
      <c r="D102" s="232" t="str">
        <f>IF(B102&gt;0,(CONCATENATE("AM_",'Valoració '!$D$7,"00",A102))," ")</f>
        <v xml:space="preserve"> </v>
      </c>
    </row>
    <row r="103" spans="1:4" x14ac:dyDescent="0.25">
      <c r="A103" s="190">
        <v>97</v>
      </c>
      <c r="B103" s="33"/>
      <c r="C103" s="33"/>
      <c r="D103" s="232" t="str">
        <f>IF(B103&gt;0,(CONCATENATE("AM_",'Valoració '!$D$7,"00",A103))," ")</f>
        <v xml:space="preserve"> </v>
      </c>
    </row>
    <row r="104" spans="1:4" x14ac:dyDescent="0.25">
      <c r="A104" s="190">
        <v>98</v>
      </c>
      <c r="B104" s="33"/>
      <c r="C104" s="33"/>
      <c r="D104" s="232" t="str">
        <f>IF(B104&gt;0,(CONCATENATE("AM_",'Valoració '!$D$7,"00",A104))," ")</f>
        <v xml:space="preserve"> </v>
      </c>
    </row>
    <row r="105" spans="1:4" x14ac:dyDescent="0.25">
      <c r="A105" s="190">
        <v>99</v>
      </c>
      <c r="B105" s="33"/>
      <c r="C105" s="33"/>
      <c r="D105" s="232" t="str">
        <f>IF(B105&gt;0,(CONCATENATE("AM_",'Valoració '!$D$7,"00",A105))," ")</f>
        <v xml:space="preserve"> </v>
      </c>
    </row>
    <row r="106" spans="1:4" x14ac:dyDescent="0.25">
      <c r="A106" s="195">
        <v>100</v>
      </c>
      <c r="B106" s="205"/>
      <c r="C106" s="205"/>
      <c r="D106" s="233" t="str">
        <f>IF(B106&gt;0,(CONCATENATE("AM_",'Valoració '!$D$7,"00",A106))," ")</f>
        <v xml:space="preserve"> </v>
      </c>
    </row>
    <row r="108" spans="1:4" ht="15.75" x14ac:dyDescent="0.25">
      <c r="B108" s="16"/>
    </row>
  </sheetData>
  <sheetProtection algorithmName="SHA-512" hashValue="xqGXb+CywaEdQmPfC22B+SKWPihCee8DxkS064uDKha+245Jt5w/wesXvTSOYyvE5Q+OFWV/lwJmlxQTFWwCdw==" saltValue="xaXm7eZ+cQqgaLIHFnFAcQ==" spinCount="100000" sheet="1" objects="1" scenarios="1"/>
  <mergeCells count="1">
    <mergeCell ref="A5:C5"/>
  </mergeCells>
  <hyperlinks>
    <hyperlink ref="A4" r:id="rId1" xr:uid="{00000000-0004-0000-1200-000000000000}"/>
  </hyperlinks>
  <pageMargins left="0.7" right="0.7" top="0.75" bottom="0.75" header="0.3" footer="0.3"/>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FD89BF5F-5590-4E35-B992-71D14DB74350}">
  <ds:schemaRefs>
    <ds:schemaRef ds:uri="http://schemas.microsoft.com/PowerBIAdd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1</vt:i4>
      </vt:variant>
    </vt:vector>
  </HeadingPairs>
  <TitlesOfParts>
    <vt:vector size="21" baseType="lpstr">
      <vt:lpstr>Instruccions</vt:lpstr>
      <vt:lpstr>Valoració </vt:lpstr>
      <vt:lpstr>RESUM</vt:lpstr>
      <vt:lpstr>AGR INT</vt:lpstr>
      <vt:lpstr>N AQU</vt:lpstr>
      <vt:lpstr>Ingressos i beques</vt:lpstr>
      <vt:lpstr>ERC Grant</vt:lpstr>
      <vt:lpstr>1.2.a.Projectes Internacionals</vt:lpstr>
      <vt:lpstr>1.2.b.Projectes I+D+i</vt:lpstr>
      <vt:lpstr>1.2.c.SGR</vt:lpstr>
      <vt:lpstr>1.2.d.Publicacions</vt:lpstr>
      <vt:lpstr>1.2.e.Transferència</vt:lpstr>
      <vt:lpstr>1.2.f. Institucions acadèmiques</vt:lpstr>
      <vt:lpstr>1.2.g.Direcció</vt:lpstr>
      <vt:lpstr>2.h.Projectes Innovació Docent</vt:lpstr>
      <vt:lpstr>2.i.Tesis</vt:lpstr>
      <vt:lpstr>2.v.2. Experiència Docent</vt:lpstr>
      <vt:lpstr>2.vi. Comissions docència</vt:lpstr>
      <vt:lpstr>2.vii altres mèrits docents</vt:lpstr>
      <vt:lpstr>AM. Altres Mèrits</vt:lpstr>
      <vt:lpstr>'Valoració '!Títulos_a_imprimir</vt:lpstr>
    </vt:vector>
  </TitlesOfParts>
  <Company>UAB</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0000367</dc:creator>
  <cp:lastModifiedBy>usuario</cp:lastModifiedBy>
  <cp:lastPrinted>2020-11-01T23:25:57Z</cp:lastPrinted>
  <dcterms:created xsi:type="dcterms:W3CDTF">2016-09-27T14:52:45Z</dcterms:created>
  <dcterms:modified xsi:type="dcterms:W3CDTF">2021-12-13T21:42:14Z</dcterms:modified>
</cp:coreProperties>
</file>