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ctrlProps/ctrlProp3.xml" ContentType="application/vnd.ms-excel.controlproperties+xml"/>
  <Override PartName="/xl/drawings/drawing5.xml" ContentType="application/vnd.openxmlformats-officedocument.drawing+xml"/>
  <Override PartName="/xl/ctrlProps/ctrlProp4.xml" ContentType="application/vnd.ms-excel.controlproperties+xml"/>
  <Override PartName="/xl/drawings/drawing6.xml" ContentType="application/vnd.openxmlformats-officedocument.drawing+xml"/>
  <Override PartName="/xl/ctrlProps/ctrlProp5.xml" ContentType="application/vnd.ms-excel.controlproperties+xml"/>
  <Override PartName="/xl/drawings/drawing7.xml" ContentType="application/vnd.openxmlformats-officedocument.drawing+xml"/>
  <Override PartName="/xl/ctrlProps/ctrlProp6.xml" ContentType="application/vnd.ms-excel.controlproperties+xml"/>
  <Override PartName="/xl/drawings/drawing8.xml" ContentType="application/vnd.openxmlformats-officedocument.drawing+xml"/>
  <Override PartName="/xl/ctrlProps/ctrlProp7.xml" ContentType="application/vnd.ms-excel.controlproperties+xml"/>
  <Override PartName="/xl/drawings/drawing9.xml" ContentType="application/vnd.openxmlformats-officedocument.drawing+xml"/>
  <Override PartName="/xl/ctrlProps/ctrlProp8.xml" ContentType="application/vnd.ms-excel.controlproperties+xml"/>
  <Override PartName="/xl/drawings/drawing10.xml" ContentType="application/vnd.openxmlformats-officedocument.drawing+xml"/>
  <Override PartName="/xl/ctrlProps/ctrlProp9.xml" ContentType="application/vnd.ms-excel.controlproperties+xml"/>
  <Override PartName="/xl/drawings/drawing11.xml" ContentType="application/vnd.openxmlformats-officedocument.drawing+xml"/>
  <Override PartName="/xl/ctrlProps/ctrlProp10.xml" ContentType="application/vnd.ms-excel.controlproperties+xml"/>
  <Override PartName="/xl/drawings/drawing12.xml" ContentType="application/vnd.openxmlformats-officedocument.drawing+xml"/>
  <Override PartName="/xl/ctrlProps/ctrlProp11.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AquestLlibreDeTreball"/>
  <mc:AlternateContent xmlns:mc="http://schemas.openxmlformats.org/markup-compatibility/2006">
    <mc:Choice Requires="x15">
      <x15ac:absPath xmlns:x15ac="http://schemas.microsoft.com/office/spreadsheetml/2010/11/ac" url="\\sicl2v01\r_apa_procesos$\Accés, provisió i promoció\APPR01 - Programa de càtedres\2020\MERITS RELLEVANTS\Formularis\"/>
    </mc:Choice>
  </mc:AlternateContent>
  <bookViews>
    <workbookView xWindow="-25320" yWindow="330" windowWidth="25440" windowHeight="15990" activeTab="1"/>
  </bookViews>
  <sheets>
    <sheet name="Extracte de la normativa" sheetId="1" r:id="rId1"/>
    <sheet name="Instruccions" sheetId="21" r:id="rId2"/>
    <sheet name="Valoració " sheetId="2" r:id="rId3"/>
    <sheet name="1.2.a. ERC Grant" sheetId="17" r:id="rId4"/>
    <sheet name="1.2.b.Projectes Internacionals" sheetId="4" r:id="rId5"/>
    <sheet name="1.2.c.Projectes I+D+i" sheetId="7" r:id="rId6"/>
    <sheet name="1.2.d.SGR" sheetId="5" r:id="rId7"/>
    <sheet name="1.2.e.Publicacions" sheetId="10" r:id="rId8"/>
    <sheet name="1.2.f.Transferència" sheetId="9" r:id="rId9"/>
    <sheet name="1.2.g. Institucions acadèmiques" sheetId="18" r:id="rId10"/>
    <sheet name="1.2.h.Direcció" sheetId="14" r:id="rId11"/>
    <sheet name="2.b.Projectes Innovació Docent" sheetId="11" r:id="rId12"/>
    <sheet name="2.d.Tesis" sheetId="12" r:id="rId13"/>
    <sheet name="2.e. Comissions docència" sheetId="19" r:id="rId14"/>
    <sheet name="3.b. Direcció inst àmbit sanit" sheetId="20" r:id="rId15"/>
    <sheet name="3.c. Gestió a altres Univer." sheetId="22" r:id="rId16"/>
    <sheet name="AM. Altres Mèrits" sheetId="16" r:id="rId17"/>
    <sheet name="CU" sheetId="15" state="hidden" r:id="rId18"/>
    <sheet name="RESUM" sheetId="13" state="hidden" r:id="rId19"/>
    <sheet name="N ANECA" sheetId="3" state="hidden" r:id="rId20"/>
  </sheets>
  <externalReferences>
    <externalReference r:id="rId21"/>
  </externalReferences>
  <definedNames>
    <definedName name="_xlnm._FilterDatabase" localSheetId="17" hidden="1">CU!$A$1:$Q$75</definedName>
    <definedName name="_xlnm.Print_Titles" localSheetId="2">'Valoració '!$1:$12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3" i="15" l="1"/>
  <c r="O4" i="15"/>
  <c r="O5" i="15"/>
  <c r="O6" i="15"/>
  <c r="O7" i="15"/>
  <c r="O8" i="15"/>
  <c r="O9" i="15"/>
  <c r="O10" i="15"/>
  <c r="O11" i="15"/>
  <c r="O12" i="15"/>
  <c r="O13" i="15"/>
  <c r="O14" i="15"/>
  <c r="O15" i="15"/>
  <c r="O16" i="15"/>
  <c r="O17" i="15"/>
  <c r="O18" i="15"/>
  <c r="O19" i="15"/>
  <c r="O20" i="15"/>
  <c r="O21" i="15"/>
  <c r="O22" i="15"/>
  <c r="O23" i="15"/>
  <c r="O24" i="15"/>
  <c r="O25" i="15"/>
  <c r="O26" i="15"/>
  <c r="O27" i="15"/>
  <c r="O28" i="15"/>
  <c r="O29" i="15"/>
  <c r="O30" i="15"/>
  <c r="O31" i="15"/>
  <c r="O32" i="15"/>
  <c r="O33" i="15"/>
  <c r="O34" i="15"/>
  <c r="O35" i="15"/>
  <c r="O36" i="15"/>
  <c r="O37" i="15"/>
  <c r="O38" i="15"/>
  <c r="O39" i="15"/>
  <c r="O40" i="15"/>
  <c r="O41" i="15"/>
  <c r="O42" i="15"/>
  <c r="O43" i="15"/>
  <c r="O44" i="15"/>
  <c r="O45" i="15"/>
  <c r="O46" i="15"/>
  <c r="O47" i="15"/>
  <c r="O48" i="15"/>
  <c r="O49" i="15"/>
  <c r="O50" i="15"/>
  <c r="O51" i="15"/>
  <c r="O52" i="15"/>
  <c r="O53" i="15"/>
  <c r="O54" i="15"/>
  <c r="O55" i="15"/>
  <c r="O56" i="15"/>
  <c r="O57" i="15"/>
  <c r="O58" i="15"/>
  <c r="O59" i="15"/>
  <c r="O60" i="15"/>
  <c r="O61" i="15"/>
  <c r="O62" i="15"/>
  <c r="O63" i="15"/>
  <c r="O64" i="15"/>
  <c r="O65" i="15"/>
  <c r="O66" i="15"/>
  <c r="O67" i="15"/>
  <c r="O68" i="15"/>
  <c r="O69" i="15"/>
  <c r="O70" i="15"/>
  <c r="O71" i="15"/>
  <c r="O72" i="15"/>
  <c r="O73" i="15"/>
  <c r="O74" i="15"/>
  <c r="O75" i="15"/>
  <c r="O2" i="15"/>
  <c r="F66" i="2"/>
  <c r="F82" i="2" l="1"/>
  <c r="E107" i="22"/>
  <c r="E106" i="22"/>
  <c r="E105" i="22"/>
  <c r="E104" i="22"/>
  <c r="E103" i="22"/>
  <c r="E102" i="22"/>
  <c r="E101" i="22"/>
  <c r="E100" i="22"/>
  <c r="E99" i="22"/>
  <c r="E98" i="22"/>
  <c r="E97" i="22"/>
  <c r="E96" i="22"/>
  <c r="E95" i="22"/>
  <c r="E94" i="22"/>
  <c r="E93" i="22"/>
  <c r="E92" i="22"/>
  <c r="E91" i="22"/>
  <c r="E90" i="22"/>
  <c r="E89" i="22"/>
  <c r="E88" i="22"/>
  <c r="E87" i="22"/>
  <c r="E86" i="22"/>
  <c r="E85" i="22"/>
  <c r="E84" i="22"/>
  <c r="E83" i="22"/>
  <c r="E82" i="22"/>
  <c r="E81" i="22"/>
  <c r="E80" i="22"/>
  <c r="E79" i="22"/>
  <c r="E78" i="22"/>
  <c r="E77" i="22"/>
  <c r="E76" i="22"/>
  <c r="E75" i="22"/>
  <c r="E74" i="22"/>
  <c r="E73" i="22"/>
  <c r="E72" i="22"/>
  <c r="E71" i="22"/>
  <c r="E70" i="22"/>
  <c r="E69" i="22"/>
  <c r="E68" i="22"/>
  <c r="E67" i="22"/>
  <c r="E66" i="22"/>
  <c r="E65" i="22"/>
  <c r="E64" i="22"/>
  <c r="E63" i="22"/>
  <c r="E62" i="22"/>
  <c r="E61" i="22"/>
  <c r="E60" i="22"/>
  <c r="E59" i="22"/>
  <c r="E58" i="22"/>
  <c r="E57" i="22"/>
  <c r="E56" i="22"/>
  <c r="E55" i="22"/>
  <c r="E54" i="22"/>
  <c r="E53" i="22"/>
  <c r="E52" i="22"/>
  <c r="E51" i="22"/>
  <c r="E50" i="22"/>
  <c r="E49" i="22"/>
  <c r="E48" i="22"/>
  <c r="E47" i="22"/>
  <c r="E46" i="22"/>
  <c r="E45" i="22"/>
  <c r="E44" i="22"/>
  <c r="E43" i="22"/>
  <c r="E42" i="22"/>
  <c r="E41" i="22"/>
  <c r="E40" i="22"/>
  <c r="E39" i="22"/>
  <c r="E38" i="22"/>
  <c r="E37" i="22"/>
  <c r="E36" i="22"/>
  <c r="E35" i="22"/>
  <c r="E34" i="22"/>
  <c r="E33" i="22"/>
  <c r="E32" i="22"/>
  <c r="E31" i="22"/>
  <c r="E30" i="22"/>
  <c r="E29" i="22"/>
  <c r="E28" i="22"/>
  <c r="E27" i="22"/>
  <c r="E26" i="22"/>
  <c r="E25" i="22"/>
  <c r="E24" i="22"/>
  <c r="E23" i="22"/>
  <c r="E22" i="22"/>
  <c r="E21" i="22"/>
  <c r="E20" i="22"/>
  <c r="E19" i="22"/>
  <c r="E18" i="22"/>
  <c r="E17" i="22"/>
  <c r="E16" i="22"/>
  <c r="E15" i="22"/>
  <c r="E14" i="22"/>
  <c r="E13" i="22"/>
  <c r="E12" i="22"/>
  <c r="E11" i="22"/>
  <c r="E10" i="22"/>
  <c r="E9" i="22"/>
  <c r="E8" i="22"/>
  <c r="C4" i="22"/>
  <c r="G82" i="2"/>
  <c r="G9" i="5" l="1"/>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8" i="5"/>
  <c r="F73" i="2" l="1"/>
  <c r="D12" i="2"/>
  <c r="D11" i="2"/>
  <c r="D10" i="2"/>
  <c r="D9" i="2"/>
  <c r="G78" i="2" l="1"/>
  <c r="H78" i="2" s="1"/>
  <c r="F78" i="2"/>
  <c r="E107" i="19"/>
  <c r="E106" i="19"/>
  <c r="E105" i="19"/>
  <c r="E104" i="19"/>
  <c r="E103" i="19"/>
  <c r="E102" i="19"/>
  <c r="E101" i="19"/>
  <c r="E100" i="19"/>
  <c r="E99" i="19"/>
  <c r="E98" i="19"/>
  <c r="E97" i="19"/>
  <c r="E96" i="19"/>
  <c r="E95" i="19"/>
  <c r="E94" i="19"/>
  <c r="E93" i="19"/>
  <c r="E92" i="19"/>
  <c r="E91" i="19"/>
  <c r="E90" i="19"/>
  <c r="E89" i="19"/>
  <c r="E88" i="19"/>
  <c r="E87" i="19"/>
  <c r="E86" i="19"/>
  <c r="E85" i="19"/>
  <c r="E84" i="19"/>
  <c r="E83" i="19"/>
  <c r="E82" i="19"/>
  <c r="E81" i="19"/>
  <c r="E80" i="19"/>
  <c r="E79" i="19"/>
  <c r="E78" i="19"/>
  <c r="E77" i="19"/>
  <c r="E76" i="19"/>
  <c r="E75" i="19"/>
  <c r="E74" i="19"/>
  <c r="E73" i="19"/>
  <c r="E72" i="19"/>
  <c r="E71" i="19"/>
  <c r="E70" i="19"/>
  <c r="E69" i="19"/>
  <c r="E68" i="19"/>
  <c r="E67" i="19"/>
  <c r="E66" i="19"/>
  <c r="E65" i="19"/>
  <c r="E64" i="19"/>
  <c r="E63" i="19"/>
  <c r="E62" i="19"/>
  <c r="E61" i="19"/>
  <c r="E60" i="19"/>
  <c r="E59" i="19"/>
  <c r="E58" i="19"/>
  <c r="E57" i="19"/>
  <c r="E56" i="19"/>
  <c r="E55" i="19"/>
  <c r="E54" i="19"/>
  <c r="E53" i="19"/>
  <c r="E52" i="19"/>
  <c r="E51" i="19"/>
  <c r="E50" i="19"/>
  <c r="E49" i="19"/>
  <c r="E48" i="19"/>
  <c r="E47" i="19"/>
  <c r="E46" i="19"/>
  <c r="E45" i="19"/>
  <c r="E44" i="19"/>
  <c r="E43" i="19"/>
  <c r="E42" i="19"/>
  <c r="E41" i="19"/>
  <c r="E40" i="19"/>
  <c r="E39" i="19"/>
  <c r="E38" i="19"/>
  <c r="E37" i="19"/>
  <c r="E36" i="19"/>
  <c r="E35" i="19"/>
  <c r="E34" i="19"/>
  <c r="E33" i="19"/>
  <c r="E32" i="19"/>
  <c r="E31" i="19"/>
  <c r="E30" i="19"/>
  <c r="E29" i="19"/>
  <c r="E28" i="19"/>
  <c r="E27" i="19"/>
  <c r="E26" i="19"/>
  <c r="E25" i="19"/>
  <c r="E24" i="19"/>
  <c r="E23" i="19"/>
  <c r="E22" i="19"/>
  <c r="E21" i="19"/>
  <c r="E20" i="19"/>
  <c r="E19" i="19"/>
  <c r="E18" i="19"/>
  <c r="E17" i="19"/>
  <c r="E16" i="19"/>
  <c r="E15" i="19"/>
  <c r="E14" i="19"/>
  <c r="E13" i="19"/>
  <c r="E12" i="19"/>
  <c r="E11" i="19"/>
  <c r="E10" i="19"/>
  <c r="E9" i="19"/>
  <c r="E8" i="19"/>
  <c r="Q107" i="7" l="1"/>
  <c r="Q106" i="7"/>
  <c r="Q105" i="7"/>
  <c r="Q104" i="7"/>
  <c r="Q103" i="7"/>
  <c r="Q102" i="7"/>
  <c r="Q101" i="7"/>
  <c r="Q100" i="7"/>
  <c r="Q99" i="7"/>
  <c r="Q98" i="7"/>
  <c r="Q97" i="7"/>
  <c r="Q96" i="7"/>
  <c r="Q95" i="7"/>
  <c r="Q94" i="7"/>
  <c r="Q93" i="7"/>
  <c r="Q92" i="7"/>
  <c r="Q91" i="7"/>
  <c r="Q90" i="7"/>
  <c r="Q89" i="7"/>
  <c r="Q88" i="7"/>
  <c r="Q87" i="7"/>
  <c r="Q86" i="7"/>
  <c r="Q85" i="7"/>
  <c r="Q84" i="7"/>
  <c r="Q83" i="7"/>
  <c r="Q82" i="7"/>
  <c r="Q81" i="7"/>
  <c r="Q80" i="7"/>
  <c r="Q79" i="7"/>
  <c r="Q78" i="7"/>
  <c r="Q77" i="7"/>
  <c r="Q76" i="7"/>
  <c r="Q75" i="7"/>
  <c r="Q74" i="7"/>
  <c r="Q73" i="7"/>
  <c r="Q72" i="7"/>
  <c r="Q71" i="7"/>
  <c r="Q70" i="7"/>
  <c r="Q69" i="7"/>
  <c r="Q68" i="7"/>
  <c r="Q67" i="7"/>
  <c r="Q66" i="7"/>
  <c r="Q65" i="7"/>
  <c r="Q64" i="7"/>
  <c r="Q63" i="7"/>
  <c r="Q62" i="7"/>
  <c r="Q61" i="7"/>
  <c r="Q60" i="7"/>
  <c r="Q59" i="7"/>
  <c r="Q58" i="7"/>
  <c r="Q57" i="7"/>
  <c r="Q56" i="7"/>
  <c r="Q55" i="7"/>
  <c r="Q54" i="7"/>
  <c r="Q53" i="7"/>
  <c r="Q52" i="7"/>
  <c r="Q51" i="7"/>
  <c r="Q50" i="7"/>
  <c r="Q49" i="7"/>
  <c r="Q48" i="7"/>
  <c r="Q47" i="7"/>
  <c r="Q46" i="7"/>
  <c r="Q45" i="7"/>
  <c r="Q44" i="7"/>
  <c r="Q43" i="7"/>
  <c r="Q42" i="7"/>
  <c r="Q41" i="7"/>
  <c r="Q40" i="7"/>
  <c r="Q39" i="7"/>
  <c r="Q38" i="7"/>
  <c r="Q37" i="7"/>
  <c r="Q36" i="7"/>
  <c r="Q35" i="7"/>
  <c r="Q34" i="7"/>
  <c r="Q33" i="7"/>
  <c r="Q32" i="7"/>
  <c r="Q31" i="7"/>
  <c r="Q30" i="7"/>
  <c r="Q29" i="7"/>
  <c r="Q28" i="7"/>
  <c r="Q27" i="7"/>
  <c r="Q26" i="7"/>
  <c r="Q25" i="7"/>
  <c r="Q24" i="7"/>
  <c r="Q23" i="7"/>
  <c r="Q22" i="7"/>
  <c r="Q21" i="7"/>
  <c r="Q20" i="7"/>
  <c r="Q19" i="7"/>
  <c r="Q18" i="7"/>
  <c r="Q17" i="7"/>
  <c r="Q16" i="7"/>
  <c r="Q15" i="7"/>
  <c r="Q14" i="7"/>
  <c r="Q13" i="7"/>
  <c r="Q12" i="7"/>
  <c r="Q11" i="7"/>
  <c r="Q9" i="7"/>
  <c r="F7" i="2" l="1"/>
  <c r="E106" i="17" l="1"/>
  <c r="E105" i="17"/>
  <c r="E104" i="17"/>
  <c r="E103" i="17"/>
  <c r="E102" i="17"/>
  <c r="E101" i="17"/>
  <c r="E100" i="17"/>
  <c r="E99" i="17"/>
  <c r="E98" i="17"/>
  <c r="E97" i="17"/>
  <c r="E96" i="17"/>
  <c r="E95" i="17"/>
  <c r="E94" i="17"/>
  <c r="E93" i="17"/>
  <c r="E92" i="17"/>
  <c r="E91" i="17"/>
  <c r="E90" i="17"/>
  <c r="E89" i="17"/>
  <c r="E88" i="17"/>
  <c r="E87" i="17"/>
  <c r="E86" i="17"/>
  <c r="E85" i="17"/>
  <c r="E84" i="17"/>
  <c r="E83" i="17"/>
  <c r="E82" i="17"/>
  <c r="E81" i="17"/>
  <c r="E80" i="17"/>
  <c r="E79" i="17"/>
  <c r="E78" i="17"/>
  <c r="E77" i="17"/>
  <c r="E76" i="17"/>
  <c r="E75" i="17"/>
  <c r="E74" i="17"/>
  <c r="E73" i="17"/>
  <c r="E72"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106" i="16" l="1"/>
  <c r="E105" i="16"/>
  <c r="E104" i="16"/>
  <c r="E103" i="16"/>
  <c r="E102" i="16"/>
  <c r="E101" i="16"/>
  <c r="E100" i="16"/>
  <c r="E99" i="16"/>
  <c r="E98" i="16"/>
  <c r="E97" i="16"/>
  <c r="E96" i="16"/>
  <c r="E95" i="16"/>
  <c r="E94" i="16"/>
  <c r="E93" i="16"/>
  <c r="E92" i="16"/>
  <c r="E91" i="16"/>
  <c r="E90" i="16"/>
  <c r="E89" i="16"/>
  <c r="E88" i="16"/>
  <c r="E87" i="16"/>
  <c r="E86" i="16"/>
  <c r="E85" i="16"/>
  <c r="E84" i="16"/>
  <c r="E83" i="16"/>
  <c r="E82" i="16"/>
  <c r="E81" i="16"/>
  <c r="E80" i="16"/>
  <c r="E79" i="16"/>
  <c r="E78" i="16"/>
  <c r="E77" i="16"/>
  <c r="E76" i="16"/>
  <c r="E75" i="16"/>
  <c r="E74" i="16"/>
  <c r="E73" i="16"/>
  <c r="E72" i="16"/>
  <c r="E71" i="16"/>
  <c r="E70" i="16"/>
  <c r="E69" i="16"/>
  <c r="E68" i="16"/>
  <c r="E67" i="16"/>
  <c r="E66" i="16"/>
  <c r="E65" i="16"/>
  <c r="E64" i="16"/>
  <c r="E63" i="16"/>
  <c r="E62" i="16"/>
  <c r="E61" i="16"/>
  <c r="E60" i="16"/>
  <c r="E59" i="16"/>
  <c r="E58" i="16"/>
  <c r="E57" i="16"/>
  <c r="E56" i="16"/>
  <c r="E55" i="16"/>
  <c r="E54" i="16"/>
  <c r="E53" i="16"/>
  <c r="E52" i="16"/>
  <c r="E51" i="16"/>
  <c r="E50" i="16"/>
  <c r="E49" i="16"/>
  <c r="E48" i="16"/>
  <c r="E47" i="16"/>
  <c r="E46" i="16"/>
  <c r="E45" i="16"/>
  <c r="E44" i="16"/>
  <c r="E43" i="16"/>
  <c r="E42" i="16"/>
  <c r="E41" i="16"/>
  <c r="E40" i="16"/>
  <c r="E39" i="16"/>
  <c r="E38" i="16"/>
  <c r="E37" i="16"/>
  <c r="E36" i="16"/>
  <c r="E35" i="16"/>
  <c r="E34" i="16"/>
  <c r="E33" i="16"/>
  <c r="E32" i="16"/>
  <c r="E31" i="16"/>
  <c r="E30" i="16"/>
  <c r="E29" i="16"/>
  <c r="E28" i="16"/>
  <c r="E27" i="16"/>
  <c r="E26" i="16"/>
  <c r="E25" i="16"/>
  <c r="E24" i="16"/>
  <c r="E23" i="16"/>
  <c r="E22" i="16"/>
  <c r="E21" i="16"/>
  <c r="E20" i="16"/>
  <c r="E19" i="16"/>
  <c r="E18" i="16"/>
  <c r="E17" i="16"/>
  <c r="E16" i="16"/>
  <c r="E15" i="16"/>
  <c r="E14" i="16"/>
  <c r="E13" i="16"/>
  <c r="E12" i="16"/>
  <c r="E11" i="16"/>
  <c r="E10" i="16"/>
  <c r="E9" i="16"/>
  <c r="E8" i="16"/>
  <c r="E7" i="16"/>
  <c r="C4" i="20"/>
  <c r="F80" i="2" s="1"/>
  <c r="C4" i="19"/>
  <c r="F68" i="2" s="1"/>
  <c r="F54" i="2"/>
  <c r="E107" i="18"/>
  <c r="E106" i="18"/>
  <c r="E105" i="18"/>
  <c r="E104" i="18"/>
  <c r="E103" i="18"/>
  <c r="E102" i="18"/>
  <c r="E101" i="18"/>
  <c r="E100" i="18"/>
  <c r="E99" i="18"/>
  <c r="E98" i="18"/>
  <c r="E97" i="18"/>
  <c r="E96" i="18"/>
  <c r="E95" i="18"/>
  <c r="E94" i="18"/>
  <c r="E93" i="18"/>
  <c r="E92" i="18"/>
  <c r="E91" i="18"/>
  <c r="E90" i="18"/>
  <c r="E89" i="18"/>
  <c r="E88" i="18"/>
  <c r="E87" i="18"/>
  <c r="E86" i="18"/>
  <c r="E85" i="18"/>
  <c r="E84" i="18"/>
  <c r="E83" i="18"/>
  <c r="E82" i="18"/>
  <c r="E81" i="18"/>
  <c r="E80" i="18"/>
  <c r="E79" i="18"/>
  <c r="E78" i="18"/>
  <c r="E77" i="18"/>
  <c r="E76" i="18"/>
  <c r="E75" i="18"/>
  <c r="E74" i="18"/>
  <c r="E73" i="18"/>
  <c r="E72" i="18"/>
  <c r="E71" i="18"/>
  <c r="E70" i="18"/>
  <c r="E69" i="18"/>
  <c r="E68" i="18"/>
  <c r="E67" i="18"/>
  <c r="E66" i="18"/>
  <c r="E65" i="18"/>
  <c r="E64" i="18"/>
  <c r="E63" i="18"/>
  <c r="E62" i="18"/>
  <c r="E61" i="18"/>
  <c r="E60" i="18"/>
  <c r="E59" i="18"/>
  <c r="E58" i="18"/>
  <c r="E57" i="18"/>
  <c r="E56" i="18"/>
  <c r="E55" i="18"/>
  <c r="E54" i="18"/>
  <c r="E53" i="18"/>
  <c r="E52" i="18"/>
  <c r="E51" i="18"/>
  <c r="E50" i="18"/>
  <c r="E49" i="18"/>
  <c r="E48" i="18"/>
  <c r="E47" i="18"/>
  <c r="E46" i="18"/>
  <c r="E45" i="18"/>
  <c r="E44" i="18"/>
  <c r="E43" i="18"/>
  <c r="E42" i="18"/>
  <c r="E41" i="18"/>
  <c r="E40" i="18"/>
  <c r="E39" i="18"/>
  <c r="E38" i="18"/>
  <c r="E37" i="18"/>
  <c r="E36" i="18"/>
  <c r="E35" i="18"/>
  <c r="E34" i="18"/>
  <c r="E33" i="18"/>
  <c r="E32" i="18"/>
  <c r="E31" i="18"/>
  <c r="E30" i="18"/>
  <c r="E29" i="18"/>
  <c r="E28" i="18"/>
  <c r="E27" i="18"/>
  <c r="E26" i="18"/>
  <c r="E25" i="18"/>
  <c r="E24" i="18"/>
  <c r="E23" i="18"/>
  <c r="E22" i="18"/>
  <c r="E21" i="18"/>
  <c r="E20" i="18"/>
  <c r="E19" i="18"/>
  <c r="E18" i="18"/>
  <c r="E17" i="18"/>
  <c r="E16" i="18"/>
  <c r="E15" i="18"/>
  <c r="E14" i="18"/>
  <c r="E13" i="18"/>
  <c r="E12" i="18"/>
  <c r="E11" i="18"/>
  <c r="E10" i="18"/>
  <c r="E9" i="18"/>
  <c r="E8" i="18"/>
  <c r="F106" i="12" l="1"/>
  <c r="F105" i="12"/>
  <c r="F104" i="12"/>
  <c r="F103" i="12"/>
  <c r="F102" i="12"/>
  <c r="F101" i="12"/>
  <c r="F100" i="12"/>
  <c r="F99" i="12"/>
  <c r="F98" i="12"/>
  <c r="F97" i="12"/>
  <c r="F96" i="12"/>
  <c r="F95" i="12"/>
  <c r="F94" i="12"/>
  <c r="F93" i="12"/>
  <c r="F92" i="12"/>
  <c r="F91" i="12"/>
  <c r="F90" i="12"/>
  <c r="F89" i="12"/>
  <c r="F88" i="12"/>
  <c r="F87" i="12"/>
  <c r="F86" i="12"/>
  <c r="F85" i="12"/>
  <c r="F84" i="12"/>
  <c r="F83" i="12"/>
  <c r="F82" i="12"/>
  <c r="F81" i="12"/>
  <c r="F80" i="12"/>
  <c r="F79" i="12"/>
  <c r="F78" i="12"/>
  <c r="F77" i="12"/>
  <c r="F76" i="12"/>
  <c r="F75" i="12"/>
  <c r="F74" i="12"/>
  <c r="F73" i="12"/>
  <c r="F72" i="12"/>
  <c r="F71" i="12"/>
  <c r="F70" i="12"/>
  <c r="F69" i="12"/>
  <c r="F68" i="12"/>
  <c r="F67" i="12"/>
  <c r="F66" i="12"/>
  <c r="F65" i="12"/>
  <c r="F64" i="12"/>
  <c r="F63" i="12"/>
  <c r="F62" i="12"/>
  <c r="F61" i="12"/>
  <c r="F60" i="12"/>
  <c r="F59" i="12"/>
  <c r="F58" i="12"/>
  <c r="F57" i="12"/>
  <c r="F56" i="12"/>
  <c r="F55" i="12"/>
  <c r="F54" i="12"/>
  <c r="F53" i="12"/>
  <c r="F52" i="12"/>
  <c r="F51" i="12"/>
  <c r="F50" i="12"/>
  <c r="F49" i="12"/>
  <c r="F48" i="12"/>
  <c r="F47" i="12"/>
  <c r="F46" i="12"/>
  <c r="F45" i="12"/>
  <c r="F44" i="12"/>
  <c r="F43" i="12"/>
  <c r="F42" i="12"/>
  <c r="F41" i="12"/>
  <c r="F40" i="12"/>
  <c r="F39" i="12"/>
  <c r="F38" i="12"/>
  <c r="F37" i="12"/>
  <c r="F36" i="12"/>
  <c r="F35" i="12"/>
  <c r="F34" i="12"/>
  <c r="F33" i="12"/>
  <c r="F32" i="12"/>
  <c r="F31" i="12"/>
  <c r="F30" i="12"/>
  <c r="F29" i="12"/>
  <c r="F28" i="12"/>
  <c r="F27" i="12"/>
  <c r="F26" i="12"/>
  <c r="F25" i="12"/>
  <c r="F24" i="12"/>
  <c r="F23" i="12"/>
  <c r="F22" i="12"/>
  <c r="F21" i="12"/>
  <c r="F20" i="12"/>
  <c r="F19" i="12"/>
  <c r="F18" i="12"/>
  <c r="F17" i="12"/>
  <c r="F16" i="12"/>
  <c r="F15" i="12"/>
  <c r="F14" i="12"/>
  <c r="F13" i="12"/>
  <c r="F12" i="12"/>
  <c r="F11" i="12"/>
  <c r="F10" i="12"/>
  <c r="F9" i="12"/>
  <c r="F8" i="12"/>
  <c r="F7" i="12"/>
  <c r="F77" i="2" l="1"/>
  <c r="G77" i="2" s="1"/>
  <c r="H77" i="2" s="1"/>
  <c r="G66" i="2"/>
  <c r="F74" i="2" l="1"/>
  <c r="F75" i="2"/>
  <c r="G75" i="2" s="1"/>
  <c r="H75" i="2" s="1"/>
  <c r="F76" i="2"/>
  <c r="G76" i="2" s="1"/>
  <c r="H76" i="2" s="1"/>
  <c r="G74" i="2" l="1"/>
  <c r="H74" i="2" s="1"/>
  <c r="I72" i="2" s="1"/>
  <c r="J71" i="2" s="1"/>
  <c r="M107" i="11" l="1"/>
  <c r="M106" i="11"/>
  <c r="M105" i="11"/>
  <c r="M104" i="11"/>
  <c r="M103" i="11"/>
  <c r="M102" i="11"/>
  <c r="M101" i="11"/>
  <c r="M100" i="11"/>
  <c r="M99" i="11"/>
  <c r="M98" i="11"/>
  <c r="M97" i="11"/>
  <c r="M96" i="11"/>
  <c r="M95" i="11"/>
  <c r="M94" i="11"/>
  <c r="M93" i="11"/>
  <c r="M92" i="11"/>
  <c r="M91" i="11"/>
  <c r="M90" i="11"/>
  <c r="M89" i="11"/>
  <c r="M88" i="11"/>
  <c r="M87" i="11"/>
  <c r="M86" i="11"/>
  <c r="M85" i="11"/>
  <c r="M84" i="11"/>
  <c r="M83" i="11"/>
  <c r="M82" i="11"/>
  <c r="M81" i="11"/>
  <c r="M80" i="11"/>
  <c r="M79" i="11"/>
  <c r="M78" i="11"/>
  <c r="M77" i="11"/>
  <c r="M76" i="11"/>
  <c r="M75" i="11"/>
  <c r="M74" i="11"/>
  <c r="M73" i="11"/>
  <c r="M72" i="11"/>
  <c r="M71" i="11"/>
  <c r="M70" i="11"/>
  <c r="M69" i="11"/>
  <c r="M68" i="11"/>
  <c r="M67" i="11"/>
  <c r="M66" i="11"/>
  <c r="M65" i="11"/>
  <c r="M64" i="11"/>
  <c r="M63" i="11"/>
  <c r="M62" i="11"/>
  <c r="M61" i="11"/>
  <c r="M60" i="11"/>
  <c r="M59" i="11"/>
  <c r="M58" i="11"/>
  <c r="M57" i="11"/>
  <c r="M56" i="11"/>
  <c r="M55" i="11"/>
  <c r="M54" i="11"/>
  <c r="M53" i="11"/>
  <c r="M52" i="11"/>
  <c r="M51" i="11"/>
  <c r="M50" i="11"/>
  <c r="M49" i="11"/>
  <c r="M48" i="11"/>
  <c r="M47" i="11"/>
  <c r="M46" i="11"/>
  <c r="M45" i="11"/>
  <c r="M44" i="11"/>
  <c r="M43" i="11"/>
  <c r="M42" i="11"/>
  <c r="M41" i="11"/>
  <c r="M40" i="11"/>
  <c r="M39" i="11"/>
  <c r="M38" i="11"/>
  <c r="M37" i="11"/>
  <c r="M36" i="11"/>
  <c r="M35" i="11"/>
  <c r="M34" i="11"/>
  <c r="M33" i="11"/>
  <c r="M32" i="11"/>
  <c r="M31" i="11"/>
  <c r="M30" i="11"/>
  <c r="M29" i="11"/>
  <c r="M28" i="11"/>
  <c r="M27" i="11"/>
  <c r="M26" i="11"/>
  <c r="M25" i="11"/>
  <c r="M24" i="11"/>
  <c r="M23" i="11"/>
  <c r="M22" i="11"/>
  <c r="M21" i="11"/>
  <c r="M20" i="11"/>
  <c r="M19" i="11"/>
  <c r="M18" i="11"/>
  <c r="M17" i="11"/>
  <c r="M16" i="11"/>
  <c r="M15" i="11"/>
  <c r="M14" i="11"/>
  <c r="M13" i="11"/>
  <c r="M12" i="11"/>
  <c r="M11" i="11"/>
  <c r="M10" i="11"/>
  <c r="M9" i="11"/>
  <c r="M8" i="11"/>
  <c r="I107" i="5"/>
  <c r="I106" i="5"/>
  <c r="I105" i="5"/>
  <c r="I104" i="5"/>
  <c r="I103" i="5"/>
  <c r="I102" i="5"/>
  <c r="I101" i="5"/>
  <c r="I100" i="5"/>
  <c r="I99" i="5"/>
  <c r="I98" i="5"/>
  <c r="I97" i="5"/>
  <c r="I96" i="5"/>
  <c r="I95" i="5"/>
  <c r="I94" i="5"/>
  <c r="I93" i="5"/>
  <c r="I92" i="5"/>
  <c r="I91" i="5"/>
  <c r="I90" i="5"/>
  <c r="I89" i="5"/>
  <c r="I88" i="5"/>
  <c r="I87" i="5"/>
  <c r="I86" i="5"/>
  <c r="I85" i="5"/>
  <c r="I84" i="5"/>
  <c r="I83" i="5"/>
  <c r="I82" i="5"/>
  <c r="I81" i="5"/>
  <c r="I80" i="5"/>
  <c r="I78" i="5"/>
  <c r="I77" i="5"/>
  <c r="I76" i="5"/>
  <c r="I75" i="5"/>
  <c r="I74" i="5"/>
  <c r="I73" i="5"/>
  <c r="I72" i="5"/>
  <c r="I71" i="5"/>
  <c r="I70" i="5"/>
  <c r="I69" i="5"/>
  <c r="I68" i="5"/>
  <c r="I67" i="5"/>
  <c r="I66" i="5"/>
  <c r="I65" i="5"/>
  <c r="I64" i="5"/>
  <c r="I63" i="5"/>
  <c r="I62" i="5"/>
  <c r="I61" i="5"/>
  <c r="I60" i="5"/>
  <c r="I59" i="5"/>
  <c r="I58" i="5"/>
  <c r="I57" i="5"/>
  <c r="I56" i="5"/>
  <c r="I55" i="5"/>
  <c r="I54" i="5"/>
  <c r="I53" i="5"/>
  <c r="I52" i="5"/>
  <c r="I51" i="5"/>
  <c r="I50" i="5"/>
  <c r="I49" i="5"/>
  <c r="I48" i="5"/>
  <c r="I47" i="5"/>
  <c r="I46" i="5"/>
  <c r="I45" i="5"/>
  <c r="I44" i="5"/>
  <c r="I43" i="5"/>
  <c r="I42" i="5"/>
  <c r="I41" i="5"/>
  <c r="I40" i="5"/>
  <c r="I39" i="5"/>
  <c r="I38" i="5"/>
  <c r="I37" i="5"/>
  <c r="I36" i="5"/>
  <c r="I35" i="5"/>
  <c r="I34" i="5"/>
  <c r="I33" i="5"/>
  <c r="I32" i="5"/>
  <c r="I31" i="5"/>
  <c r="I30" i="5"/>
  <c r="I29" i="5"/>
  <c r="I28" i="5"/>
  <c r="I27" i="5"/>
  <c r="I26" i="5"/>
  <c r="I25" i="5"/>
  <c r="I24" i="5"/>
  <c r="I23" i="5"/>
  <c r="I22" i="5"/>
  <c r="I21" i="5"/>
  <c r="I20" i="5"/>
  <c r="I19" i="5"/>
  <c r="I18" i="5"/>
  <c r="I17" i="5"/>
  <c r="I16" i="5"/>
  <c r="I15" i="5"/>
  <c r="I14" i="5"/>
  <c r="I13" i="5"/>
  <c r="I12" i="5"/>
  <c r="I11" i="5"/>
  <c r="I10" i="5"/>
  <c r="I9" i="5"/>
  <c r="S107" i="4"/>
  <c r="S106" i="4"/>
  <c r="S105" i="4"/>
  <c r="S104" i="4"/>
  <c r="S103" i="4"/>
  <c r="S102" i="4"/>
  <c r="S101" i="4"/>
  <c r="S100" i="4"/>
  <c r="S99" i="4"/>
  <c r="S98" i="4"/>
  <c r="S97" i="4"/>
  <c r="S96" i="4"/>
  <c r="S95" i="4"/>
  <c r="S94" i="4"/>
  <c r="S93" i="4"/>
  <c r="S92" i="4"/>
  <c r="S91" i="4"/>
  <c r="S90" i="4"/>
  <c r="S89" i="4"/>
  <c r="S88" i="4"/>
  <c r="S87" i="4"/>
  <c r="S86" i="4"/>
  <c r="S85" i="4"/>
  <c r="S84" i="4"/>
  <c r="S83" i="4"/>
  <c r="S82" i="4"/>
  <c r="S81" i="4"/>
  <c r="S80" i="4"/>
  <c r="S79" i="4"/>
  <c r="S78" i="4"/>
  <c r="S77" i="4"/>
  <c r="S76" i="4"/>
  <c r="S75" i="4"/>
  <c r="S74" i="4"/>
  <c r="S73" i="4"/>
  <c r="S72" i="4"/>
  <c r="S71" i="4"/>
  <c r="S70" i="4"/>
  <c r="S69" i="4"/>
  <c r="S68" i="4"/>
  <c r="S67" i="4"/>
  <c r="S66" i="4"/>
  <c r="S65" i="4"/>
  <c r="S64" i="4"/>
  <c r="S63" i="4"/>
  <c r="S62" i="4"/>
  <c r="S61" i="4"/>
  <c r="S60" i="4"/>
  <c r="S59" i="4"/>
  <c r="S58" i="4"/>
  <c r="S57" i="4"/>
  <c r="S56" i="4"/>
  <c r="S55" i="4"/>
  <c r="S54" i="4"/>
  <c r="S53" i="4"/>
  <c r="S52" i="4"/>
  <c r="S51" i="4"/>
  <c r="S50" i="4"/>
  <c r="S49" i="4"/>
  <c r="S48" i="4"/>
  <c r="S47" i="4"/>
  <c r="S46" i="4"/>
  <c r="S45" i="4"/>
  <c r="S44" i="4"/>
  <c r="S43" i="4"/>
  <c r="S42" i="4"/>
  <c r="S41" i="4"/>
  <c r="S40" i="4"/>
  <c r="S39" i="4"/>
  <c r="S38" i="4"/>
  <c r="S37" i="4"/>
  <c r="S36" i="4"/>
  <c r="S35" i="4"/>
  <c r="S34" i="4"/>
  <c r="S33" i="4"/>
  <c r="S32" i="4"/>
  <c r="S31" i="4"/>
  <c r="S30" i="4"/>
  <c r="S29" i="4"/>
  <c r="S28" i="4"/>
  <c r="S27" i="4"/>
  <c r="S26" i="4"/>
  <c r="S25" i="4"/>
  <c r="S24" i="4"/>
  <c r="S23" i="4"/>
  <c r="S22" i="4"/>
  <c r="S21" i="4"/>
  <c r="S20" i="4"/>
  <c r="S19" i="4"/>
  <c r="S18" i="4"/>
  <c r="S17" i="4"/>
  <c r="S16" i="4"/>
  <c r="S15" i="4"/>
  <c r="S14" i="4"/>
  <c r="S13" i="4"/>
  <c r="S12" i="4"/>
  <c r="S11" i="4"/>
  <c r="S10" i="4"/>
  <c r="S9" i="4"/>
  <c r="K107" i="11" l="1"/>
  <c r="K106" i="11"/>
  <c r="K105" i="11"/>
  <c r="K104" i="11"/>
  <c r="K103" i="11"/>
  <c r="K102" i="11"/>
  <c r="K101" i="11"/>
  <c r="K100" i="11"/>
  <c r="K99" i="11"/>
  <c r="K98" i="11"/>
  <c r="K97" i="11"/>
  <c r="K96" i="11"/>
  <c r="K95" i="11"/>
  <c r="K94" i="11"/>
  <c r="K93" i="11"/>
  <c r="K92" i="11"/>
  <c r="K91" i="11"/>
  <c r="K90" i="11"/>
  <c r="K89" i="11"/>
  <c r="K88" i="11"/>
  <c r="K87" i="11"/>
  <c r="K86" i="11"/>
  <c r="K85" i="11"/>
  <c r="K84" i="11"/>
  <c r="K83" i="11"/>
  <c r="K82" i="11"/>
  <c r="K81" i="11"/>
  <c r="K80" i="11"/>
  <c r="K79" i="11"/>
  <c r="K78" i="11"/>
  <c r="K77" i="11"/>
  <c r="K76" i="11"/>
  <c r="K75" i="11"/>
  <c r="K74" i="11"/>
  <c r="K73" i="11"/>
  <c r="K72" i="11"/>
  <c r="K71" i="11"/>
  <c r="K70" i="11"/>
  <c r="K69" i="11"/>
  <c r="K68" i="11"/>
  <c r="K67" i="11"/>
  <c r="K66" i="11"/>
  <c r="K65" i="11"/>
  <c r="K64" i="11"/>
  <c r="K63" i="11"/>
  <c r="K62" i="11"/>
  <c r="K61" i="11"/>
  <c r="K60" i="11"/>
  <c r="K59" i="11"/>
  <c r="K58" i="11"/>
  <c r="K57" i="11"/>
  <c r="K56" i="11"/>
  <c r="K55" i="11"/>
  <c r="K54" i="11"/>
  <c r="K53" i="11"/>
  <c r="K52" i="11"/>
  <c r="K51" i="11"/>
  <c r="K50" i="11"/>
  <c r="K49" i="11"/>
  <c r="K48" i="11"/>
  <c r="K47" i="11"/>
  <c r="K46" i="11"/>
  <c r="K45" i="11"/>
  <c r="K44" i="11"/>
  <c r="K43" i="11"/>
  <c r="K42" i="11"/>
  <c r="K41" i="11"/>
  <c r="K40" i="11"/>
  <c r="K39" i="11"/>
  <c r="K38" i="11"/>
  <c r="K37" i="11"/>
  <c r="K36" i="11"/>
  <c r="K35" i="11"/>
  <c r="K34" i="11"/>
  <c r="K33" i="11"/>
  <c r="K32" i="11"/>
  <c r="K31" i="11"/>
  <c r="K30" i="11"/>
  <c r="K29" i="11"/>
  <c r="K28" i="11"/>
  <c r="K27" i="11"/>
  <c r="M106" i="9"/>
  <c r="L106" i="9"/>
  <c r="K106" i="9"/>
  <c r="J106" i="9"/>
  <c r="I106" i="9"/>
  <c r="H106" i="9"/>
  <c r="M105" i="9"/>
  <c r="L105" i="9"/>
  <c r="K105" i="9"/>
  <c r="J105" i="9"/>
  <c r="I105" i="9"/>
  <c r="H105" i="9"/>
  <c r="M104" i="9"/>
  <c r="L104" i="9"/>
  <c r="K104" i="9"/>
  <c r="J104" i="9"/>
  <c r="I104" i="9"/>
  <c r="H104" i="9"/>
  <c r="M103" i="9"/>
  <c r="L103" i="9"/>
  <c r="K103" i="9"/>
  <c r="J103" i="9"/>
  <c r="I103" i="9"/>
  <c r="H103" i="9"/>
  <c r="M102" i="9"/>
  <c r="L102" i="9"/>
  <c r="K102" i="9"/>
  <c r="J102" i="9"/>
  <c r="I102" i="9"/>
  <c r="H102" i="9"/>
  <c r="M101" i="9"/>
  <c r="L101" i="9"/>
  <c r="K101" i="9"/>
  <c r="J101" i="9"/>
  <c r="I101" i="9"/>
  <c r="H101" i="9"/>
  <c r="M100" i="9"/>
  <c r="L100" i="9"/>
  <c r="K100" i="9"/>
  <c r="J100" i="9"/>
  <c r="I100" i="9"/>
  <c r="H100" i="9"/>
  <c r="M99" i="9"/>
  <c r="L99" i="9"/>
  <c r="K99" i="9"/>
  <c r="J99" i="9"/>
  <c r="I99" i="9"/>
  <c r="H99" i="9"/>
  <c r="M98" i="9"/>
  <c r="L98" i="9"/>
  <c r="K98" i="9"/>
  <c r="J98" i="9"/>
  <c r="I98" i="9"/>
  <c r="H98" i="9"/>
  <c r="M97" i="9"/>
  <c r="L97" i="9"/>
  <c r="K97" i="9"/>
  <c r="J97" i="9"/>
  <c r="I97" i="9"/>
  <c r="H97" i="9"/>
  <c r="M96" i="9"/>
  <c r="L96" i="9"/>
  <c r="K96" i="9"/>
  <c r="J96" i="9"/>
  <c r="I96" i="9"/>
  <c r="H96" i="9"/>
  <c r="M95" i="9"/>
  <c r="L95" i="9"/>
  <c r="K95" i="9"/>
  <c r="J95" i="9"/>
  <c r="I95" i="9"/>
  <c r="H95" i="9"/>
  <c r="M94" i="9"/>
  <c r="L94" i="9"/>
  <c r="K94" i="9"/>
  <c r="J94" i="9"/>
  <c r="I94" i="9"/>
  <c r="H94" i="9"/>
  <c r="M93" i="9"/>
  <c r="L93" i="9"/>
  <c r="K93" i="9"/>
  <c r="J93" i="9"/>
  <c r="I93" i="9"/>
  <c r="H93" i="9"/>
  <c r="M92" i="9"/>
  <c r="L92" i="9"/>
  <c r="K92" i="9"/>
  <c r="J92" i="9"/>
  <c r="I92" i="9"/>
  <c r="H92" i="9"/>
  <c r="M91" i="9"/>
  <c r="L91" i="9"/>
  <c r="K91" i="9"/>
  <c r="J91" i="9"/>
  <c r="I91" i="9"/>
  <c r="H91" i="9"/>
  <c r="M90" i="9"/>
  <c r="L90" i="9"/>
  <c r="K90" i="9"/>
  <c r="J90" i="9"/>
  <c r="I90" i="9"/>
  <c r="H90" i="9"/>
  <c r="M89" i="9"/>
  <c r="L89" i="9"/>
  <c r="K89" i="9"/>
  <c r="J89" i="9"/>
  <c r="I89" i="9"/>
  <c r="H89" i="9"/>
  <c r="M88" i="9"/>
  <c r="L88" i="9"/>
  <c r="K88" i="9"/>
  <c r="J88" i="9"/>
  <c r="I88" i="9"/>
  <c r="H88" i="9"/>
  <c r="M87" i="9"/>
  <c r="L87" i="9"/>
  <c r="K87" i="9"/>
  <c r="J87" i="9"/>
  <c r="I87" i="9"/>
  <c r="H87" i="9"/>
  <c r="M86" i="9"/>
  <c r="L86" i="9"/>
  <c r="K86" i="9"/>
  <c r="J86" i="9"/>
  <c r="I86" i="9"/>
  <c r="H86" i="9"/>
  <c r="M85" i="9"/>
  <c r="L85" i="9"/>
  <c r="K85" i="9"/>
  <c r="J85" i="9"/>
  <c r="I85" i="9"/>
  <c r="H85" i="9"/>
  <c r="M84" i="9"/>
  <c r="L84" i="9"/>
  <c r="K84" i="9"/>
  <c r="J84" i="9"/>
  <c r="I84" i="9"/>
  <c r="H84" i="9"/>
  <c r="M83" i="9"/>
  <c r="L83" i="9"/>
  <c r="K83" i="9"/>
  <c r="J83" i="9"/>
  <c r="I83" i="9"/>
  <c r="H83" i="9"/>
  <c r="M82" i="9"/>
  <c r="L82" i="9"/>
  <c r="K82" i="9"/>
  <c r="J82" i="9"/>
  <c r="I82" i="9"/>
  <c r="H82" i="9"/>
  <c r="M81" i="9"/>
  <c r="L81" i="9"/>
  <c r="K81" i="9"/>
  <c r="J81" i="9"/>
  <c r="I81" i="9"/>
  <c r="H81" i="9"/>
  <c r="M80" i="9"/>
  <c r="L80" i="9"/>
  <c r="K80" i="9"/>
  <c r="J80" i="9"/>
  <c r="I80" i="9"/>
  <c r="H80" i="9"/>
  <c r="M79" i="9"/>
  <c r="L79" i="9"/>
  <c r="K79" i="9"/>
  <c r="J79" i="9"/>
  <c r="I79" i="9"/>
  <c r="H79" i="9"/>
  <c r="M78" i="9"/>
  <c r="L78" i="9"/>
  <c r="K78" i="9"/>
  <c r="J78" i="9"/>
  <c r="I78" i="9"/>
  <c r="H78" i="9"/>
  <c r="M77" i="9"/>
  <c r="L77" i="9"/>
  <c r="K77" i="9"/>
  <c r="J77" i="9"/>
  <c r="I77" i="9"/>
  <c r="H77" i="9"/>
  <c r="M76" i="9"/>
  <c r="L76" i="9"/>
  <c r="K76" i="9"/>
  <c r="J76" i="9"/>
  <c r="I76" i="9"/>
  <c r="H76" i="9"/>
  <c r="M75" i="9"/>
  <c r="L75" i="9"/>
  <c r="K75" i="9"/>
  <c r="J75" i="9"/>
  <c r="I75" i="9"/>
  <c r="H75" i="9"/>
  <c r="M74" i="9"/>
  <c r="L74" i="9"/>
  <c r="K74" i="9"/>
  <c r="J74" i="9"/>
  <c r="I74" i="9"/>
  <c r="H74" i="9"/>
  <c r="M73" i="9"/>
  <c r="L73" i="9"/>
  <c r="K73" i="9"/>
  <c r="J73" i="9"/>
  <c r="I73" i="9"/>
  <c r="H73" i="9"/>
  <c r="M72" i="9"/>
  <c r="L72" i="9"/>
  <c r="K72" i="9"/>
  <c r="J72" i="9"/>
  <c r="I72" i="9"/>
  <c r="H72" i="9"/>
  <c r="M71" i="9"/>
  <c r="L71" i="9"/>
  <c r="K71" i="9"/>
  <c r="J71" i="9"/>
  <c r="I71" i="9"/>
  <c r="H71" i="9"/>
  <c r="M70" i="9"/>
  <c r="L70" i="9"/>
  <c r="K70" i="9"/>
  <c r="J70" i="9"/>
  <c r="I70" i="9"/>
  <c r="H70" i="9"/>
  <c r="M69" i="9"/>
  <c r="L69" i="9"/>
  <c r="K69" i="9"/>
  <c r="J69" i="9"/>
  <c r="I69" i="9"/>
  <c r="H69" i="9"/>
  <c r="M68" i="9"/>
  <c r="L68" i="9"/>
  <c r="K68" i="9"/>
  <c r="J68" i="9"/>
  <c r="I68" i="9"/>
  <c r="H68" i="9"/>
  <c r="M67" i="9"/>
  <c r="L67" i="9"/>
  <c r="K67" i="9"/>
  <c r="J67" i="9"/>
  <c r="I67" i="9"/>
  <c r="H67" i="9"/>
  <c r="M66" i="9"/>
  <c r="L66" i="9"/>
  <c r="K66" i="9"/>
  <c r="J66" i="9"/>
  <c r="I66" i="9"/>
  <c r="H66" i="9"/>
  <c r="M65" i="9"/>
  <c r="L65" i="9"/>
  <c r="K65" i="9"/>
  <c r="J65" i="9"/>
  <c r="I65" i="9"/>
  <c r="H65" i="9"/>
  <c r="M64" i="9"/>
  <c r="L64" i="9"/>
  <c r="K64" i="9"/>
  <c r="J64" i="9"/>
  <c r="I64" i="9"/>
  <c r="H64" i="9"/>
  <c r="M63" i="9"/>
  <c r="L63" i="9"/>
  <c r="K63" i="9"/>
  <c r="J63" i="9"/>
  <c r="I63" i="9"/>
  <c r="H63" i="9"/>
  <c r="M62" i="9"/>
  <c r="L62" i="9"/>
  <c r="K62" i="9"/>
  <c r="J62" i="9"/>
  <c r="I62" i="9"/>
  <c r="H62" i="9"/>
  <c r="M61" i="9"/>
  <c r="L61" i="9"/>
  <c r="K61" i="9"/>
  <c r="J61" i="9"/>
  <c r="I61" i="9"/>
  <c r="H61" i="9"/>
  <c r="M60" i="9"/>
  <c r="L60" i="9"/>
  <c r="K60" i="9"/>
  <c r="J60" i="9"/>
  <c r="I60" i="9"/>
  <c r="H60" i="9"/>
  <c r="M59" i="9"/>
  <c r="L59" i="9"/>
  <c r="K59" i="9"/>
  <c r="J59" i="9"/>
  <c r="I59" i="9"/>
  <c r="H59" i="9"/>
  <c r="M58" i="9"/>
  <c r="L58" i="9"/>
  <c r="K58" i="9"/>
  <c r="J58" i="9"/>
  <c r="I58" i="9"/>
  <c r="H58" i="9"/>
  <c r="M57" i="9"/>
  <c r="L57" i="9"/>
  <c r="K57" i="9"/>
  <c r="J57" i="9"/>
  <c r="I57" i="9"/>
  <c r="H57" i="9"/>
  <c r="I79" i="5"/>
  <c r="N106" i="7"/>
  <c r="M106" i="7"/>
  <c r="N105" i="7"/>
  <c r="M105" i="7"/>
  <c r="N104" i="7"/>
  <c r="M104" i="7"/>
  <c r="N103" i="7"/>
  <c r="M103" i="7"/>
  <c r="N102" i="7"/>
  <c r="M102" i="7"/>
  <c r="N101" i="7"/>
  <c r="M101" i="7"/>
  <c r="N100" i="7"/>
  <c r="M100" i="7"/>
  <c r="N99" i="7"/>
  <c r="M99" i="7"/>
  <c r="N98" i="7"/>
  <c r="M98" i="7"/>
  <c r="N97" i="7"/>
  <c r="M97" i="7"/>
  <c r="N96" i="7"/>
  <c r="M96" i="7"/>
  <c r="N95" i="7"/>
  <c r="M95" i="7"/>
  <c r="N94" i="7"/>
  <c r="M94" i="7"/>
  <c r="N93" i="7"/>
  <c r="M93" i="7"/>
  <c r="N92" i="7"/>
  <c r="M92" i="7"/>
  <c r="N91" i="7"/>
  <c r="M91" i="7"/>
  <c r="N90" i="7"/>
  <c r="M90" i="7"/>
  <c r="N89" i="7"/>
  <c r="M89" i="7"/>
  <c r="N88" i="7"/>
  <c r="M88" i="7"/>
  <c r="N87" i="7"/>
  <c r="M87" i="7"/>
  <c r="N86" i="7"/>
  <c r="M86" i="7"/>
  <c r="N85" i="7"/>
  <c r="M85" i="7"/>
  <c r="N84" i="7"/>
  <c r="M84" i="7"/>
  <c r="N83" i="7"/>
  <c r="M83" i="7"/>
  <c r="N82" i="7"/>
  <c r="M82" i="7"/>
  <c r="N81" i="7"/>
  <c r="M81" i="7"/>
  <c r="N80" i="7"/>
  <c r="M80" i="7"/>
  <c r="N79" i="7"/>
  <c r="M79" i="7"/>
  <c r="N78" i="7"/>
  <c r="M78" i="7"/>
  <c r="N77" i="7"/>
  <c r="M77" i="7"/>
  <c r="N76" i="7"/>
  <c r="M76" i="7"/>
  <c r="N75" i="7"/>
  <c r="M75" i="7"/>
  <c r="N74" i="7"/>
  <c r="M74" i="7"/>
  <c r="N73" i="7"/>
  <c r="M73" i="7"/>
  <c r="N72" i="7"/>
  <c r="M72" i="7"/>
  <c r="N71" i="7"/>
  <c r="M71" i="7"/>
  <c r="N70" i="7"/>
  <c r="M70" i="7"/>
  <c r="N69" i="7"/>
  <c r="M69" i="7"/>
  <c r="N68" i="7"/>
  <c r="M68" i="7"/>
  <c r="N67" i="7"/>
  <c r="M67" i="7"/>
  <c r="N66" i="7"/>
  <c r="M66" i="7"/>
  <c r="N65" i="7"/>
  <c r="M65" i="7"/>
  <c r="N64" i="7"/>
  <c r="M64" i="7"/>
  <c r="N63" i="7"/>
  <c r="M63" i="7"/>
  <c r="N62" i="7"/>
  <c r="M62" i="7"/>
  <c r="N61" i="7"/>
  <c r="M61" i="7"/>
  <c r="N60" i="7"/>
  <c r="M60" i="7"/>
  <c r="N59" i="7"/>
  <c r="M59" i="7"/>
  <c r="N58" i="7"/>
  <c r="M58" i="7"/>
  <c r="N57" i="7"/>
  <c r="M57" i="7"/>
  <c r="N56" i="7"/>
  <c r="M56" i="7"/>
  <c r="N55" i="7"/>
  <c r="M55" i="7"/>
  <c r="N54" i="7"/>
  <c r="M54" i="7"/>
  <c r="N53" i="7"/>
  <c r="M53" i="7"/>
  <c r="N52" i="7"/>
  <c r="M52" i="7"/>
  <c r="N51" i="7"/>
  <c r="M51" i="7"/>
  <c r="N50" i="7"/>
  <c r="M50" i="7"/>
  <c r="N49" i="7"/>
  <c r="M49" i="7"/>
  <c r="N48" i="7"/>
  <c r="M48" i="7"/>
  <c r="N47" i="7"/>
  <c r="M47" i="7"/>
  <c r="N46" i="7"/>
  <c r="M46" i="7"/>
  <c r="N45" i="7"/>
  <c r="M45" i="7"/>
  <c r="O45" i="7" s="1"/>
  <c r="N44" i="7"/>
  <c r="M44" i="7"/>
  <c r="N43" i="7"/>
  <c r="M43" i="7"/>
  <c r="N42" i="7"/>
  <c r="M42" i="7"/>
  <c r="N41" i="7"/>
  <c r="M41" i="7"/>
  <c r="O41" i="7" s="1"/>
  <c r="N40" i="7"/>
  <c r="M40" i="7"/>
  <c r="N39" i="7"/>
  <c r="M39" i="7"/>
  <c r="N38" i="7"/>
  <c r="M38" i="7"/>
  <c r="N37" i="7"/>
  <c r="M37" i="7"/>
  <c r="O37" i="7" s="1"/>
  <c r="N36" i="7"/>
  <c r="M36" i="7"/>
  <c r="N35" i="7"/>
  <c r="M35" i="7"/>
  <c r="N34" i="7"/>
  <c r="M34" i="7"/>
  <c r="N33" i="7"/>
  <c r="M33" i="7"/>
  <c r="O33" i="7" s="1"/>
  <c r="N32" i="7"/>
  <c r="M32" i="7"/>
  <c r="N31" i="7"/>
  <c r="M31" i="7"/>
  <c r="N30" i="7"/>
  <c r="M30" i="7"/>
  <c r="N29" i="7"/>
  <c r="M29" i="7"/>
  <c r="O29" i="7" s="1"/>
  <c r="N28" i="7"/>
  <c r="M28" i="7"/>
  <c r="N27" i="7"/>
  <c r="M27" i="7"/>
  <c r="P106" i="4"/>
  <c r="O106" i="4"/>
  <c r="P105" i="4"/>
  <c r="O105" i="4"/>
  <c r="Q105" i="4" s="1"/>
  <c r="P104" i="4"/>
  <c r="O104" i="4"/>
  <c r="P103" i="4"/>
  <c r="O103" i="4"/>
  <c r="P102" i="4"/>
  <c r="O102" i="4"/>
  <c r="P101" i="4"/>
  <c r="O101" i="4"/>
  <c r="Q101" i="4" s="1"/>
  <c r="P100" i="4"/>
  <c r="O100" i="4"/>
  <c r="P99" i="4"/>
  <c r="O99" i="4"/>
  <c r="P98" i="4"/>
  <c r="O98" i="4"/>
  <c r="P97" i="4"/>
  <c r="O97" i="4"/>
  <c r="Q97" i="4" s="1"/>
  <c r="P96" i="4"/>
  <c r="O96" i="4"/>
  <c r="P95" i="4"/>
  <c r="O95" i="4"/>
  <c r="P94" i="4"/>
  <c r="O94" i="4"/>
  <c r="P93" i="4"/>
  <c r="O93" i="4"/>
  <c r="Q93" i="4" s="1"/>
  <c r="P92" i="4"/>
  <c r="O92" i="4"/>
  <c r="P91" i="4"/>
  <c r="O91" i="4"/>
  <c r="P90" i="4"/>
  <c r="O90" i="4"/>
  <c r="P89" i="4"/>
  <c r="O89" i="4"/>
  <c r="Q89" i="4" s="1"/>
  <c r="P88" i="4"/>
  <c r="O88" i="4"/>
  <c r="P87" i="4"/>
  <c r="O87" i="4"/>
  <c r="P86" i="4"/>
  <c r="O86" i="4"/>
  <c r="P85" i="4"/>
  <c r="O85" i="4"/>
  <c r="Q85" i="4" s="1"/>
  <c r="P84" i="4"/>
  <c r="O84" i="4"/>
  <c r="P83" i="4"/>
  <c r="O83" i="4"/>
  <c r="P82" i="4"/>
  <c r="O82" i="4"/>
  <c r="P81" i="4"/>
  <c r="O81" i="4"/>
  <c r="Q81" i="4" s="1"/>
  <c r="P80" i="4"/>
  <c r="O80" i="4"/>
  <c r="P79" i="4"/>
  <c r="O79" i="4"/>
  <c r="P78" i="4"/>
  <c r="O78" i="4"/>
  <c r="P77" i="4"/>
  <c r="O77" i="4"/>
  <c r="Q77" i="4" s="1"/>
  <c r="P76" i="4"/>
  <c r="O76" i="4"/>
  <c r="P75" i="4"/>
  <c r="O75" i="4"/>
  <c r="P74" i="4"/>
  <c r="O74" i="4"/>
  <c r="P73" i="4"/>
  <c r="O73" i="4"/>
  <c r="Q73" i="4" s="1"/>
  <c r="P72" i="4"/>
  <c r="O72" i="4"/>
  <c r="P71" i="4"/>
  <c r="O71" i="4"/>
  <c r="P70" i="4"/>
  <c r="O70" i="4"/>
  <c r="P69" i="4"/>
  <c r="O69" i="4"/>
  <c r="Q69" i="4" s="1"/>
  <c r="P68" i="4"/>
  <c r="O68" i="4"/>
  <c r="P67" i="4"/>
  <c r="O67" i="4"/>
  <c r="P66" i="4"/>
  <c r="O66" i="4"/>
  <c r="P65" i="4"/>
  <c r="O65" i="4"/>
  <c r="Q65" i="4" s="1"/>
  <c r="P64" i="4"/>
  <c r="O64" i="4"/>
  <c r="P63" i="4"/>
  <c r="O63" i="4"/>
  <c r="P62" i="4"/>
  <c r="O62" i="4"/>
  <c r="P61" i="4"/>
  <c r="O61" i="4"/>
  <c r="Q61" i="4" s="1"/>
  <c r="P60" i="4"/>
  <c r="O60" i="4"/>
  <c r="P59" i="4"/>
  <c r="O59" i="4"/>
  <c r="P58" i="4"/>
  <c r="O58" i="4"/>
  <c r="P57" i="4"/>
  <c r="O57" i="4"/>
  <c r="Q57" i="4" s="1"/>
  <c r="P56" i="4"/>
  <c r="O56" i="4"/>
  <c r="P55" i="4"/>
  <c r="O55" i="4"/>
  <c r="P54" i="4"/>
  <c r="O54" i="4"/>
  <c r="P53" i="4"/>
  <c r="O53" i="4"/>
  <c r="Q53" i="4" s="1"/>
  <c r="P52" i="4"/>
  <c r="O52" i="4"/>
  <c r="P51" i="4"/>
  <c r="O51" i="4"/>
  <c r="P50" i="4"/>
  <c r="O50" i="4"/>
  <c r="P49" i="4"/>
  <c r="O49" i="4"/>
  <c r="Q49" i="4" s="1"/>
  <c r="P48" i="4"/>
  <c r="O48" i="4"/>
  <c r="P47" i="4"/>
  <c r="O47" i="4"/>
  <c r="P46" i="4"/>
  <c r="O46" i="4"/>
  <c r="P45" i="4"/>
  <c r="O45" i="4"/>
  <c r="Q45" i="4" s="1"/>
  <c r="P44" i="4"/>
  <c r="O44" i="4"/>
  <c r="P43" i="4"/>
  <c r="O43" i="4"/>
  <c r="P42" i="4"/>
  <c r="O42" i="4"/>
  <c r="P41" i="4"/>
  <c r="O41" i="4"/>
  <c r="Q41" i="4" s="1"/>
  <c r="P40" i="4"/>
  <c r="O40" i="4"/>
  <c r="P39" i="4"/>
  <c r="O39" i="4"/>
  <c r="P38" i="4"/>
  <c r="O38" i="4"/>
  <c r="P37" i="4"/>
  <c r="O37" i="4"/>
  <c r="Q37" i="4" s="1"/>
  <c r="P36" i="4"/>
  <c r="O36" i="4"/>
  <c r="P35" i="4"/>
  <c r="O35" i="4"/>
  <c r="P34" i="4"/>
  <c r="O34" i="4"/>
  <c r="P33" i="4"/>
  <c r="O33" i="4"/>
  <c r="Q33" i="4" s="1"/>
  <c r="P32" i="4"/>
  <c r="O32" i="4"/>
  <c r="P31" i="4"/>
  <c r="O31" i="4"/>
  <c r="P30" i="4"/>
  <c r="O30" i="4"/>
  <c r="P29" i="4"/>
  <c r="O29" i="4"/>
  <c r="Q29" i="4" s="1"/>
  <c r="P28" i="4"/>
  <c r="O28" i="4"/>
  <c r="P27" i="4"/>
  <c r="O27" i="4"/>
  <c r="Q28" i="4" l="1"/>
  <c r="Q32" i="4"/>
  <c r="Q36" i="4"/>
  <c r="Q27" i="4"/>
  <c r="Q31" i="4"/>
  <c r="Q35" i="4"/>
  <c r="Q39" i="4"/>
  <c r="Q43" i="4"/>
  <c r="Q47" i="4"/>
  <c r="Q51" i="4"/>
  <c r="Q55" i="4"/>
  <c r="Q59" i="4"/>
  <c r="Q63" i="4"/>
  <c r="Q67" i="4"/>
  <c r="Q71" i="4"/>
  <c r="Q75" i="4"/>
  <c r="Q79" i="4"/>
  <c r="Q83" i="4"/>
  <c r="Q87" i="4"/>
  <c r="Q91" i="4"/>
  <c r="Q95" i="4"/>
  <c r="Q99" i="4"/>
  <c r="Q103" i="4"/>
  <c r="O27" i="7"/>
  <c r="O31" i="7"/>
  <c r="O35" i="7"/>
  <c r="O39" i="7"/>
  <c r="O43" i="7"/>
  <c r="O47" i="7"/>
  <c r="O51" i="7"/>
  <c r="O55" i="7"/>
  <c r="O59" i="7"/>
  <c r="O63" i="7"/>
  <c r="O67" i="7"/>
  <c r="O71" i="7"/>
  <c r="O75" i="7"/>
  <c r="O79" i="7"/>
  <c r="O83" i="7"/>
  <c r="O87" i="7"/>
  <c r="O91" i="7"/>
  <c r="O95" i="7"/>
  <c r="O99" i="7"/>
  <c r="O103" i="7"/>
  <c r="Q40" i="4"/>
  <c r="Q44" i="4"/>
  <c r="Q48" i="4"/>
  <c r="Q52" i="4"/>
  <c r="Q56" i="4"/>
  <c r="Q60" i="4"/>
  <c r="Q64" i="4"/>
  <c r="Q68" i="4"/>
  <c r="Q72" i="4"/>
  <c r="Q76" i="4"/>
  <c r="Q80" i="4"/>
  <c r="Q84" i="4"/>
  <c r="Q88" i="4"/>
  <c r="Q92" i="4"/>
  <c r="Q96" i="4"/>
  <c r="Q100" i="4"/>
  <c r="Q104" i="4"/>
  <c r="O28" i="7"/>
  <c r="O32" i="7"/>
  <c r="O36" i="7"/>
  <c r="O40" i="7"/>
  <c r="O44" i="7"/>
  <c r="O48" i="7"/>
  <c r="O52" i="7"/>
  <c r="O56" i="7"/>
  <c r="O60" i="7"/>
  <c r="O64" i="7"/>
  <c r="O68" i="7"/>
  <c r="O72" i="7"/>
  <c r="O76" i="7"/>
  <c r="O80" i="7"/>
  <c r="O84" i="7"/>
  <c r="O88" i="7"/>
  <c r="O92" i="7"/>
  <c r="O96" i="7"/>
  <c r="O100" i="7"/>
  <c r="O104" i="7"/>
  <c r="O49" i="7"/>
  <c r="O53" i="7"/>
  <c r="O57" i="7"/>
  <c r="O61" i="7"/>
  <c r="O65" i="7"/>
  <c r="O69" i="7"/>
  <c r="O73" i="7"/>
  <c r="O77" i="7"/>
  <c r="O81" i="7"/>
  <c r="O85" i="7"/>
  <c r="O89" i="7"/>
  <c r="O93" i="7"/>
  <c r="O97" i="7"/>
  <c r="O101" i="7"/>
  <c r="O105" i="7"/>
  <c r="Q30" i="4"/>
  <c r="Q34" i="4"/>
  <c r="Q38" i="4"/>
  <c r="Q42" i="4"/>
  <c r="Q46" i="4"/>
  <c r="Q50" i="4"/>
  <c r="Q54" i="4"/>
  <c r="Q58" i="4"/>
  <c r="Q62" i="4"/>
  <c r="Q66" i="4"/>
  <c r="Q70" i="4"/>
  <c r="Q74" i="4"/>
  <c r="Q78" i="4"/>
  <c r="Q82" i="4"/>
  <c r="Q86" i="4"/>
  <c r="Q90" i="4"/>
  <c r="Q94" i="4"/>
  <c r="Q98" i="4"/>
  <c r="Q102" i="4"/>
  <c r="Q106" i="4"/>
  <c r="O30" i="7"/>
  <c r="O34" i="7"/>
  <c r="O38" i="7"/>
  <c r="O42" i="7"/>
  <c r="O46" i="7"/>
  <c r="O50" i="7"/>
  <c r="O54" i="7"/>
  <c r="O58" i="7"/>
  <c r="O62" i="7"/>
  <c r="O66" i="7"/>
  <c r="O70" i="7"/>
  <c r="O74" i="7"/>
  <c r="O78" i="7"/>
  <c r="O82" i="7"/>
  <c r="O86" i="7"/>
  <c r="O90" i="7"/>
  <c r="O94" i="7"/>
  <c r="O98" i="7"/>
  <c r="O102" i="7"/>
  <c r="O106" i="7"/>
  <c r="F55" i="2"/>
  <c r="G40" i="2" l="1"/>
  <c r="I2" i="13" l="1"/>
  <c r="E2" i="13"/>
  <c r="D2" i="13"/>
  <c r="C2" i="13"/>
  <c r="B2" i="13"/>
  <c r="A2" i="13"/>
  <c r="F67" i="2"/>
  <c r="G39" i="2"/>
  <c r="G38" i="2"/>
  <c r="G37" i="2"/>
  <c r="G80" i="2"/>
  <c r="M107" i="9" l="1"/>
  <c r="M56" i="9"/>
  <c r="M55" i="9"/>
  <c r="M54" i="9"/>
  <c r="M53" i="9"/>
  <c r="M52" i="9"/>
  <c r="M51" i="9"/>
  <c r="M50" i="9"/>
  <c r="M49" i="9"/>
  <c r="M48" i="9"/>
  <c r="M47" i="9"/>
  <c r="M46" i="9"/>
  <c r="M45" i="9"/>
  <c r="M44" i="9"/>
  <c r="M43" i="9"/>
  <c r="M42" i="9"/>
  <c r="M41" i="9"/>
  <c r="M40" i="9"/>
  <c r="M39" i="9"/>
  <c r="M38" i="9"/>
  <c r="M37" i="9"/>
  <c r="M36" i="9"/>
  <c r="M35" i="9"/>
  <c r="M34" i="9"/>
  <c r="M33" i="9"/>
  <c r="M32" i="9"/>
  <c r="M31" i="9"/>
  <c r="M30" i="9"/>
  <c r="M29" i="9"/>
  <c r="M28" i="9"/>
  <c r="M27" i="9"/>
  <c r="M26" i="9"/>
  <c r="M25" i="9"/>
  <c r="M24" i="9"/>
  <c r="M23" i="9"/>
  <c r="M22" i="9"/>
  <c r="M21" i="9"/>
  <c r="M20" i="9"/>
  <c r="M19" i="9"/>
  <c r="M18" i="9"/>
  <c r="M17" i="9"/>
  <c r="M16" i="9"/>
  <c r="M15" i="9"/>
  <c r="M14" i="9"/>
  <c r="M13" i="9"/>
  <c r="M12" i="9"/>
  <c r="M11" i="9"/>
  <c r="M10" i="9"/>
  <c r="M9" i="9"/>
  <c r="M8" i="9"/>
  <c r="M107" i="7"/>
  <c r="M26" i="7"/>
  <c r="M25" i="7"/>
  <c r="M24" i="7"/>
  <c r="M23" i="7"/>
  <c r="M22" i="7"/>
  <c r="M21" i="7"/>
  <c r="M20" i="7"/>
  <c r="M19" i="7"/>
  <c r="M18" i="7"/>
  <c r="M17" i="7"/>
  <c r="M16" i="7"/>
  <c r="M15" i="7"/>
  <c r="M14" i="7"/>
  <c r="M13" i="7"/>
  <c r="M12" i="7"/>
  <c r="M11" i="7"/>
  <c r="M10" i="7"/>
  <c r="M9" i="7"/>
  <c r="M8" i="7"/>
  <c r="O107" i="4"/>
  <c r="O26" i="4"/>
  <c r="O25" i="4"/>
  <c r="O24" i="4"/>
  <c r="O23" i="4"/>
  <c r="O22" i="4"/>
  <c r="O21" i="4"/>
  <c r="O20" i="4"/>
  <c r="O19" i="4"/>
  <c r="O18" i="4"/>
  <c r="O17" i="4"/>
  <c r="O16" i="4"/>
  <c r="O15" i="4"/>
  <c r="O14" i="4"/>
  <c r="O13" i="4"/>
  <c r="O12" i="4"/>
  <c r="O11" i="4"/>
  <c r="O10" i="4"/>
  <c r="O9" i="4"/>
  <c r="O8" i="4"/>
  <c r="K26" i="11" l="1"/>
  <c r="K25" i="11"/>
  <c r="K24" i="11"/>
  <c r="K23" i="11"/>
  <c r="K22" i="11"/>
  <c r="K21" i="11"/>
  <c r="K20" i="11"/>
  <c r="K19" i="11"/>
  <c r="K18" i="11"/>
  <c r="K17" i="11"/>
  <c r="K16" i="11"/>
  <c r="K15" i="11"/>
  <c r="K14" i="11"/>
  <c r="K13" i="11"/>
  <c r="K12" i="11"/>
  <c r="K11" i="11"/>
  <c r="K10" i="11"/>
  <c r="K8" i="11"/>
  <c r="K9" i="11"/>
  <c r="D4" i="11" l="1"/>
  <c r="G61" i="2" s="1"/>
  <c r="H56" i="2"/>
  <c r="H55" i="2"/>
  <c r="L107" i="9"/>
  <c r="L56" i="9"/>
  <c r="L55" i="9"/>
  <c r="L54" i="9"/>
  <c r="L53" i="9"/>
  <c r="L52" i="9"/>
  <c r="L51" i="9"/>
  <c r="L50" i="9"/>
  <c r="L49" i="9"/>
  <c r="L48" i="9"/>
  <c r="L47" i="9"/>
  <c r="L46" i="9"/>
  <c r="L45" i="9"/>
  <c r="L44" i="9"/>
  <c r="L43" i="9"/>
  <c r="L42" i="9"/>
  <c r="L41" i="9"/>
  <c r="L40" i="9"/>
  <c r="L39" i="9"/>
  <c r="L38" i="9"/>
  <c r="L37" i="9"/>
  <c r="L36" i="9"/>
  <c r="L35" i="9"/>
  <c r="L34" i="9"/>
  <c r="L33" i="9"/>
  <c r="L32" i="9"/>
  <c r="L31" i="9"/>
  <c r="L30" i="9"/>
  <c r="L29" i="9"/>
  <c r="L28" i="9"/>
  <c r="L27" i="9"/>
  <c r="L26" i="9"/>
  <c r="L25" i="9"/>
  <c r="L24" i="9"/>
  <c r="L23" i="9"/>
  <c r="L22" i="9"/>
  <c r="L21" i="9"/>
  <c r="L20" i="9"/>
  <c r="L19" i="9"/>
  <c r="L18" i="9"/>
  <c r="L17" i="9"/>
  <c r="L16" i="9"/>
  <c r="L15" i="9"/>
  <c r="L14" i="9"/>
  <c r="L13" i="9"/>
  <c r="L12" i="9"/>
  <c r="L11" i="9"/>
  <c r="L10" i="9"/>
  <c r="L9" i="9"/>
  <c r="L8" i="9"/>
  <c r="K107" i="9"/>
  <c r="J107" i="9"/>
  <c r="I107" i="9"/>
  <c r="H107" i="9"/>
  <c r="K56" i="9"/>
  <c r="J56" i="9"/>
  <c r="I56" i="9"/>
  <c r="H56" i="9"/>
  <c r="K55" i="9"/>
  <c r="J55" i="9"/>
  <c r="I55" i="9"/>
  <c r="H55" i="9"/>
  <c r="K54" i="9"/>
  <c r="J54" i="9"/>
  <c r="I54" i="9"/>
  <c r="H54" i="9"/>
  <c r="K53" i="9"/>
  <c r="J53" i="9"/>
  <c r="I53" i="9"/>
  <c r="H53" i="9"/>
  <c r="K52" i="9"/>
  <c r="J52" i="9"/>
  <c r="I52" i="9"/>
  <c r="H52" i="9"/>
  <c r="K51" i="9"/>
  <c r="J51" i="9"/>
  <c r="I51" i="9"/>
  <c r="H51" i="9"/>
  <c r="K50" i="9"/>
  <c r="J50" i="9"/>
  <c r="I50" i="9"/>
  <c r="H50" i="9"/>
  <c r="K49" i="9"/>
  <c r="J49" i="9"/>
  <c r="I49" i="9"/>
  <c r="H49" i="9"/>
  <c r="K48" i="9"/>
  <c r="J48" i="9"/>
  <c r="I48" i="9"/>
  <c r="H48" i="9"/>
  <c r="K47" i="9"/>
  <c r="J47" i="9"/>
  <c r="I47" i="9"/>
  <c r="H47" i="9"/>
  <c r="K46" i="9"/>
  <c r="J46" i="9"/>
  <c r="I46" i="9"/>
  <c r="H46" i="9"/>
  <c r="K45" i="9"/>
  <c r="J45" i="9"/>
  <c r="I45" i="9"/>
  <c r="H45" i="9"/>
  <c r="K44" i="9"/>
  <c r="J44" i="9"/>
  <c r="I44" i="9"/>
  <c r="H44" i="9"/>
  <c r="K43" i="9"/>
  <c r="J43" i="9"/>
  <c r="I43" i="9"/>
  <c r="H43" i="9"/>
  <c r="K42" i="9"/>
  <c r="J42" i="9"/>
  <c r="I42" i="9"/>
  <c r="H42" i="9"/>
  <c r="K41" i="9"/>
  <c r="J41" i="9"/>
  <c r="I41" i="9"/>
  <c r="H41" i="9"/>
  <c r="K40" i="9"/>
  <c r="J40" i="9"/>
  <c r="I40" i="9"/>
  <c r="H40" i="9"/>
  <c r="K39" i="9"/>
  <c r="J39" i="9"/>
  <c r="I39" i="9"/>
  <c r="H39" i="9"/>
  <c r="K38" i="9"/>
  <c r="J38" i="9"/>
  <c r="I38" i="9"/>
  <c r="H38" i="9"/>
  <c r="K37" i="9"/>
  <c r="J37" i="9"/>
  <c r="I37" i="9"/>
  <c r="H37" i="9"/>
  <c r="K36" i="9"/>
  <c r="J36" i="9"/>
  <c r="I36" i="9"/>
  <c r="H36" i="9"/>
  <c r="K35" i="9"/>
  <c r="J35" i="9"/>
  <c r="I35" i="9"/>
  <c r="H35" i="9"/>
  <c r="K34" i="9"/>
  <c r="J34" i="9"/>
  <c r="I34" i="9"/>
  <c r="H34" i="9"/>
  <c r="K33" i="9"/>
  <c r="J33" i="9"/>
  <c r="I33" i="9"/>
  <c r="H33" i="9"/>
  <c r="K32" i="9"/>
  <c r="J32" i="9"/>
  <c r="I32" i="9"/>
  <c r="H32" i="9"/>
  <c r="K31" i="9"/>
  <c r="J31" i="9"/>
  <c r="I31" i="9"/>
  <c r="H31" i="9"/>
  <c r="K30" i="9"/>
  <c r="J30" i="9"/>
  <c r="I30" i="9"/>
  <c r="H30" i="9"/>
  <c r="K29" i="9"/>
  <c r="J29" i="9"/>
  <c r="I29" i="9"/>
  <c r="H29" i="9"/>
  <c r="K28" i="9"/>
  <c r="J28" i="9"/>
  <c r="I28" i="9"/>
  <c r="H28" i="9"/>
  <c r="K27" i="9"/>
  <c r="J27" i="9"/>
  <c r="I27" i="9"/>
  <c r="H27" i="9"/>
  <c r="K26" i="9"/>
  <c r="J26" i="9"/>
  <c r="I26" i="9"/>
  <c r="H26" i="9"/>
  <c r="K25" i="9"/>
  <c r="J25" i="9"/>
  <c r="I25" i="9"/>
  <c r="H25" i="9"/>
  <c r="K24" i="9"/>
  <c r="J24" i="9"/>
  <c r="I24" i="9"/>
  <c r="H24" i="9"/>
  <c r="K23" i="9"/>
  <c r="J23" i="9"/>
  <c r="I23" i="9"/>
  <c r="H23" i="9"/>
  <c r="K22" i="9"/>
  <c r="J22" i="9"/>
  <c r="I22" i="9"/>
  <c r="H22" i="9"/>
  <c r="K21" i="9"/>
  <c r="J21" i="9"/>
  <c r="I21" i="9"/>
  <c r="H21" i="9"/>
  <c r="K20" i="9"/>
  <c r="J20" i="9"/>
  <c r="I20" i="9"/>
  <c r="H20" i="9"/>
  <c r="K19" i="9"/>
  <c r="J19" i="9"/>
  <c r="I19" i="9"/>
  <c r="H19" i="9"/>
  <c r="K18" i="9"/>
  <c r="J18" i="9"/>
  <c r="I18" i="9"/>
  <c r="H18" i="9"/>
  <c r="K17" i="9"/>
  <c r="J17" i="9"/>
  <c r="I17" i="9"/>
  <c r="H17" i="9"/>
  <c r="K16" i="9"/>
  <c r="J16" i="9"/>
  <c r="I16" i="9"/>
  <c r="H16" i="9"/>
  <c r="K15" i="9"/>
  <c r="J15" i="9"/>
  <c r="I15" i="9"/>
  <c r="H15" i="9"/>
  <c r="K14" i="9"/>
  <c r="J14" i="9"/>
  <c r="I14" i="9"/>
  <c r="H14" i="9"/>
  <c r="K13" i="9"/>
  <c r="J13" i="9"/>
  <c r="I13" i="9"/>
  <c r="H13" i="9"/>
  <c r="K12" i="9"/>
  <c r="J12" i="9"/>
  <c r="I12" i="9"/>
  <c r="H12" i="9"/>
  <c r="K11" i="9"/>
  <c r="J11" i="9"/>
  <c r="I11" i="9"/>
  <c r="H11" i="9"/>
  <c r="K10" i="9"/>
  <c r="J10" i="9"/>
  <c r="I10" i="9"/>
  <c r="H10" i="9"/>
  <c r="K9" i="9"/>
  <c r="J9" i="9"/>
  <c r="I9" i="9"/>
  <c r="H9" i="9"/>
  <c r="K8" i="9"/>
  <c r="J8" i="9"/>
  <c r="I8" i="9"/>
  <c r="H8" i="9"/>
  <c r="G41" i="2"/>
  <c r="G44" i="2" s="1"/>
  <c r="G43" i="2"/>
  <c r="G42" i="2"/>
  <c r="G45" i="2"/>
  <c r="N107" i="7"/>
  <c r="O107" i="7" s="1"/>
  <c r="N26" i="7"/>
  <c r="O26" i="7" s="1"/>
  <c r="N25" i="7"/>
  <c r="O25" i="7" s="1"/>
  <c r="N24" i="7"/>
  <c r="O24" i="7" s="1"/>
  <c r="N23" i="7"/>
  <c r="O23" i="7" s="1"/>
  <c r="N22" i="7"/>
  <c r="O22" i="7" s="1"/>
  <c r="N21" i="7"/>
  <c r="O21" i="7" s="1"/>
  <c r="N20" i="7"/>
  <c r="O20" i="7" s="1"/>
  <c r="N19" i="7"/>
  <c r="O19" i="7" s="1"/>
  <c r="N18" i="7"/>
  <c r="O18" i="7" s="1"/>
  <c r="N17" i="7"/>
  <c r="O17" i="7" s="1"/>
  <c r="N16" i="7"/>
  <c r="O16" i="7" s="1"/>
  <c r="N15" i="7"/>
  <c r="O15" i="7" s="1"/>
  <c r="N14" i="7"/>
  <c r="O14" i="7" s="1"/>
  <c r="N13" i="7"/>
  <c r="O13" i="7" s="1"/>
  <c r="N12" i="7"/>
  <c r="O12" i="7" s="1"/>
  <c r="N11" i="7"/>
  <c r="O11" i="7" s="1"/>
  <c r="N10" i="7"/>
  <c r="N9" i="7"/>
  <c r="O9" i="7" s="1"/>
  <c r="N8" i="7"/>
  <c r="P107" i="4"/>
  <c r="Q107" i="4" s="1"/>
  <c r="P26" i="4"/>
  <c r="Q26" i="4" s="1"/>
  <c r="P25" i="4"/>
  <c r="Q25" i="4" s="1"/>
  <c r="P24" i="4"/>
  <c r="Q24" i="4" s="1"/>
  <c r="P23" i="4"/>
  <c r="Q23" i="4" s="1"/>
  <c r="P22" i="4"/>
  <c r="Q22" i="4" s="1"/>
  <c r="P21" i="4"/>
  <c r="Q21" i="4" s="1"/>
  <c r="P20" i="4"/>
  <c r="Q20" i="4" s="1"/>
  <c r="P19" i="4"/>
  <c r="Q19" i="4" s="1"/>
  <c r="P18" i="4"/>
  <c r="Q18" i="4" s="1"/>
  <c r="P17" i="4"/>
  <c r="Q17" i="4" s="1"/>
  <c r="P16" i="4"/>
  <c r="Q16" i="4" s="1"/>
  <c r="P15" i="4"/>
  <c r="Q15" i="4" s="1"/>
  <c r="P14" i="4"/>
  <c r="Q14" i="4" s="1"/>
  <c r="P13" i="4"/>
  <c r="Q13" i="4" s="1"/>
  <c r="P12" i="4"/>
  <c r="Q12" i="4" s="1"/>
  <c r="P11" i="4"/>
  <c r="Q11" i="4" s="1"/>
  <c r="P10" i="4"/>
  <c r="Q10" i="4" s="1"/>
  <c r="P9" i="4"/>
  <c r="Q9" i="4" s="1"/>
  <c r="P8" i="4"/>
  <c r="Q8" i="7" l="1"/>
  <c r="O8" i="7"/>
  <c r="Q10" i="7"/>
  <c r="O10" i="7"/>
  <c r="S8" i="4"/>
  <c r="Q8" i="4"/>
  <c r="E4" i="9"/>
  <c r="G46" i="2"/>
  <c r="H36" i="2" s="1"/>
  <c r="C4" i="10" s="1"/>
  <c r="G18" i="2"/>
  <c r="G19" i="2"/>
  <c r="G20" i="2"/>
  <c r="H54" i="2"/>
  <c r="H57" i="2"/>
  <c r="G60" i="2"/>
  <c r="G67" i="2"/>
  <c r="G68" i="2"/>
  <c r="G69" i="2"/>
  <c r="I8" i="5"/>
  <c r="D4" i="7" l="1"/>
  <c r="J59" i="2"/>
  <c r="H47" i="2"/>
  <c r="D4" i="5"/>
  <c r="H35" i="2" s="1"/>
  <c r="G2" i="13" l="1"/>
  <c r="D4" i="4"/>
  <c r="H21" i="2" s="1"/>
  <c r="H29" i="2" l="1"/>
  <c r="G85" i="2"/>
  <c r="H17" i="2" l="1"/>
  <c r="I16" i="2" s="1"/>
  <c r="H2" i="13" l="1"/>
  <c r="K14" i="2"/>
  <c r="J2" i="13" s="1"/>
  <c r="F2" i="13"/>
  <c r="G14" i="2" l="1"/>
</calcChain>
</file>

<file path=xl/sharedStrings.xml><?xml version="1.0" encoding="utf-8"?>
<sst xmlns="http://schemas.openxmlformats.org/spreadsheetml/2006/main" count="1131" uniqueCount="712">
  <si>
    <t>Requisits</t>
  </si>
  <si>
    <t>Priorització</t>
  </si>
  <si>
    <t xml:space="preserve">Criteri General: </t>
  </si>
  <si>
    <t>Antiguitat en l'acreditació CU ANECA</t>
  </si>
  <si>
    <t xml:space="preserve">Situacions Especials: </t>
  </si>
  <si>
    <t xml:space="preserve">Mares  </t>
  </si>
  <si>
    <t>Pares</t>
  </si>
  <si>
    <t>Afegir a l'antiguitat 183 dies per cada fill/a nascut entre la data de doctorat i d'obtenció de l'acreditació.</t>
  </si>
  <si>
    <t>Afegir a l'antiguitat els dies de permís de paternitat autoritzats per a cada fill/a nascut entre la data de doctorat i d'obtenció de l'acreditació.</t>
  </si>
  <si>
    <t>Tothom</t>
  </si>
  <si>
    <t>Distribució de places</t>
  </si>
  <si>
    <t>reserva professores</t>
  </si>
  <si>
    <t>reserva discapacitats</t>
  </si>
  <si>
    <t>Mèrits especialment rellevants</t>
  </si>
  <si>
    <t>Criteris priorització mèrits especialment rellevants.</t>
  </si>
  <si>
    <t>1.- Mèrits de Recerca</t>
  </si>
  <si>
    <t>PUNTS</t>
  </si>
  <si>
    <r>
      <t xml:space="preserve">Participació: </t>
    </r>
    <r>
      <rPr>
        <b/>
        <sz val="11"/>
        <color theme="1"/>
        <rFont val="Calibri"/>
        <family val="2"/>
        <scheme val="minor"/>
      </rPr>
      <t>0,5 punts/projecte.</t>
    </r>
  </si>
  <si>
    <r>
      <t xml:space="preserve">d. IP de SGR finançats: </t>
    </r>
    <r>
      <rPr>
        <b/>
        <sz val="11"/>
        <rFont val="Calibri"/>
        <family val="2"/>
        <scheme val="minor"/>
      </rPr>
      <t>0,5 punts/projecte.</t>
    </r>
  </si>
  <si>
    <t>a. Trams de gestió:</t>
  </si>
  <si>
    <t>VALORACIÓ DE MÈRITS ESPECIALMENT RELLEVANTS</t>
  </si>
  <si>
    <t>Els candidats prioritzats podran renunciar sense penalització i el seu lloc serà ocupat pel següent candidat de la llista</t>
  </si>
  <si>
    <t>Sexenni de recerca viu o bé 5 sexennis</t>
  </si>
  <si>
    <t>Límit per departament</t>
  </si>
  <si>
    <t>No cal aportar cap document, només indicar-ho.</t>
  </si>
  <si>
    <t>NO</t>
  </si>
  <si>
    <t>NOM</t>
  </si>
  <si>
    <t>COGNOMS</t>
  </si>
  <si>
    <t>DEPARTAMENT</t>
  </si>
  <si>
    <t>i. Advanced Grants: 5 punts</t>
  </si>
  <si>
    <t>ii. Consolidator Grants: 4 punts</t>
  </si>
  <si>
    <t>iii. Starting Grants: 3 punts</t>
  </si>
  <si>
    <t>a. ERC Grant</t>
  </si>
  <si>
    <t>Coordinació general:</t>
  </si>
  <si>
    <t xml:space="preserve">b. Projectes internacionals de convocatòries competitives tipus programa marc de la Unió Europea o similars. Duració del projecte com a mínim 3 anys (si dura menys o més és calcularà la part proporcional):
</t>
  </si>
  <si>
    <t>*</t>
  </si>
  <si>
    <r>
      <t xml:space="preserve">k. Tenir o haver tingut la condició d’ICREA ACADÈMIA: </t>
    </r>
    <r>
      <rPr>
        <b/>
        <sz val="11"/>
        <color theme="1"/>
        <rFont val="Calibri"/>
        <family val="2"/>
        <scheme val="minor"/>
      </rPr>
      <t>1 punt</t>
    </r>
  </si>
  <si>
    <r>
      <t xml:space="preserve">  - 6</t>
    </r>
    <r>
      <rPr>
        <u/>
        <sz val="11"/>
        <color theme="1"/>
        <rFont val="Calibri"/>
        <family val="2"/>
        <scheme val="minor"/>
      </rPr>
      <t xml:space="preserve"> o més grups</t>
    </r>
    <r>
      <rPr>
        <sz val="11"/>
        <color theme="1"/>
        <rFont val="Calibri"/>
        <family val="2"/>
        <scheme val="minor"/>
      </rPr>
      <t xml:space="preserve"> - únic IP: </t>
    </r>
    <r>
      <rPr>
        <b/>
        <sz val="11"/>
        <color theme="1"/>
        <rFont val="Calibri"/>
        <family val="2"/>
        <scheme val="minor"/>
      </rPr>
      <t>1,5 punts/projecte.</t>
    </r>
  </si>
  <si>
    <r>
      <t xml:space="preserve">  -</t>
    </r>
    <r>
      <rPr>
        <u/>
        <sz val="11"/>
        <color theme="1"/>
        <rFont val="Calibri"/>
        <family val="2"/>
        <scheme val="minor"/>
      </rPr>
      <t xml:space="preserve"> 6 o més grups</t>
    </r>
    <r>
      <rPr>
        <sz val="11"/>
        <color theme="1"/>
        <rFont val="Calibri"/>
        <family val="2"/>
        <scheme val="minor"/>
      </rPr>
      <t xml:space="preserve"> - 2 coIP: </t>
    </r>
    <r>
      <rPr>
        <b/>
        <sz val="11"/>
        <color theme="1"/>
        <rFont val="Calibri"/>
        <family val="2"/>
        <scheme val="minor"/>
      </rPr>
      <t>1 punt/projecte</t>
    </r>
  </si>
  <si>
    <r>
      <t xml:space="preserve">  - </t>
    </r>
    <r>
      <rPr>
        <u/>
        <sz val="11"/>
        <color theme="1"/>
        <rFont val="Calibri"/>
        <family val="2"/>
        <scheme val="minor"/>
      </rPr>
      <t>menys de 6 grups</t>
    </r>
    <r>
      <rPr>
        <sz val="11"/>
        <color theme="1"/>
        <rFont val="Calibri"/>
        <family val="2"/>
        <scheme val="minor"/>
      </rPr>
      <t xml:space="preserve"> - únic IP: </t>
    </r>
    <r>
      <rPr>
        <b/>
        <sz val="11"/>
        <color theme="1"/>
        <rFont val="Calibri"/>
        <family val="2"/>
        <scheme val="minor"/>
      </rPr>
      <t>1,25 punts/projecte.</t>
    </r>
  </si>
  <si>
    <r>
      <t xml:space="preserve">  - </t>
    </r>
    <r>
      <rPr>
        <u/>
        <sz val="11"/>
        <color theme="1"/>
        <rFont val="Calibri"/>
        <family val="2"/>
        <scheme val="minor"/>
      </rPr>
      <t>menys de 6 grups</t>
    </r>
    <r>
      <rPr>
        <sz val="11"/>
        <color theme="1"/>
        <rFont val="Calibri"/>
        <family val="2"/>
        <scheme val="minor"/>
      </rPr>
      <t xml:space="preserve"> - 2 coIP: </t>
    </r>
    <r>
      <rPr>
        <b/>
        <sz val="11"/>
        <color theme="1"/>
        <rFont val="Calibri"/>
        <family val="2"/>
        <scheme val="minor"/>
      </rPr>
      <t>0,9 punt/projecte</t>
    </r>
  </si>
  <si>
    <r>
      <t xml:space="preserve">Coordinació d'un subprojecte: </t>
    </r>
    <r>
      <rPr>
        <b/>
        <sz val="11"/>
        <color theme="1"/>
        <rFont val="Calibri"/>
        <family val="2"/>
        <scheme val="minor"/>
      </rPr>
      <t>0,75 punts</t>
    </r>
  </si>
  <si>
    <r>
      <t>i. IP de projecte coordinat - únic IP:</t>
    </r>
    <r>
      <rPr>
        <b/>
        <sz val="11"/>
        <color theme="1"/>
        <rFont val="Calibri"/>
        <family val="2"/>
        <scheme val="minor"/>
      </rPr>
      <t xml:space="preserve"> 1 punt/projecte</t>
    </r>
  </si>
  <si>
    <r>
      <t>i'. IP de projecte coordinat - 2 coIP:</t>
    </r>
    <r>
      <rPr>
        <b/>
        <sz val="11"/>
        <color theme="1"/>
        <rFont val="Calibri"/>
        <family val="2"/>
        <scheme val="minor"/>
      </rPr>
      <t xml:space="preserve"> 0,7 punts/projecte</t>
    </r>
  </si>
  <si>
    <r>
      <t xml:space="preserve">ii'. IP de projecte individual - 2 coIP: </t>
    </r>
    <r>
      <rPr>
        <b/>
        <sz val="11"/>
        <color theme="1"/>
        <rFont val="Calibri"/>
        <family val="2"/>
        <scheme val="minor"/>
      </rPr>
      <t>0,6 punts/projecte.</t>
    </r>
  </si>
  <si>
    <r>
      <t xml:space="preserve">iii. Participació: </t>
    </r>
    <r>
      <rPr>
        <b/>
        <sz val="11"/>
        <color theme="1"/>
        <rFont val="Calibri"/>
        <family val="2"/>
        <scheme val="minor"/>
      </rPr>
      <t>0,3 punts/projecte</t>
    </r>
  </si>
  <si>
    <t xml:space="preserve"> -Publicacions situades en primer quartil JCR</t>
  </si>
  <si>
    <t xml:space="preserve"> - Publicacions situades en segon quartil JCR</t>
  </si>
  <si>
    <t xml:space="preserve"> - Publicacions en tercer quartil JCR</t>
  </si>
  <si>
    <t xml:space="preserve"> - Publicacions indexades JCR</t>
  </si>
  <si>
    <t>Física</t>
  </si>
  <si>
    <t>1. P</t>
  </si>
  <si>
    <t>2. Q</t>
  </si>
  <si>
    <t>3. I</t>
  </si>
  <si>
    <t>e. Publicacions. Per a cada candidat es calcularan tres indicadors (P, Q i I) com a mesura de Producció, Qualitat i Impacte</t>
  </si>
  <si>
    <t>* Es valora amb la mínima puntuació per mèrit per una valoració orientativa, la definitiva serà a judici de la comissió avaluadora</t>
  </si>
  <si>
    <t xml:space="preserve">f. Tranferència. </t>
  </si>
  <si>
    <r>
      <t xml:space="preserve">  a.1. Convenis-any internacionals en els que s'és responsable: </t>
    </r>
    <r>
      <rPr>
        <b/>
        <sz val="11"/>
        <color theme="1"/>
        <rFont val="Calibri"/>
        <family val="2"/>
        <scheme val="minor"/>
      </rPr>
      <t>0,25 punts per conveni-any</t>
    </r>
  </si>
  <si>
    <r>
      <t xml:space="preserve">  a.2. Convenis-any internacionals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</si>
  <si>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  b.1. Convenis-any nacionals en els que s'és responsable: </t>
    </r>
    <r>
      <rPr>
        <b/>
        <sz val="11"/>
        <color theme="1"/>
        <rFont val="Calibri"/>
        <family val="2"/>
        <scheme val="minor"/>
      </rPr>
      <t>0,2 punts per conveni-any</t>
    </r>
  </si>
  <si>
    <r>
      <t xml:space="preserve">  b.2. Convenis-any nacionals en els que s'és participant: </t>
    </r>
    <r>
      <rPr>
        <b/>
        <sz val="11"/>
        <color theme="1"/>
        <rFont val="Calibri"/>
        <family val="2"/>
        <scheme val="minor"/>
      </rPr>
      <t>0,1 punts per conveni-any</t>
    </r>
    <r>
      <rPr>
        <sz val="11"/>
        <color theme="1"/>
        <rFont val="Calibri"/>
        <family val="2"/>
        <scheme val="minor"/>
      </rPr>
      <t xml:space="preserve"> (màxim 0.5)</t>
    </r>
  </si>
  <si>
    <r>
      <t xml:space="preserve">i. Altres mèrits de gran rellevància a judici de la comissió avaluadora (premis de recerca, premis a la trajectòria científica, editor-in-chief de revistes científiques de prestigi internacional, membre de l’editorial board de revistes científiques internacionals indexades, preferentment Q1, Q2 del JCR; ponències invitades en congressos de especial rellevància internacional). No computa ser membre d’associacions o institucions científiques, tampoc participació en conferències ni jornades, tampoc avaluador o reviewer de revistes científiques: </t>
    </r>
    <r>
      <rPr>
        <b/>
        <sz val="11"/>
        <color theme="1"/>
        <rFont val="Calibri"/>
        <family val="2"/>
        <scheme val="minor"/>
      </rPr>
      <t>màxim 1 punt en total (de 0,1 a 0,3 punts per mèrit).</t>
    </r>
  </si>
  <si>
    <r>
      <t>a. Distincions nacionals i internacionals de gran rellevància (a títol d’exemple: distinció Jaume Vicens Vives, etc.) (no computa nomenaments ni invitacions per coordinar activitats formatives):</t>
    </r>
    <r>
      <rPr>
        <b/>
        <sz val="11"/>
        <color theme="1"/>
        <rFont val="Calibri"/>
        <family val="2"/>
        <scheme val="minor"/>
      </rPr>
      <t xml:space="preserve"> 1 punt</t>
    </r>
  </si>
  <si>
    <t xml:space="preserve">b. Projectes d’innovació docent: </t>
  </si>
  <si>
    <r>
      <t>i. IP d'un projecte amb finançament:</t>
    </r>
    <r>
      <rPr>
        <b/>
        <sz val="11"/>
        <color theme="1"/>
        <rFont val="Calibri"/>
        <family val="2"/>
        <scheme val="minor"/>
      </rPr>
      <t xml:space="preserve"> 1 punt</t>
    </r>
  </si>
  <si>
    <r>
      <t xml:space="preserve">i'. IP d'un projecte sense finançament: </t>
    </r>
    <r>
      <rPr>
        <b/>
        <sz val="11"/>
        <color theme="1"/>
        <rFont val="Calibri"/>
        <family val="2"/>
        <scheme val="minor"/>
      </rPr>
      <t>0,3 punts</t>
    </r>
  </si>
  <si>
    <r>
      <t>i. Participació en un projecte amb finançament:</t>
    </r>
    <r>
      <rPr>
        <b/>
        <sz val="11"/>
        <color theme="1"/>
        <rFont val="Calibri"/>
        <family val="2"/>
        <scheme val="minor"/>
      </rPr>
      <t xml:space="preserve"> 0,5 punts</t>
    </r>
  </si>
  <si>
    <r>
      <t xml:space="preserve">ii'. Participació en un projecte sense finançament: </t>
    </r>
    <r>
      <rPr>
        <b/>
        <sz val="11"/>
        <color theme="1"/>
        <rFont val="Calibri"/>
        <family val="2"/>
        <scheme val="minor"/>
      </rPr>
      <t>0,15 punts</t>
    </r>
  </si>
  <si>
    <r>
      <t xml:space="preserve">c. Trams de docència autonòmics avaluats (no computen els estatals que es donen automàticament): </t>
    </r>
    <r>
      <rPr>
        <b/>
        <sz val="11"/>
        <color theme="1"/>
        <rFont val="Calibri"/>
        <family val="2"/>
        <scheme val="minor"/>
      </rPr>
      <t>1 punt/tram.</t>
    </r>
  </si>
  <si>
    <r>
      <t xml:space="preserve">d. Direcció/codirecció de tesis doctorals defensades: </t>
    </r>
    <r>
      <rPr>
        <b/>
        <sz val="11"/>
        <color theme="1"/>
        <rFont val="Calibri"/>
        <family val="2"/>
        <scheme val="minor"/>
      </rPr>
      <t>0,25 punts / tesi</t>
    </r>
  </si>
  <si>
    <r>
      <t xml:space="preserve">e. Participació sostinguda (mínim 3 anys): en comissions de docència oficials de facultat i rectorat, en comissions de seguiment de doctorat, coordinació de programes internacionals de caràcter docent (tipus International Training Network per doctorands), coordinació per a posada en marxa un nou MOOC: </t>
    </r>
    <r>
      <rPr>
        <b/>
        <sz val="11"/>
        <color theme="1"/>
        <rFont val="Calibri"/>
        <family val="2"/>
        <scheme val="minor"/>
      </rPr>
      <t>màxim 1,5 punts en total (0,3 punts per mèrit per cada període de 3 anys).</t>
    </r>
  </si>
  <si>
    <r>
      <t xml:space="preserve">f. Altres mèrits de gran rellevància a judici de la comissió avaluadora (participació sostinguda en activitats d’innovació pedagògica, elaboració de plans d’estudis, premis a projecte docent, presidència de comissions avaluadores a nivell internacional, estatal i autonòmics de verificació de títols): </t>
    </r>
    <r>
      <rPr>
        <b/>
        <sz val="11"/>
        <color theme="1"/>
        <rFont val="Calibri"/>
        <family val="2"/>
        <scheme val="minor"/>
      </rPr>
      <t>màxim 1 punt en total (de 0,2 a 0,5 punts per mèrit).</t>
    </r>
  </si>
  <si>
    <r>
      <t xml:space="preserve"> i. </t>
    </r>
    <r>
      <rPr>
        <b/>
        <sz val="11"/>
        <color theme="1"/>
        <rFont val="Calibri"/>
        <family val="2"/>
        <scheme val="minor"/>
      </rPr>
      <t>1,85 punt</t>
    </r>
    <r>
      <rPr>
        <sz val="11"/>
        <color theme="1"/>
        <rFont val="Calibri"/>
        <family val="2"/>
        <scheme val="minor"/>
      </rPr>
      <t xml:space="preserve"> per al 1r tram (o punts equivalents: 30). [A partir dels 10 punts de gestió acumulats i fins arribar a 30, 0,615 punts per cada bloc de 10 punts].</t>
    </r>
  </si>
  <si>
    <t>La comissió podrà atorgar fins a 5 punts per mèrits extraordinàriament rellevants i que no s’hagin tingut en compte en els apartats anteriors. La decisió en aquest sentit requerirà el vot favorable de com a mínim 4 membres de la comissió avaluadora i haurà de ser adequadament justificada.</t>
  </si>
  <si>
    <t>MODEL I CRITERIS DE PRIORITZACIÓ DE LES PLACES DE CATEDRÀTIC D’UNIVERSITAT</t>
  </si>
  <si>
    <t>Dedicació exclusiva al sector públic</t>
  </si>
  <si>
    <t>Afegir a l'antiguitat els dies d'incapacitat haguts entre la data de doctorat i de'obtenció de l'acreditació per baixa mèdica de durada igual o superior a 4 mesos</t>
  </si>
  <si>
    <t>Places pel torn de promoció</t>
  </si>
  <si>
    <t>Places pel torn lliure</t>
  </si>
  <si>
    <t>a)</t>
  </si>
  <si>
    <t>b)</t>
  </si>
  <si>
    <t>c)</t>
  </si>
  <si>
    <t>Els TU acreditats a CU que ocupin els llocs immediatament següents de la llista ordenada per la data d’acreditació, una vegada adjudicades les places del torn de promoció.</t>
  </si>
  <si>
    <t>a) 15% de les places prioritzades per antiguitat per a departaments amb 50 o més professors homologats a temps complert.</t>
  </si>
  <si>
    <t>En cas d’empat en la data d’acreditació, es prioritzarà segons els següents factors aplicats de forma successiva:</t>
  </si>
  <si>
    <t>1. Pertinença a una àrea de coneixement (o departament) que no tingui cap catedràtic l’any de la convocatòria o que pugui quedar en aquesta situació l’any següent.</t>
  </si>
  <si>
    <t>2. El nombre més alt resultat de dividir el nombre de trams de docència avaluats (AQU) reconeguts entre el màxim nombre de trams de docència avaluats que podria haver assolit el candidat.</t>
  </si>
  <si>
    <t>3. Valor més baix de la dedicació del professorat segons el model de dedicació acadèmica vigent en cada moment i referit al curs acadèmic en que tingui lloc la priorització de les places</t>
  </si>
  <si>
    <t>4. Nombre de trams de gestió reconeguts (AQU).</t>
  </si>
  <si>
    <t>Matemàtiques</t>
  </si>
  <si>
    <t>Química</t>
  </si>
  <si>
    <t>CC de la natura</t>
  </si>
  <si>
    <t>Biologia Cel·lular i Molecular</t>
  </si>
  <si>
    <t>Ciències Biomèdiques</t>
  </si>
  <si>
    <t>Medicina Clinica i especialitats clíniques</t>
  </si>
  <si>
    <t>Especialitats Sanitàries</t>
  </si>
  <si>
    <t>Enginyeria Química, dels materials i del medi natural</t>
  </si>
  <si>
    <t>Enginyeria Mecànica i de la Navegació</t>
  </si>
  <si>
    <t>Enginyeria Elèctrica i de Comunicacions</t>
  </si>
  <si>
    <t>Enginyeria Informàtica</t>
  </si>
  <si>
    <t>Arquitectura, Enginyeria Civil, Construcció i Urbanisme</t>
  </si>
  <si>
    <t>Dret</t>
  </si>
  <si>
    <t>CC Econòmiques i Empresarials</t>
  </si>
  <si>
    <t>CC de l'Educació</t>
  </si>
  <si>
    <t>CC del comportament</t>
  </si>
  <si>
    <t>CC Socials</t>
  </si>
  <si>
    <t>Història, Filosofia i Geografia</t>
  </si>
  <si>
    <t>Filologia i Lingüística</t>
  </si>
  <si>
    <t>Història de l'Art i Expressió Artística</t>
  </si>
  <si>
    <t>Àrea del coneixement</t>
  </si>
  <si>
    <t>N ANECA</t>
  </si>
  <si>
    <r>
      <t xml:space="preserve">ii. </t>
    </r>
    <r>
      <rPr>
        <b/>
        <sz val="11"/>
        <color theme="1"/>
        <rFont val="Calibri"/>
        <family val="2"/>
        <scheme val="minor"/>
      </rPr>
      <t>0,92 punts</t>
    </r>
    <r>
      <rPr>
        <sz val="11"/>
        <color theme="1"/>
        <rFont val="Calibri"/>
        <family val="2"/>
        <scheme val="minor"/>
      </rPr>
      <t xml:space="preserve"> per al segon (o punts equivalents: 45).</t>
    </r>
  </si>
  <si>
    <r>
      <t>iii-1.</t>
    </r>
    <r>
      <rPr>
        <b/>
        <sz val="11"/>
        <color theme="1"/>
        <rFont val="Calibri"/>
        <family val="2"/>
        <scheme val="minor"/>
      </rPr>
      <t xml:space="preserve"> 0,615</t>
    </r>
    <r>
      <rPr>
        <sz val="11"/>
        <color theme="1"/>
        <rFont val="Calibri"/>
        <family val="2"/>
        <scheme val="minor"/>
      </rPr>
      <t xml:space="preserve"> punts per al tercer tram(o punts equivalents: 55)</t>
    </r>
  </si>
  <si>
    <r>
      <t xml:space="preserve">iii-2. </t>
    </r>
    <r>
      <rPr>
        <b/>
        <sz val="11"/>
        <color theme="1"/>
        <rFont val="Calibri"/>
        <family val="2"/>
        <scheme val="minor"/>
      </rPr>
      <t>0,615</t>
    </r>
    <r>
      <rPr>
        <sz val="11"/>
        <color theme="1"/>
        <rFont val="Calibri"/>
        <family val="2"/>
        <scheme val="minor"/>
      </rPr>
      <t xml:space="preserve"> punts per al quart tram (o punts equivalents: 65)</t>
    </r>
  </si>
  <si>
    <t>b) 10% de les places prioritzades per antiguitat en l'acreditació que es convoquin cada any,per la resta departaments</t>
  </si>
  <si>
    <r>
      <t xml:space="preserve">h.Direcció de grans infraestructures científiques (tipus Sincrotró. No computa ser director d’instituts propis o adscrits): </t>
    </r>
    <r>
      <rPr>
        <b/>
        <sz val="11"/>
        <color theme="1"/>
        <rFont val="Calibri"/>
        <family val="2"/>
        <scheme val="minor"/>
      </rPr>
      <t>de 0,5 a 1 punt. Màxim 1 punt</t>
    </r>
  </si>
  <si>
    <t xml:space="preserve"> - Nombre de cites rebudes (segons ISI WoK)</t>
  </si>
  <si>
    <t xml:space="preserve"> - Mitja de cites rebudes per àmbit de coneixement al llarg de 5 anys, segons l'agència Thomson (per total de cites obtingudes segons WoS) - Segons la taula que es facilitarà per la convocatòria</t>
  </si>
  <si>
    <r>
      <t xml:space="preserve">1. </t>
    </r>
    <r>
      <rPr>
        <u/>
        <sz val="11"/>
        <color theme="1"/>
        <rFont val="Calibri"/>
        <family val="2"/>
        <scheme val="minor"/>
      </rPr>
      <t>Convenis o contractes-any</t>
    </r>
    <r>
      <rPr>
        <sz val="11"/>
        <color theme="1"/>
        <rFont val="Calibri"/>
        <family val="2"/>
        <scheme val="minor"/>
      </rPr>
      <t>: es computen el nombre de convenis normalitzats a una durada d’un any</t>
    </r>
  </si>
  <si>
    <r>
      <t xml:space="preserve">2. </t>
    </r>
    <r>
      <rPr>
        <u/>
        <sz val="11"/>
        <color theme="1"/>
        <rFont val="Calibri"/>
        <family val="2"/>
        <scheme val="minor"/>
      </rPr>
      <t>Patents:</t>
    </r>
    <r>
      <rPr>
        <sz val="11"/>
        <color theme="1"/>
        <rFont val="Calibri"/>
        <family val="2"/>
        <scheme val="minor"/>
      </rPr>
      <t xml:space="preserve"> </t>
    </r>
    <r>
      <rPr>
        <b/>
        <sz val="11"/>
        <color theme="1"/>
        <rFont val="Calibri"/>
        <family val="2"/>
        <scheme val="minor"/>
      </rPr>
      <t>1 punt</t>
    </r>
    <r>
      <rPr>
        <sz val="11"/>
        <color theme="1"/>
        <rFont val="Calibri"/>
        <family val="2"/>
        <scheme val="minor"/>
      </rPr>
      <t xml:space="preserve"> per cada patent llicenciada o en explotació.</t>
    </r>
  </si>
  <si>
    <t>La puntuació total obtinguda en aquest apartat es multiplicarà per un factor corrector d'1,5</t>
  </si>
  <si>
    <t>b. Àmbit sanitari:</t>
  </si>
  <si>
    <r>
      <t xml:space="preserve">4.- Mèrits </t>
    </r>
    <r>
      <rPr>
        <b/>
        <u/>
        <sz val="14"/>
        <color theme="1"/>
        <rFont val="Calibri"/>
        <family val="2"/>
        <scheme val="minor"/>
      </rPr>
      <t>molt</t>
    </r>
    <r>
      <rPr>
        <b/>
        <sz val="14"/>
        <color theme="1"/>
        <rFont val="Calibri"/>
        <family val="2"/>
        <scheme val="minor"/>
      </rPr>
      <t xml:space="preserve"> excepcionals (màxim 5 punts)</t>
    </r>
  </si>
  <si>
    <t>PRIORITZACIÓ PLACES CATEDRÀTIC 2018</t>
  </si>
  <si>
    <t>PLANTILLA DE JUSTIFICACIÓ DE PROJECTES</t>
  </si>
  <si>
    <t>Nom de la convocatòria</t>
  </si>
  <si>
    <t>Entitat finançadora</t>
  </si>
  <si>
    <t>Referència</t>
  </si>
  <si>
    <t>Títol</t>
  </si>
  <si>
    <t>nº grups participants</t>
  </si>
  <si>
    <t>nº IPs projecte</t>
  </si>
  <si>
    <t>IP projecte (si/no)</t>
  </si>
  <si>
    <t>nº IPs workpackage</t>
  </si>
  <si>
    <t>IP workpackage (si/no)</t>
  </si>
  <si>
    <t>Participació (Si/no) (només si no és IP)</t>
  </si>
  <si>
    <t>Cuantia de la subvenció</t>
  </si>
  <si>
    <t>Data inici (dia/mes/any)</t>
  </si>
  <si>
    <t>Data final (dia/mes/any)</t>
  </si>
  <si>
    <t>PUNTUACIÓ</t>
  </si>
  <si>
    <t>CODI</t>
  </si>
  <si>
    <t>DNI</t>
  </si>
  <si>
    <t>ORDRE</t>
  </si>
  <si>
    <t>PUNTUACIÓ PROJECTES INTERNACIONALS</t>
  </si>
  <si>
    <t xml:space="preserve">Omplir la següent graella indicant les dades dels projectes que es demanen. </t>
  </si>
  <si>
    <t xml:space="preserve">b. Projectes internacionals de convocatòries competitives tipus programa marc de la Unió Europea o similars </t>
  </si>
  <si>
    <t>PUNTUACIÓ PROJECTES I+D+i</t>
  </si>
  <si>
    <t>Puntuació projecte</t>
  </si>
  <si>
    <t>PUNTUACIÓ projecte (mínim 3 anys)</t>
  </si>
  <si>
    <t xml:space="preserve">Omplir la següent graella indicant les dades de les publicacions que es demanen. </t>
  </si>
  <si>
    <t>PUNTUACIÓ PUBLICACIONS</t>
  </si>
  <si>
    <t>PUNTUACIÓ CONVENIS-ANY</t>
  </si>
  <si>
    <t>Nom del conveni</t>
  </si>
  <si>
    <t>Nacional / Internacional</t>
  </si>
  <si>
    <t>Duració conveni (nombre d'anys)</t>
  </si>
  <si>
    <t>Entitats</t>
  </si>
  <si>
    <t>Responsable / Participant</t>
  </si>
  <si>
    <t>P1</t>
  </si>
  <si>
    <t>P2</t>
  </si>
  <si>
    <t>P3</t>
  </si>
  <si>
    <t>P4</t>
  </si>
  <si>
    <r>
      <t xml:space="preserve">ii. IP de projecte individual - únic IP: </t>
    </r>
    <r>
      <rPr>
        <b/>
        <sz val="11"/>
        <color theme="1"/>
        <rFont val="Calibri"/>
        <family val="2"/>
        <scheme val="minor"/>
      </rPr>
      <t>0,75 punts/projecte.</t>
    </r>
  </si>
  <si>
    <t>Participació (si/no) (només si no és IP)</t>
  </si>
  <si>
    <t>c. Projectes tipus I+D+i del MINECO, I+D+i INIA, I+D+i en Salut o similars (NO COMPTEN LES XARXES TEMÀTIQUES NI ELS GRUPS EMERGENTS)</t>
  </si>
  <si>
    <t>c. IP de projectes I+D+i del MINECO, projectes I+D+i INIA, projectes I+D+i en Salut o similars de duració de 3 anys mínim (si dura menys o més es calcularà la part proporcional). No compten els grups emergents:</t>
  </si>
  <si>
    <t>Referència completa de la publicació indexada JCR: autors, títol, Revista, pàgina inicial-final.</t>
  </si>
  <si>
    <t>Quartil (1, 2 o 3)</t>
  </si>
  <si>
    <t>Àrea JCR</t>
  </si>
  <si>
    <t>PLANTILLA DE JUSTIFICACIÓ DE PUBLICACIONS. ÀMBIT  Ciències, Biociències, Ciències de la Salut i Enginyeria</t>
  </si>
  <si>
    <t>d. SGR: només si és IP</t>
  </si>
  <si>
    <r>
      <t xml:space="preserve">Cal aportar, en la pestanya </t>
    </r>
    <r>
      <rPr>
        <b/>
        <sz val="9"/>
        <color theme="1"/>
        <rFont val="Calibri"/>
        <family val="2"/>
        <scheme val="minor"/>
      </rPr>
      <t>"Publicacions"</t>
    </r>
    <r>
      <rPr>
        <sz val="9"/>
        <color theme="1"/>
        <rFont val="Calibri"/>
        <family val="2"/>
        <scheme val="minor"/>
      </rPr>
      <t>, una relació de les publicacions indexades JCR, amb indicació del quartil i àrea JCR.</t>
    </r>
  </si>
  <si>
    <t>f. Convenis o contractes-any i patents</t>
  </si>
  <si>
    <t>Conveni/Patent</t>
  </si>
  <si>
    <t>P5</t>
  </si>
  <si>
    <t>PUNTUACIÓ CONVENIS I PATENTS</t>
  </si>
  <si>
    <t>* Per a Enginyeria informàtica, també es podran considerar publicacions en proceedings de congressos recollits en el rating de congressos de GII-GRIN-SCIE (http://www.scie.es//gii-grin-scie-rating/).</t>
  </si>
  <si>
    <r>
      <t xml:space="preserve">g. Ser membre electe d’institucions o societats acadèmiques de gran prestigi nacional i internacional (no computa ser simplement soci d'una associació, Editor-in-chief ni membre de l’editorial board de revistes científiques, ni membre de comitès científics): </t>
    </r>
    <r>
      <rPr>
        <b/>
        <sz val="11"/>
        <color theme="1"/>
        <rFont val="Calibri"/>
        <family val="2"/>
        <scheme val="minor"/>
      </rPr>
      <t>de 0,1 a 1 punt. Màxim 1 punt</t>
    </r>
  </si>
  <si>
    <t>ÀMBITS DE CIÈNCIES, BIOCIÈNCIES, CC DE LA SALUT I ENGINYERIA</t>
  </si>
  <si>
    <t>PLANTILLA DE JUSTIFICACIÓ DE PROJECTES D'INNOVACIÓ DOCENT</t>
  </si>
  <si>
    <t>PUNTUACIÓ PROJECTES INNOVACIÓ DOCENT</t>
  </si>
  <si>
    <t>2b. Projectes d’innovació docent</t>
  </si>
  <si>
    <t>Nom del projecte</t>
  </si>
  <si>
    <t>Amb finançament s/n</t>
  </si>
  <si>
    <t>PLANTILLA DE JUSTIFICACIÓ DE TESIS</t>
  </si>
  <si>
    <r>
      <rPr>
        <b/>
        <sz val="11"/>
        <color theme="1"/>
        <rFont val="Calibri"/>
        <family val="2"/>
        <scheme val="minor"/>
      </rPr>
      <t>El candidat o la candidata podrà participar en la priorització per mèrits especialment rellevants quan arribi a una puntuació mínima de 18</t>
    </r>
    <r>
      <rPr>
        <sz val="11"/>
        <color theme="1"/>
        <rFont val="Calibri"/>
        <family val="2"/>
        <scheme val="minor"/>
      </rPr>
      <t xml:space="preserve">
</t>
    </r>
    <r>
      <rPr>
        <sz val="11"/>
        <color theme="1"/>
        <rFont val="Calibri"/>
        <family val="2"/>
        <scheme val="minor"/>
      </rPr>
      <t xml:space="preserve">
</t>
    </r>
  </si>
  <si>
    <r>
      <t xml:space="preserve">2.- Mèrits de Docència                                                                                                     </t>
    </r>
    <r>
      <rPr>
        <sz val="10"/>
        <color theme="1"/>
        <rFont val="Calibri"/>
        <family val="2"/>
        <scheme val="minor"/>
      </rPr>
      <t>La puntuació total obtinguda en aquest apartat es multiplicarà per un factor corrector d'1.5</t>
    </r>
  </si>
  <si>
    <t xml:space="preserve">Duració en anys </t>
  </si>
  <si>
    <r>
      <t>Cal aportar, en la pestanya "</t>
    </r>
    <r>
      <rPr>
        <b/>
        <sz val="9"/>
        <color theme="1"/>
        <rFont val="Calibri"/>
        <family val="2"/>
        <scheme val="minor"/>
      </rPr>
      <t>Projectes Internacionals</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s'adjudica a la taula)</t>
    </r>
  </si>
  <si>
    <r>
      <t xml:space="preserve">Cal aportar, en la pestanya </t>
    </r>
    <r>
      <rPr>
        <b/>
        <sz val="9"/>
        <color theme="1"/>
        <rFont val="Calibri"/>
        <family val="2"/>
        <scheme val="minor"/>
      </rPr>
      <t>"Projectes I+D+i"</t>
    </r>
    <r>
      <rPr>
        <sz val="9"/>
        <color theme="1"/>
        <rFont val="Calibri"/>
        <family val="2"/>
        <scheme val="minor"/>
      </rPr>
      <t xml:space="preserve">, una relació dels projectes. </t>
    </r>
    <r>
      <rPr>
        <sz val="9"/>
        <rFont val="Calibri"/>
        <family val="2"/>
        <scheme val="minor"/>
      </rPr>
      <t>En el cas de projectes que no siguin de la UAB s'haurà d'adjuntar la documentació acreditativa  (amb el codi que s'indica a la taula)</t>
    </r>
  </si>
  <si>
    <r>
      <t xml:space="preserve">Cal aportar, en la pestanya </t>
    </r>
    <r>
      <rPr>
        <b/>
        <sz val="9"/>
        <color theme="1"/>
        <rFont val="Calibri"/>
        <family val="2"/>
        <scheme val="minor"/>
      </rPr>
      <t>"SGR"</t>
    </r>
    <r>
      <rPr>
        <sz val="9"/>
        <color theme="1"/>
        <rFont val="Calibri"/>
        <family val="2"/>
        <scheme val="minor"/>
      </rPr>
      <t xml:space="preserve">, una relació dels projectes. </t>
    </r>
    <r>
      <rPr>
        <sz val="9"/>
        <color rgb="FFFF0000"/>
        <rFont val="Calibri"/>
        <family val="2"/>
        <scheme val="minor"/>
      </rPr>
      <t xml:space="preserve"> </t>
    </r>
    <r>
      <rPr>
        <sz val="9"/>
        <rFont val="Calibri"/>
        <family val="2"/>
        <scheme val="minor"/>
      </rPr>
      <t>En el cas de SGRs que no siguin de la UAB s'haurà d'adjuntar la documentació acreditativa  (amb el codi que s'indica a la taula)</t>
    </r>
  </si>
  <si>
    <r>
      <t xml:space="preserve">Cal aportar, en la pestanya </t>
    </r>
    <r>
      <rPr>
        <b/>
        <sz val="9"/>
        <color theme="1"/>
        <rFont val="Calibri"/>
        <family val="2"/>
        <scheme val="minor"/>
      </rPr>
      <t>"Projectes Innovació Docent"</t>
    </r>
    <r>
      <rPr>
        <sz val="9"/>
        <color theme="1"/>
        <rFont val="Calibri"/>
        <family val="2"/>
        <scheme val="minor"/>
      </rPr>
      <t>, una relació dels projectes que s'han computat.</t>
    </r>
    <r>
      <rPr>
        <sz val="9"/>
        <rFont val="Calibri"/>
        <family val="2"/>
        <scheme val="minor"/>
      </rPr>
      <t xml:space="preserve"> En el cas de projectes d'innovació que no siguin de la UAB s'haurà d'adjuntar la documentació acreditativa  (amb el codi que s'indica a la taula)</t>
    </r>
  </si>
  <si>
    <r>
      <t>Cal aportar, en la pestanya</t>
    </r>
    <r>
      <rPr>
        <b/>
        <sz val="9"/>
        <color theme="1"/>
        <rFont val="Calibri"/>
        <family val="2"/>
        <scheme val="minor"/>
      </rPr>
      <t xml:space="preserve"> "Tesis"</t>
    </r>
    <r>
      <rPr>
        <sz val="9"/>
        <color theme="1"/>
        <rFont val="Calibri"/>
        <family val="2"/>
        <scheme val="minor"/>
      </rPr>
      <t xml:space="preserve">, una relació de les tesis doctorals que s'han computat. </t>
    </r>
    <r>
      <rPr>
        <sz val="9"/>
        <rFont val="Calibri"/>
        <family val="2"/>
        <scheme val="minor"/>
      </rPr>
      <t>En el cas de tesis no llegides a la UAB s'ha d'aportar el document que ho acrediti (amb el codi que s'adjudica a la taula)</t>
    </r>
  </si>
  <si>
    <r>
      <t xml:space="preserve">La direcció d'un institut de recerca participat per la UAB que coincideixi en el temps amb la condició de contractat a la UAB: </t>
    </r>
    <r>
      <rPr>
        <sz val="11"/>
        <rFont val="Calibri"/>
        <family val="2"/>
        <scheme val="minor"/>
      </rPr>
      <t>0,615 punts per cada 2 anys.</t>
    </r>
  </si>
  <si>
    <t>DATA de lectura</t>
  </si>
  <si>
    <t>Autor i títol de la tesis</t>
  </si>
  <si>
    <t>Universitat on es va defensar</t>
  </si>
  <si>
    <t>NIU</t>
  </si>
  <si>
    <t xml:space="preserve">2.- Mèrits de Docència </t>
  </si>
  <si>
    <t>3.- Mèrits de Gestió</t>
  </si>
  <si>
    <t>4.- Mèrits molt excepcionals</t>
  </si>
  <si>
    <t>Ser TU acreditats com a CU en servei actiu i a temps complet</t>
  </si>
  <si>
    <t xml:space="preserve">En el cas de places vinculades de les UDH, TU amb dedicació a 3 o 6 hores </t>
  </si>
  <si>
    <t>10% (2 places en convocatòria 2018) per professores TU acreditades al marge del criteri general</t>
  </si>
  <si>
    <t>Un percentatge del total de les places per a candidats amb mèrits especialment rellevants amb la següent distribució per convocatòria:
- 2016: 10%
- 2017: 15%
- 2018: 20%   (5 places)                                                                                                               - 2019: 35%</t>
  </si>
  <si>
    <t>El nombre de places resultants es distribuiran a parts iguals entre els dos grans àmbits següents:
a) Ciències socials i humanitats
b) Ciències, biociències, ciències de la salut i enginyeria
En el cas que el nombre de places fos senar, una de les places se sortejaria entre els dos àmbits. En el cas que es tornés a repetir la situació, la plaça correspondria a l’altre àmbit, i així successivament (Convocatòria 2018: 3 places Humanitats i CCSS; 2 places Ciències, Biociències, Enginyeria i CC de la Salut). Si hagués menys candidats prioritzats per mèrits especialment rellevants que places a cobrir, les places sobrants se sumarien a la llista general.</t>
  </si>
  <si>
    <t xml:space="preserve"> -  1 per cada 35 places per a persones amb discapacitat igual o superior al 33% (convocatòria 2018: 1)</t>
  </si>
  <si>
    <t xml:space="preserve"> - A partir de la convocatòria de 2019: Tantes places com candidats que hagin obtingut un ERC Advanced Grant o un ERC Consolidator Grant. En el cas de no haver-ne cap, aquesta plaça s’acumularia a la llista general</t>
  </si>
  <si>
    <t xml:space="preserve">Omplir la següent graella indicant les dades que es demanen. </t>
  </si>
  <si>
    <r>
      <t xml:space="preserve">Cal indicar en la pestanya </t>
    </r>
    <r>
      <rPr>
        <b/>
        <sz val="9"/>
        <color theme="1"/>
        <rFont val="Calibri"/>
        <family val="2"/>
        <scheme val="minor"/>
      </rPr>
      <t xml:space="preserve">"Direcció" </t>
    </r>
    <r>
      <rPr>
        <sz val="9"/>
        <color theme="1"/>
        <rFont val="Calibri"/>
        <family val="2"/>
        <scheme val="minor"/>
      </rPr>
      <t>les institucions dirigides que constin en convenis amb a la UAB.</t>
    </r>
  </si>
  <si>
    <t>PLANTILLA DE JUSTIFICACIÓ DE DIRECCIÓ DE GRANS INFRAESTRUCTURES CIENTÍFIQUES</t>
  </si>
  <si>
    <t>Nom de la infraestructura científica</t>
  </si>
  <si>
    <t>Ciutat on es troba</t>
  </si>
  <si>
    <t>DATA inici direcció</t>
  </si>
  <si>
    <t>Presentació Candidats per Merits rellevants - e-Formularis</t>
  </si>
  <si>
    <t>i. Direcció de grans institucions culturals</t>
  </si>
  <si>
    <t>2.d. Tesis</t>
  </si>
  <si>
    <r>
      <t xml:space="preserve">Cal aportar, en la pestanya </t>
    </r>
    <r>
      <rPr>
        <b/>
        <sz val="9"/>
        <color theme="1"/>
        <rFont val="Calibri"/>
        <family val="2"/>
        <scheme val="minor"/>
      </rPr>
      <t>"Transferència"</t>
    </r>
    <r>
      <rPr>
        <sz val="9"/>
        <color theme="1"/>
        <rFont val="Calibri"/>
        <family val="2"/>
        <scheme val="minor"/>
      </rPr>
      <t>, una relació dels convenis i patents i documentació acreditativa (amb el codi que s'adjudica a la taula)</t>
    </r>
  </si>
  <si>
    <t>Projecte UAB</t>
  </si>
  <si>
    <t>no</t>
  </si>
  <si>
    <t>SGR de la UAB</t>
  </si>
  <si>
    <t>Aprovat per acord del Consell de Govern de 4 de maig de 2017 i modificat pel Consell de Govern de 27 de setembre de 2018</t>
  </si>
  <si>
    <r>
      <t xml:space="preserve">Els </t>
    </r>
    <r>
      <rPr>
        <sz val="11"/>
        <rFont val="Calibri"/>
        <family val="2"/>
        <scheme val="minor"/>
      </rPr>
      <t xml:space="preserve">primers de la llista per data d'acreditació </t>
    </r>
  </si>
  <si>
    <t>Segons model aprovat per acord del Consell de Govern de 4 de maig de 2017 i modificat pel Consell de Govern de 27 de setembre de 2018</t>
  </si>
  <si>
    <t xml:space="preserve">DNI </t>
  </si>
  <si>
    <t>El candidat o la candidata podrà participar en la priorització per mèrits especialment rellevants quan arribi a una puntuació mínima de 18</t>
  </si>
  <si>
    <t xml:space="preserve">DADES PERSONALS </t>
  </si>
  <si>
    <t>NIF</t>
  </si>
  <si>
    <t>ÀREA</t>
  </si>
  <si>
    <t>DATA PRIORITZADA</t>
  </si>
  <si>
    <t>Tram viu</t>
  </si>
  <si>
    <t>N trams</t>
  </si>
  <si>
    <t>SA</t>
  </si>
  <si>
    <t>TRAMS AVALUATS DOCÈNCIA</t>
  </si>
  <si>
    <t xml:space="preserve">PUNTS GESTIO </t>
  </si>
  <si>
    <t>X2254956J</t>
  </si>
  <si>
    <t>1004375</t>
  </si>
  <si>
    <t>X3</t>
  </si>
  <si>
    <t>AC</t>
  </si>
  <si>
    <t>16800377G</t>
  </si>
  <si>
    <t>1003645</t>
  </si>
  <si>
    <t>ET2</t>
  </si>
  <si>
    <t>37725802Y</t>
  </si>
  <si>
    <t>1003940</t>
  </si>
  <si>
    <t>39040091Y</t>
  </si>
  <si>
    <t>1000490</t>
  </si>
  <si>
    <t>46215172F</t>
  </si>
  <si>
    <t>1002121</t>
  </si>
  <si>
    <t>46114280Q</t>
  </si>
  <si>
    <t>1108028</t>
  </si>
  <si>
    <t>33933657D</t>
  </si>
  <si>
    <t>2005572</t>
  </si>
  <si>
    <t>40425401A</t>
  </si>
  <si>
    <t>1001942</t>
  </si>
  <si>
    <t>40307202R</t>
  </si>
  <si>
    <t>1000332</t>
  </si>
  <si>
    <t>39848227Z</t>
  </si>
  <si>
    <t>1108044</t>
  </si>
  <si>
    <t>46621226L</t>
  </si>
  <si>
    <t>1000408</t>
  </si>
  <si>
    <t>39318581N</t>
  </si>
  <si>
    <t>1002296</t>
  </si>
  <si>
    <t>43406751R</t>
  </si>
  <si>
    <t>1001480</t>
  </si>
  <si>
    <t>35098398F</t>
  </si>
  <si>
    <t>1118383</t>
  </si>
  <si>
    <t>46333473L</t>
  </si>
  <si>
    <t>1001432</t>
  </si>
  <si>
    <t>24164885G</t>
  </si>
  <si>
    <t>1005037</t>
  </si>
  <si>
    <t>38495764C</t>
  </si>
  <si>
    <t>1001275</t>
  </si>
  <si>
    <t>40892949F</t>
  </si>
  <si>
    <t>1000183</t>
  </si>
  <si>
    <t>25139290Z</t>
  </si>
  <si>
    <t>1001922</t>
  </si>
  <si>
    <t>43038223W</t>
  </si>
  <si>
    <t>1002248</t>
  </si>
  <si>
    <t>39125056D</t>
  </si>
  <si>
    <t>1000161</t>
  </si>
  <si>
    <t>05201878Z</t>
  </si>
  <si>
    <t>1003467</t>
  </si>
  <si>
    <t>77300900Q</t>
  </si>
  <si>
    <t>1000587</t>
  </si>
  <si>
    <t>73367678R</t>
  </si>
  <si>
    <t>1002280</t>
  </si>
  <si>
    <t>43720219W</t>
  </si>
  <si>
    <t>2016279</t>
  </si>
  <si>
    <t>33880278J</t>
  </si>
  <si>
    <t>1003272</t>
  </si>
  <si>
    <t>52170041S</t>
  </si>
  <si>
    <t>1001651</t>
  </si>
  <si>
    <t>39865206L</t>
  </si>
  <si>
    <t>1001851</t>
  </si>
  <si>
    <t>39161466X</t>
  </si>
  <si>
    <t>1000082</t>
  </si>
  <si>
    <t>46222575G</t>
  </si>
  <si>
    <t>1000723</t>
  </si>
  <si>
    <t>17434021K</t>
  </si>
  <si>
    <t>1002262</t>
  </si>
  <si>
    <t>47655629C</t>
  </si>
  <si>
    <t>1004099</t>
  </si>
  <si>
    <t>46131005C</t>
  </si>
  <si>
    <t>1003206</t>
  </si>
  <si>
    <t>46131006K</t>
  </si>
  <si>
    <t>1003144</t>
  </si>
  <si>
    <t>77832898R</t>
  </si>
  <si>
    <t>1001201</t>
  </si>
  <si>
    <t>39343132E</t>
  </si>
  <si>
    <t>1002972</t>
  </si>
  <si>
    <t>43405259G</t>
  </si>
  <si>
    <t>1000674</t>
  </si>
  <si>
    <t>18414251Z</t>
  </si>
  <si>
    <t>1001048</t>
  </si>
  <si>
    <t>78080184Z</t>
  </si>
  <si>
    <t>2015475</t>
  </si>
  <si>
    <t>37267381K</t>
  </si>
  <si>
    <t>1001861</t>
  </si>
  <si>
    <t>52160846C</t>
  </si>
  <si>
    <t>2033648</t>
  </si>
  <si>
    <t>19836927W</t>
  </si>
  <si>
    <t>1002893</t>
  </si>
  <si>
    <t>36979069Z</t>
  </si>
  <si>
    <t>1003333</t>
  </si>
  <si>
    <t>40985998K</t>
  </si>
  <si>
    <t>2015381</t>
  </si>
  <si>
    <t>39855189F</t>
  </si>
  <si>
    <t>1002231</t>
  </si>
  <si>
    <t>27225862A</t>
  </si>
  <si>
    <t>1002244</t>
  </si>
  <si>
    <t>38102155X</t>
  </si>
  <si>
    <t>1003208</t>
  </si>
  <si>
    <t>37270412Q</t>
  </si>
  <si>
    <t>1002202</t>
  </si>
  <si>
    <t>39416155C</t>
  </si>
  <si>
    <t>2082517</t>
  </si>
  <si>
    <t>40291939X</t>
  </si>
  <si>
    <t>1001429</t>
  </si>
  <si>
    <t>78001067V</t>
  </si>
  <si>
    <t>1003532</t>
  </si>
  <si>
    <t>43417840G</t>
  </si>
  <si>
    <t>2027866</t>
  </si>
  <si>
    <t>25925863X</t>
  </si>
  <si>
    <t>1000066</t>
  </si>
  <si>
    <t>16560573K</t>
  </si>
  <si>
    <t>2065727</t>
  </si>
  <si>
    <t>ENGINYERIA ELECTRÒNICA</t>
  </si>
  <si>
    <t>TECNOLOGIA ELECTRÒNICA</t>
  </si>
  <si>
    <t>33863533N</t>
  </si>
  <si>
    <t>1001514</t>
  </si>
  <si>
    <t>BIOLOGIA CEL.L  DE FISIOL I D'IMMUNOLOGI</t>
  </si>
  <si>
    <t>BIOLOGIA CEL·LULAR</t>
  </si>
  <si>
    <t>35114093Q</t>
  </si>
  <si>
    <t>1003211</t>
  </si>
  <si>
    <t>ECONOMIA APLICADA</t>
  </si>
  <si>
    <t>43267705J</t>
  </si>
  <si>
    <t>1001803</t>
  </si>
  <si>
    <t>ARQUITEC.COMPUTADORS I SIST. OPERATIUS</t>
  </si>
  <si>
    <t>ARQUITECTURA I TECNOLOGIA DE COMPUTADORS</t>
  </si>
  <si>
    <t>77609448L</t>
  </si>
  <si>
    <t>2014312</t>
  </si>
  <si>
    <t>ELECTRÒNICA</t>
  </si>
  <si>
    <t>APTE/NO APTE</t>
  </si>
  <si>
    <t>NO APTE per no tenir sexenni de recerca viu o bé 5 sexennis</t>
  </si>
  <si>
    <t>NO APTE per no trobar-se en Servei Actiu</t>
  </si>
  <si>
    <t xml:space="preserve"> - Àrea de coneixement ANECA</t>
  </si>
  <si>
    <t xml:space="preserve">Punts </t>
  </si>
  <si>
    <t>GIUSEPPE</t>
  </si>
  <si>
    <t>ANTONIO</t>
  </si>
  <si>
    <t>MARIA SONIA</t>
  </si>
  <si>
    <t>EDUARDO Mª</t>
  </si>
  <si>
    <t>ROSA MARIA</t>
  </si>
  <si>
    <t>POMPEU</t>
  </si>
  <si>
    <t>RAFAEL</t>
  </si>
  <si>
    <t>FRANCESC XAVIER</t>
  </si>
  <si>
    <t>RAMON</t>
  </si>
  <si>
    <t>JOSE MARIA</t>
  </si>
  <si>
    <t>ALBERT</t>
  </si>
  <si>
    <t>MARIA MERCE</t>
  </si>
  <si>
    <t>JOAN</t>
  </si>
  <si>
    <t>RAMON MARIA</t>
  </si>
  <si>
    <t>JUAN</t>
  </si>
  <si>
    <t>MARIA DEL CARME</t>
  </si>
  <si>
    <t>ROSER</t>
  </si>
  <si>
    <t>VICENTE</t>
  </si>
  <si>
    <t>FERNANDO DE</t>
  </si>
  <si>
    <t>JORGE</t>
  </si>
  <si>
    <t>MARGARITA</t>
  </si>
  <si>
    <t>MONTSERRAT</t>
  </si>
  <si>
    <t>MARIA ISABEL</t>
  </si>
  <si>
    <t>ROSSEND</t>
  </si>
  <si>
    <t>CARMEN</t>
  </si>
  <si>
    <t>ANA</t>
  </si>
  <si>
    <t>MARIA TERESA</t>
  </si>
  <si>
    <t>JUAN JOSE</t>
  </si>
  <si>
    <t>ABEL</t>
  </si>
  <si>
    <t>GUADALUPE</t>
  </si>
  <si>
    <t>MARIA ANTONIA</t>
  </si>
  <si>
    <t>REMO LUCIO</t>
  </si>
  <si>
    <t>ALEJANDRO</t>
  </si>
  <si>
    <t>JOSE</t>
  </si>
  <si>
    <t>MIREIA</t>
  </si>
  <si>
    <t>EDUARDO</t>
  </si>
  <si>
    <t>PORFIDIO</t>
  </si>
  <si>
    <t>GREGORIO</t>
  </si>
  <si>
    <t>CARLOS</t>
  </si>
  <si>
    <t>MARC</t>
  </si>
  <si>
    <t>MARIA PILAR</t>
  </si>
  <si>
    <t>FERNANDO</t>
  </si>
  <si>
    <t>GONZALO</t>
  </si>
  <si>
    <t>JOSE LUIS</t>
  </si>
  <si>
    <t>NEUS</t>
  </si>
  <si>
    <t>ROSANA</t>
  </si>
  <si>
    <t>JOSEP ORIOL</t>
  </si>
  <si>
    <t>DOLORES ISABEL</t>
  </si>
  <si>
    <t>COGNOM</t>
  </si>
  <si>
    <t>Tesis UAB</t>
  </si>
  <si>
    <t>Mèrit</t>
  </si>
  <si>
    <t>DATA</t>
  </si>
  <si>
    <t>1.2- Mèrits de Recerca</t>
  </si>
  <si>
    <t>DATA inici</t>
  </si>
  <si>
    <t>DATA fi</t>
  </si>
  <si>
    <t xml:space="preserve">ERC Grant </t>
  </si>
  <si>
    <t>1.2.a. ERC Grant</t>
  </si>
  <si>
    <t>COMPLEIX ELS REQUISITS PER SER AVALUAT</t>
  </si>
  <si>
    <t>DEDICACIÓ</t>
  </si>
  <si>
    <t>PLANTILLA DE JUSTIFICACIÓ MEMBRES D'INTITUCIONS O SOCIETATS ACADÈMIQUES</t>
  </si>
  <si>
    <t>1.2.g. Membre d'institucions o societats acadèmiques</t>
  </si>
  <si>
    <t>Nom de la societat/institució</t>
  </si>
  <si>
    <t>DATA inici membre</t>
  </si>
  <si>
    <r>
      <t xml:space="preserve">Cal aportar en la pestanya </t>
    </r>
    <r>
      <rPr>
        <b/>
        <sz val="9"/>
        <color theme="1"/>
        <rFont val="Calibri"/>
        <family val="2"/>
        <scheme val="minor"/>
      </rPr>
      <t xml:space="preserve">"Institucions acadèmiques" </t>
    </r>
    <r>
      <rPr>
        <sz val="9"/>
        <color theme="1"/>
        <rFont val="Calibri"/>
        <family val="2"/>
        <scheme val="minor"/>
      </rPr>
      <t>els documents que ho acreditin.</t>
    </r>
  </si>
  <si>
    <r>
      <t xml:space="preserve">Cal a aportar en la pestanya </t>
    </r>
    <r>
      <rPr>
        <b/>
        <sz val="9"/>
        <color theme="1"/>
        <rFont val="Calibri"/>
        <family val="2"/>
        <scheme val="minor"/>
      </rPr>
      <t xml:space="preserve">"Altres Mèrits" </t>
    </r>
    <r>
      <rPr>
        <sz val="9"/>
        <color theme="1"/>
        <rFont val="Calibri"/>
        <family val="2"/>
        <scheme val="minor"/>
      </rPr>
      <t>els documents que ho acreditin.</t>
    </r>
  </si>
  <si>
    <r>
      <rPr>
        <sz val="11"/>
        <color theme="1"/>
        <rFont val="Calibri"/>
        <family val="2"/>
        <scheme val="minor"/>
      </rPr>
      <t>Periodes de 3 anys</t>
    </r>
    <r>
      <rPr>
        <sz val="9"/>
        <color theme="1"/>
        <rFont val="Calibri"/>
        <family val="2"/>
        <scheme val="minor"/>
      </rPr>
      <t xml:space="preserve"> (Cal aportar, en la pestanya de "</t>
    </r>
    <r>
      <rPr>
        <b/>
        <sz val="9"/>
        <color theme="1"/>
        <rFont val="Calibri"/>
        <family val="2"/>
        <scheme val="minor"/>
      </rPr>
      <t>Comissions de docència</t>
    </r>
    <r>
      <rPr>
        <sz val="9"/>
        <color theme="1"/>
        <rFont val="Calibri"/>
        <family val="2"/>
        <scheme val="minor"/>
      </rPr>
      <t>", una relació de mèrits que s'han computat)</t>
    </r>
  </si>
  <si>
    <t>PLANTILLA DE JUSTIFICACIÓ PARTICIPACIÓ COMISSIONS DE DOCÈNCIA</t>
  </si>
  <si>
    <t>PUNTUACIÓ PARTICIPACIÓ COMISSIONS DOCÈNCIA</t>
  </si>
  <si>
    <t>2.e. Participació en comissions de docència / coordinació programes docents (mínim 3 anys)</t>
  </si>
  <si>
    <t>Descripció de la comissió / programa docent</t>
  </si>
  <si>
    <t>Nombre de períodes de 3 anys</t>
  </si>
  <si>
    <r>
      <t xml:space="preserve">Cal indicar en la pestanya </t>
    </r>
    <r>
      <rPr>
        <b/>
        <sz val="9"/>
        <color theme="1"/>
        <rFont val="Calibri"/>
        <family val="2"/>
        <scheme val="minor"/>
      </rPr>
      <t xml:space="preserve">"Direcció inst àmbit sanit" </t>
    </r>
    <r>
      <rPr>
        <sz val="9"/>
        <color theme="1"/>
        <rFont val="Calibri"/>
        <family val="2"/>
        <scheme val="minor"/>
      </rPr>
      <t>les institucions dirigides que siguin participades per la UAB (períodes de 2 anys</t>
    </r>
  </si>
  <si>
    <t>PLANTILLA DE JUSTIFICACIÓ DE DIRECCIÓ D'INSTITUT DE RECERCA ÀMBIT SANITARI</t>
  </si>
  <si>
    <t>PUNTUACIÓ DIRECCIÓ INSTITUTS DE RECERCA</t>
  </si>
  <si>
    <t>1.2.h. Direcció d'institut de recerca participat per la UAB, àmbit sanitari (períodes de 2 anys)</t>
  </si>
  <si>
    <t>Nom de l'institut de recerca</t>
  </si>
  <si>
    <t>Nombre de períodes de 2 anys</t>
  </si>
  <si>
    <r>
      <t xml:space="preserve">Cal a aportar en la pestanya </t>
    </r>
    <r>
      <rPr>
        <b/>
        <sz val="9"/>
        <color theme="1"/>
        <rFont val="Calibri"/>
        <family val="2"/>
        <scheme val="minor"/>
      </rPr>
      <t>"Altres Mèrits"</t>
    </r>
    <r>
      <rPr>
        <sz val="9"/>
        <color theme="1"/>
        <rFont val="Calibri"/>
        <family val="2"/>
        <scheme val="minor"/>
      </rPr>
      <t xml:space="preserve"> els documents que ho acreditin.</t>
    </r>
  </si>
  <si>
    <t xml:space="preserve">AM. Altres mèrits </t>
  </si>
  <si>
    <t>PLANTILLA DE JUSTIFICACIÓ D'ALTRES MÈRITS</t>
  </si>
  <si>
    <r>
      <t xml:space="preserve">Cal aportar documentació acreditativa en la pestanya </t>
    </r>
    <r>
      <rPr>
        <b/>
        <sz val="11"/>
        <color theme="1"/>
        <rFont val="Calibri"/>
        <family val="2"/>
        <scheme val="minor"/>
      </rPr>
      <t>"ERC Grant"</t>
    </r>
  </si>
  <si>
    <t>PLANTILLA DE JUSTIFICACIÓ D'ERC Grants</t>
  </si>
  <si>
    <t>CIRURGIA</t>
  </si>
  <si>
    <t>47155517C</t>
  </si>
  <si>
    <t>COMUNICACIÓ AUDIOVISUAL I PUBLICITAT</t>
  </si>
  <si>
    <t>05895579N</t>
  </si>
  <si>
    <t>1536040</t>
  </si>
  <si>
    <t>CIÈNCIES MORFOLÒGIQUES</t>
  </si>
  <si>
    <t>ANATOMIA PATOLÒGICA</t>
  </si>
  <si>
    <t>35020412Z</t>
  </si>
  <si>
    <t>1003173</t>
  </si>
  <si>
    <t>HISTÒRIA MODERNA I CONTEMPORÀNIA</t>
  </si>
  <si>
    <t>HISTÒRIA CONTEMPORÀNIA</t>
  </si>
  <si>
    <t>37694467C</t>
  </si>
  <si>
    <t>1108002</t>
  </si>
  <si>
    <t>PSIQUIATRIA I MEDICINA LEGAL</t>
  </si>
  <si>
    <t>PSIQUIATRIA</t>
  </si>
  <si>
    <t>FÍSICA</t>
  </si>
  <si>
    <t>39162589Y</t>
  </si>
  <si>
    <t>1004413</t>
  </si>
  <si>
    <t>FÍSICA TEÒRICA</t>
  </si>
  <si>
    <t>40917648G</t>
  </si>
  <si>
    <t>1003944</t>
  </si>
  <si>
    <t>TRAUMATOLOGIA I ORTOPÈDIA</t>
  </si>
  <si>
    <t>43685888X</t>
  </si>
  <si>
    <t>1139339</t>
  </si>
  <si>
    <t>BIOQUÍMICA I BIOLOGIA MOLECULAR</t>
  </si>
  <si>
    <t>46334559R</t>
  </si>
  <si>
    <t>1001238</t>
  </si>
  <si>
    <t>MEDICINA I CIRURGIA ANIMALS</t>
  </si>
  <si>
    <t>46610193A</t>
  </si>
  <si>
    <t>1000294</t>
  </si>
  <si>
    <t>HISTÒRIA MODERNA</t>
  </si>
  <si>
    <t>46642452Q</t>
  </si>
  <si>
    <t>1104314</t>
  </si>
  <si>
    <t>PEDIAT,OBST.I GINEC.I MEDIC.PREV.I SALUT</t>
  </si>
  <si>
    <t>OBSTETRÍCIA I GINECOLOGIA</t>
  </si>
  <si>
    <t>52593745J</t>
  </si>
  <si>
    <t>2033578</t>
  </si>
  <si>
    <t>X0163262P</t>
  </si>
  <si>
    <t>1003090</t>
  </si>
  <si>
    <t>PREHISTÒRIA</t>
  </si>
  <si>
    <t>TRAM VIU S/N</t>
  </si>
  <si>
    <t>16523922D</t>
  </si>
  <si>
    <t>MAITE</t>
  </si>
  <si>
    <t>BIOLOGIA ANIMAL,BIO.VEGETAL I ECOLOGIA</t>
  </si>
  <si>
    <t>ZOOLOGIA</t>
  </si>
  <si>
    <t>nº grups participants (referit  a subprojectes dins de projectes coordinats, sent l'IP del projecte coordinat el candidat)</t>
  </si>
  <si>
    <r>
      <t xml:space="preserve">iv. </t>
    </r>
    <r>
      <rPr>
        <b/>
        <sz val="11"/>
        <color theme="1"/>
        <rFont val="Calibri"/>
        <family val="2"/>
        <scheme val="minor"/>
      </rPr>
      <t>0,615</t>
    </r>
    <r>
      <rPr>
        <sz val="11"/>
        <color theme="1"/>
        <rFont val="Calibri"/>
        <family val="2"/>
        <scheme val="minor"/>
      </rPr>
      <t xml:space="preserve"> punts per cada 10 punts de gestió acumulats a partir de la obtenció del quart tram de gestió.</t>
    </r>
  </si>
  <si>
    <t>c.Gestió realitzada en altres Universitats</t>
  </si>
  <si>
    <t>La gestió realitzada a altres universitats públiques (i degudament certificada) serà reconeguda amb els punts de gestió que corresponguin als càrrecs exercits segons allò que estableixi la vigent normativa de càrrecs de la UAB. En el cas de càrrecs que tinguin adjudicada una forquilla de punts amb el límit inferior superior a 0, es prendrà la puntuació intermèdia de la forquilla.</t>
  </si>
  <si>
    <r>
      <t xml:space="preserve">Cal indicar en la pestanya </t>
    </r>
    <r>
      <rPr>
        <b/>
        <sz val="9"/>
        <color theme="1"/>
        <rFont val="Calibri"/>
        <family val="2"/>
        <scheme val="minor"/>
      </rPr>
      <t>"Gestió a altres universitats" els càrrecs exercits i el periode en el que es va exercir.</t>
    </r>
  </si>
  <si>
    <t>Gestió realitzada a altres universitats</t>
  </si>
  <si>
    <t>PUNTUACIÓ Gestió a altres universitats</t>
  </si>
  <si>
    <t>Tipus Gestió i universitat a on s'ha realitzat</t>
  </si>
  <si>
    <t>Data inici</t>
  </si>
  <si>
    <t>Data Fi</t>
  </si>
  <si>
    <t>Puntuació assignada</t>
  </si>
  <si>
    <t>ENGINYERIA QUÍMICA,BIOLÒGICA I AMBIENTAL</t>
  </si>
  <si>
    <t>SI</t>
  </si>
  <si>
    <t>MEDICINA</t>
  </si>
  <si>
    <t>MARTINEZ</t>
  </si>
  <si>
    <t>RODRIGO</t>
  </si>
  <si>
    <t>CIÈNCIA ANIMAL I DELS ALIMENTS</t>
  </si>
  <si>
    <t>TECNOLOGIA D'ALIMENTS</t>
  </si>
  <si>
    <t>MARTA</t>
  </si>
  <si>
    <t>TRADUC.I INTERPRET.I D'ESTUDIS ÀSIA ORIE</t>
  </si>
  <si>
    <t>TRADUCCIÓ I INTERPRETACIÓ</t>
  </si>
  <si>
    <t>22/05/2018</t>
  </si>
  <si>
    <t>VIDAL</t>
  </si>
  <si>
    <t>SANCHEZ</t>
  </si>
  <si>
    <t>PSICOLOGIA CLÍNICA I DE LA SALUT</t>
  </si>
  <si>
    <t>PERSON, AVALUA. I TRACTAMENT PSICOLÒGIC</t>
  </si>
  <si>
    <t>QUÍMICA</t>
  </si>
  <si>
    <t>GENÈTICA I MICROBIOLOGIA</t>
  </si>
  <si>
    <t>SOCIOLOGIA</t>
  </si>
  <si>
    <t>PRODUCCIÓ ANIMAL</t>
  </si>
  <si>
    <t>MEDICINA PREVENTIVA I SALUT PÚBLICA</t>
  </si>
  <si>
    <t>QUÍMICA ANALÍTICA</t>
  </si>
  <si>
    <t>GARCIA</t>
  </si>
  <si>
    <t>GIL</t>
  </si>
  <si>
    <t>CIÈNCIES DE LA COMPUTACIÓ</t>
  </si>
  <si>
    <t>CIÈNCIES DE LA COMPUTACIÓ I INTEL·LIGÈNC</t>
  </si>
  <si>
    <t>FERNANDEZ</t>
  </si>
  <si>
    <t>IGNACIO</t>
  </si>
  <si>
    <t>GEOGRAFIA</t>
  </si>
  <si>
    <t>GEOGRAFIA HUMANA</t>
  </si>
  <si>
    <t>FILOSOFIA</t>
  </si>
  <si>
    <t>PSICOBIOLOGIA I METODOLOGIA CC SALUT</t>
  </si>
  <si>
    <t>METODOLOGIA CIÈNCIES DEL COMPORTAMENT</t>
  </si>
  <si>
    <t>FÍSICA DE LA MATÈRIA CONDENSADA</t>
  </si>
  <si>
    <t>ESTHER</t>
  </si>
  <si>
    <t>CIÈNCIA POLÍTICA I DRET PÚBLIC</t>
  </si>
  <si>
    <t>FILOLOGIA ESPANYOLA</t>
  </si>
  <si>
    <t>RODRIGUEZ</t>
  </si>
  <si>
    <t>FISIOLOGIA</t>
  </si>
  <si>
    <t>ENGINYERIA INFORMACIÓ I COMUNICACIONS</t>
  </si>
  <si>
    <t>CIÈNCIES COMPUTACIÓ I INTEL·LIGÈNCIA ART</t>
  </si>
  <si>
    <t>QUÍMICA FÍSICA</t>
  </si>
  <si>
    <t>ECONOMIA I HISTÒRIA ECONÒMICA</t>
  </si>
  <si>
    <t>SARASUA</t>
  </si>
  <si>
    <t>HISTÒRIA I INSTITUCIONS ECONÒMIQUES</t>
  </si>
  <si>
    <t>06/11/2014</t>
  </si>
  <si>
    <t>PEDRO LUIS</t>
  </si>
  <si>
    <t>18/02/2010</t>
  </si>
  <si>
    <t>1000465</t>
  </si>
  <si>
    <t>CARRASSON</t>
  </si>
  <si>
    <t>18/03/2019</t>
  </si>
  <si>
    <t>17/04/2017</t>
  </si>
  <si>
    <t>ALMERIA</t>
  </si>
  <si>
    <t>SANITAT I ANATOMIA ANIMALS</t>
  </si>
  <si>
    <t>SANITAT ANIMAL</t>
  </si>
  <si>
    <t>15/09/2009</t>
  </si>
  <si>
    <t>VELAZQUEZ</t>
  </si>
  <si>
    <t>GENÈTICA</t>
  </si>
  <si>
    <t>03/02/2015</t>
  </si>
  <si>
    <t>HERNANDEZ</t>
  </si>
  <si>
    <t>16/06/2015</t>
  </si>
  <si>
    <t>ORERO</t>
  </si>
  <si>
    <t>29/10/2015</t>
  </si>
  <si>
    <t>MOLERO</t>
  </si>
  <si>
    <t>HISTÒRIA DE LA CIÈNCIA</t>
  </si>
  <si>
    <t>10/04/2014</t>
  </si>
  <si>
    <t>RUIZ DE GOPEGUI</t>
  </si>
  <si>
    <t>01/10/2014</t>
  </si>
  <si>
    <t>AGUILERA</t>
  </si>
  <si>
    <t>06/07/2016</t>
  </si>
  <si>
    <t>VALLS</t>
  </si>
  <si>
    <t>LITERATURA ESPANYOLA</t>
  </si>
  <si>
    <t>11/12/2015</t>
  </si>
  <si>
    <t>NOGUES</t>
  </si>
  <si>
    <t>04/12/2017</t>
  </si>
  <si>
    <t>ESCORIHUELA</t>
  </si>
  <si>
    <t>17/11/2014</t>
  </si>
  <si>
    <t>BAYES</t>
  </si>
  <si>
    <t>30/05/2013</t>
  </si>
  <si>
    <t>MORENTE</t>
  </si>
  <si>
    <t>FRANCISCO JOSE</t>
  </si>
  <si>
    <t>05/09/2019</t>
  </si>
  <si>
    <t>30/01/2014</t>
  </si>
  <si>
    <t>ROCA</t>
  </si>
  <si>
    <t>27/02/2018</t>
  </si>
  <si>
    <t>RAMBLA</t>
  </si>
  <si>
    <t>05/10/2015</t>
  </si>
  <si>
    <t>PEDIATRIA</t>
  </si>
  <si>
    <t>21/07/2015</t>
  </si>
  <si>
    <t>TRULLEN</t>
  </si>
  <si>
    <t>04/04/2016</t>
  </si>
  <si>
    <t>TORRENS</t>
  </si>
  <si>
    <t>29/10/2018</t>
  </si>
  <si>
    <t>TARGARONA</t>
  </si>
  <si>
    <t>28/07/2009</t>
  </si>
  <si>
    <t>PONTON</t>
  </si>
  <si>
    <t>TEORIA DE LITERATURA I LITERAT.COMPARADA</t>
  </si>
  <si>
    <t>26/02/2016</t>
  </si>
  <si>
    <t>MARTIN</t>
  </si>
  <si>
    <t>20/10/2014</t>
  </si>
  <si>
    <t>CASANOVAS</t>
  </si>
  <si>
    <t>FILOSOFIA DEL DRET MORAL I POLÍTIC</t>
  </si>
  <si>
    <t>31/05/2012</t>
  </si>
  <si>
    <t>ARQUES</t>
  </si>
  <si>
    <t>FILOLOGIA FRANCESA I ROMÀNICA</t>
  </si>
  <si>
    <t>FILOLOGIA ITALIANA</t>
  </si>
  <si>
    <t>ALBET</t>
  </si>
  <si>
    <t>22/01/2015</t>
  </si>
  <si>
    <t>MUÑOZ</t>
  </si>
  <si>
    <t>20/12/2018</t>
  </si>
  <si>
    <t>39162590F</t>
  </si>
  <si>
    <t>1001472</t>
  </si>
  <si>
    <t>MARIA</t>
  </si>
  <si>
    <t>11/11/2018</t>
  </si>
  <si>
    <t>VILADRICH</t>
  </si>
  <si>
    <t>16/12/2013</t>
  </si>
  <si>
    <t>BAYLINA</t>
  </si>
  <si>
    <t>ANÀLISI GEOGRÀFIC REGIONAL</t>
  </si>
  <si>
    <t>29/04/2015</t>
  </si>
  <si>
    <t>PIVIDORI</t>
  </si>
  <si>
    <t>26/04/2016</t>
  </si>
  <si>
    <t>PUJOL</t>
  </si>
  <si>
    <t>DERMATOLOGIA</t>
  </si>
  <si>
    <t>21/11/2013</t>
  </si>
  <si>
    <t>VALL</t>
  </si>
  <si>
    <t>FILOLOGIA CATALANA</t>
  </si>
  <si>
    <t>26/11/2015</t>
  </si>
  <si>
    <t>14/01/2015</t>
  </si>
  <si>
    <t>MOR-MUR</t>
  </si>
  <si>
    <t>30/05/2015</t>
  </si>
  <si>
    <t>40294049G</t>
  </si>
  <si>
    <t>1000839</t>
  </si>
  <si>
    <t>FRANCH</t>
  </si>
  <si>
    <t>DRET PÚBLIC I CC HISTORICOJURÍDIQUES</t>
  </si>
  <si>
    <t>DRET ADMINISTRATIU</t>
  </si>
  <si>
    <t>05/09/2015</t>
  </si>
  <si>
    <t>BORRELL</t>
  </si>
  <si>
    <t>19/10/2013</t>
  </si>
  <si>
    <t>SAHUQUILLO</t>
  </si>
  <si>
    <t>24/10/2013</t>
  </si>
  <si>
    <t>BACARDI</t>
  </si>
  <si>
    <t>MONLLAU</t>
  </si>
  <si>
    <t>JUAN CARLOS</t>
  </si>
  <si>
    <t>18/06/2015</t>
  </si>
  <si>
    <t>VANRELL</t>
  </si>
  <si>
    <t>26/10/2014</t>
  </si>
  <si>
    <t>REXACHS</t>
  </si>
  <si>
    <t>04/04/2018</t>
  </si>
  <si>
    <t>DOVAL</t>
  </si>
  <si>
    <t>10/06/2015</t>
  </si>
  <si>
    <t>NADAL</t>
  </si>
  <si>
    <t>PSICOBIOLOGIA</t>
  </si>
  <si>
    <t>05/01/2014</t>
  </si>
  <si>
    <t>09/06/2016</t>
  </si>
  <si>
    <t>43442476F</t>
  </si>
  <si>
    <t>2047015</t>
  </si>
  <si>
    <t>UDINA</t>
  </si>
  <si>
    <t>13/11/2018</t>
  </si>
  <si>
    <t>SAURA</t>
  </si>
  <si>
    <t>CARLOS ALBERTO</t>
  </si>
  <si>
    <t>03/07/2018</t>
  </si>
  <si>
    <t>VILLANUEVA</t>
  </si>
  <si>
    <t>15/12/2014</t>
  </si>
  <si>
    <t>SELVA</t>
  </si>
  <si>
    <t>25/04/2013</t>
  </si>
  <si>
    <t>RIALP</t>
  </si>
  <si>
    <t>EMPRESA</t>
  </si>
  <si>
    <t>ORGANITZACIÓ D'EMPRESES</t>
  </si>
  <si>
    <t>11/03/2015</t>
  </si>
  <si>
    <t>COMERCIALITZACIÓ I INVESTIGAC DE MERCATS</t>
  </si>
  <si>
    <t>SUCH</t>
  </si>
  <si>
    <t>05/06/2012</t>
  </si>
  <si>
    <t>ESTEVE</t>
  </si>
  <si>
    <t>29/01/2015</t>
  </si>
  <si>
    <t>MORA</t>
  </si>
  <si>
    <t>FARMACOLOGIA , TERAPÈUTICA i TOXICOLOGIA</t>
  </si>
  <si>
    <t>FARMACOLOGIA</t>
  </si>
  <si>
    <t>MARCO</t>
  </si>
  <si>
    <t>21/12/2017</t>
  </si>
  <si>
    <t>BETRAN</t>
  </si>
  <si>
    <t>19/02/2019</t>
  </si>
  <si>
    <t>CAMACHO</t>
  </si>
  <si>
    <t>03/12/2013</t>
  </si>
  <si>
    <t>1004399</t>
  </si>
  <si>
    <t>SOTO</t>
  </si>
  <si>
    <t>19/06/2018</t>
  </si>
  <si>
    <t>SUPPI</t>
  </si>
  <si>
    <t>16/02/2015</t>
  </si>
  <si>
    <t>PORTI</t>
  </si>
  <si>
    <t>04/04/2015</t>
  </si>
  <si>
    <t>PERONA</t>
  </si>
  <si>
    <t>PUBLICITAT, REL PÚBLIQUES I COM AUDIOV</t>
  </si>
  <si>
    <t>17/12/2014</t>
  </si>
  <si>
    <t>CALSAMIGLIA</t>
  </si>
  <si>
    <t>JOHN</t>
  </si>
  <si>
    <t>VICENT</t>
  </si>
  <si>
    <t>CORTES</t>
  </si>
  <si>
    <t>LOSILLA</t>
  </si>
  <si>
    <t>19/03/2015</t>
  </si>
  <si>
    <t>PADROS</t>
  </si>
  <si>
    <t>UJAQUE</t>
  </si>
  <si>
    <t>07/07/2015</t>
  </si>
  <si>
    <t>RISCH</t>
  </si>
  <si>
    <t>FRANK ROBERT</t>
  </si>
  <si>
    <t>MUNDA</t>
  </si>
  <si>
    <t>15/09/2008</t>
  </si>
  <si>
    <t>Docència</t>
  </si>
  <si>
    <t>Recerca</t>
  </si>
  <si>
    <t xml:space="preserve">Gestió </t>
  </si>
  <si>
    <t>Tipus de mèrit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</si>
</sst>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30" x14ac:knownFonts="1">
    <font>
      <sz val="11"/>
      <color theme="1"/>
      <name val="Calibri"/>
      <family val="2"/>
      <scheme val="minor"/>
    </font>
    <font>
      <b/>
      <sz val="11"/>
      <color theme="1"/>
      <name val="Calibri"/>
      <family val="2"/>
      <scheme val="minor"/>
    </font>
    <font>
      <b/>
      <sz val="11"/>
      <color rgb="FFFF0000"/>
      <name val="Calibri"/>
      <family val="2"/>
      <scheme val="minor"/>
    </font>
    <font>
      <b/>
      <sz val="11"/>
      <name val="Calibri"/>
      <family val="2"/>
      <scheme val="minor"/>
    </font>
    <font>
      <sz val="12"/>
      <color theme="1"/>
      <name val="Calibri"/>
      <family val="2"/>
      <scheme val="minor"/>
    </font>
    <font>
      <sz val="14"/>
      <color theme="1"/>
      <name val="Calibri"/>
      <family val="2"/>
      <scheme val="minor"/>
    </font>
    <font>
      <sz val="9"/>
      <color theme="1"/>
      <name val="Calibri"/>
      <family val="2"/>
      <scheme val="minor"/>
    </font>
    <font>
      <b/>
      <sz val="12"/>
      <color theme="1"/>
      <name val="Calibri"/>
      <family val="2"/>
      <scheme val="minor"/>
    </font>
    <font>
      <b/>
      <sz val="14"/>
      <color theme="1"/>
      <name val="Calibri"/>
      <family val="2"/>
      <scheme val="minor"/>
    </font>
    <font>
      <sz val="20"/>
      <color theme="1"/>
      <name val="Calibri"/>
      <family val="2"/>
      <scheme val="minor"/>
    </font>
    <font>
      <b/>
      <sz val="24"/>
      <color theme="1"/>
      <name val="Calibri"/>
      <family val="2"/>
      <scheme val="minor"/>
    </font>
    <font>
      <sz val="24"/>
      <color theme="1"/>
      <name val="Calibri"/>
      <family val="2"/>
      <scheme val="minor"/>
    </font>
    <font>
      <u/>
      <sz val="11"/>
      <color theme="1"/>
      <name val="Calibri"/>
      <family val="2"/>
      <scheme val="minor"/>
    </font>
    <font>
      <b/>
      <sz val="16"/>
      <color theme="1"/>
      <name val="Calibri"/>
      <family val="2"/>
      <scheme val="minor"/>
    </font>
    <font>
      <sz val="10"/>
      <color theme="1"/>
      <name val="Calibri"/>
      <family val="2"/>
      <scheme val="minor"/>
    </font>
    <font>
      <sz val="11"/>
      <name val="Calibri"/>
      <family val="2"/>
      <scheme val="minor"/>
    </font>
    <font>
      <b/>
      <u/>
      <sz val="14"/>
      <color theme="1"/>
      <name val="Calibri"/>
      <family val="2"/>
      <scheme val="minor"/>
    </font>
    <font>
      <b/>
      <sz val="12"/>
      <color theme="1"/>
      <name val="Times New Roman"/>
      <family val="1"/>
    </font>
    <font>
      <b/>
      <sz val="9"/>
      <color theme="1"/>
      <name val="Calibri"/>
      <family val="2"/>
      <scheme val="minor"/>
    </font>
    <font>
      <sz val="12"/>
      <color theme="1"/>
      <name val="Times New Roman"/>
      <family val="1"/>
    </font>
    <font>
      <b/>
      <sz val="11"/>
      <color theme="0"/>
      <name val="Calibri"/>
      <family val="2"/>
      <scheme val="minor"/>
    </font>
    <font>
      <sz val="11"/>
      <color theme="0"/>
      <name val="Calibri"/>
      <family val="2"/>
      <scheme val="minor"/>
    </font>
    <font>
      <sz val="9"/>
      <color rgb="FFFF0000"/>
      <name val="Calibri"/>
      <family val="2"/>
      <scheme val="minor"/>
    </font>
    <font>
      <sz val="9"/>
      <name val="Calibri"/>
      <family val="2"/>
      <scheme val="minor"/>
    </font>
    <font>
      <b/>
      <sz val="16"/>
      <color rgb="FF000000"/>
      <name val="Calibri"/>
      <family val="2"/>
    </font>
    <font>
      <u/>
      <sz val="11"/>
      <color theme="10"/>
      <name val="Calibri"/>
      <family val="2"/>
      <scheme val="minor"/>
    </font>
    <font>
      <u/>
      <sz val="11"/>
      <color theme="0"/>
      <name val="Calibri"/>
      <family val="2"/>
      <scheme val="minor"/>
    </font>
    <font>
      <sz val="10"/>
      <name val="Arial"/>
      <family val="2"/>
    </font>
    <font>
      <b/>
      <sz val="12"/>
      <color rgb="FFFF0000"/>
      <name val="Calibri"/>
      <family val="2"/>
      <scheme val="minor"/>
    </font>
    <font>
      <sz val="10"/>
      <color theme="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6"/>
      </patternFill>
    </fill>
    <fill>
      <patternFill patternType="solid">
        <fgColor theme="0"/>
        <bgColor indexed="64"/>
      </patternFill>
    </fill>
  </fills>
  <borders count="2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s>
  <cellStyleXfs count="4">
    <xf numFmtId="0" fontId="0" fillId="0" borderId="0"/>
    <xf numFmtId="0" fontId="21" fillId="4" borderId="0" applyNumberFormat="0" applyBorder="0" applyAlignment="0" applyProtection="0"/>
    <xf numFmtId="0" fontId="25" fillId="0" borderId="0" applyNumberFormat="0" applyFill="0" applyBorder="0" applyAlignment="0" applyProtection="0"/>
    <xf numFmtId="0" fontId="27" fillId="0" borderId="0"/>
  </cellStyleXfs>
  <cellXfs count="290">
    <xf numFmtId="0" fontId="0" fillId="0" borderId="0" xfId="0"/>
    <xf numFmtId="0" fontId="0" fillId="0" borderId="0" xfId="0" applyProtection="1"/>
    <xf numFmtId="0" fontId="1" fillId="0" borderId="0" xfId="0" applyFont="1" applyProtection="1"/>
    <xf numFmtId="0" fontId="4" fillId="0" borderId="0" xfId="0" applyFont="1" applyAlignment="1" applyProtection="1">
      <alignment vertical="center"/>
    </xf>
    <xf numFmtId="0" fontId="7" fillId="0" borderId="0" xfId="0" applyFont="1" applyBorder="1" applyAlignment="1" applyProtection="1">
      <alignment vertical="center"/>
    </xf>
    <xf numFmtId="0" fontId="5" fillId="0" borderId="0" xfId="0" applyFont="1" applyProtection="1"/>
    <xf numFmtId="0" fontId="8" fillId="0" borderId="0" xfId="0" applyFont="1" applyProtection="1"/>
    <xf numFmtId="0" fontId="0" fillId="0" borderId="2" xfId="0" applyBorder="1" applyProtection="1">
      <protection locked="0"/>
    </xf>
    <xf numFmtId="0" fontId="5" fillId="0" borderId="2" xfId="0" applyFont="1" applyBorder="1" applyAlignment="1" applyProtection="1">
      <alignment horizontal="center" vertical="center" wrapText="1"/>
      <protection locked="0"/>
    </xf>
    <xf numFmtId="0" fontId="8" fillId="0" borderId="5" xfId="0" applyFont="1" applyBorder="1" applyAlignment="1" applyProtection="1">
      <alignment horizontal="center" vertical="center" wrapText="1"/>
      <protection locked="0"/>
    </xf>
    <xf numFmtId="0" fontId="13" fillId="0" borderId="0" xfId="0" applyFont="1" applyAlignment="1" applyProtection="1">
      <alignment vertical="top"/>
    </xf>
    <xf numFmtId="0" fontId="0" fillId="2" borderId="2" xfId="0" applyFill="1" applyBorder="1" applyAlignment="1" applyProtection="1">
      <alignment horizontal="center" vertical="center" wrapText="1"/>
    </xf>
    <xf numFmtId="0" fontId="8" fillId="0" borderId="0" xfId="0" applyFont="1" applyAlignment="1" applyProtection="1">
      <alignment vertical="center"/>
    </xf>
    <xf numFmtId="0" fontId="0" fillId="0" borderId="0" xfId="0" applyAlignment="1">
      <alignment horizontal="center"/>
    </xf>
    <xf numFmtId="0" fontId="13" fillId="0" borderId="0" xfId="0" applyFont="1" applyFill="1" applyAlignment="1" applyProtection="1">
      <alignment vertical="top"/>
    </xf>
    <xf numFmtId="0" fontId="3" fillId="0" borderId="0" xfId="0" applyFont="1" applyFill="1" applyProtection="1"/>
    <xf numFmtId="0" fontId="15" fillId="0" borderId="0" xfId="0" applyFont="1" applyFill="1" applyProtection="1"/>
    <xf numFmtId="0" fontId="1" fillId="0" borderId="0" xfId="0" applyFont="1" applyFill="1" applyProtection="1"/>
    <xf numFmtId="0" fontId="7" fillId="0" borderId="0" xfId="0" applyFont="1" applyBorder="1" applyAlignment="1" applyProtection="1">
      <alignment horizontal="left"/>
    </xf>
    <xf numFmtId="0" fontId="0" fillId="0" borderId="0" xfId="0" applyBorder="1" applyProtection="1"/>
    <xf numFmtId="0" fontId="0" fillId="0" borderId="10" xfId="0" applyBorder="1" applyAlignment="1" applyProtection="1">
      <alignment vertical="center"/>
    </xf>
    <xf numFmtId="0" fontId="1" fillId="0" borderId="0" xfId="0" applyFont="1" applyAlignment="1" applyProtection="1">
      <alignment vertical="top"/>
    </xf>
    <xf numFmtId="0" fontId="0" fillId="0" borderId="0" xfId="0" applyAlignment="1" applyProtection="1">
      <alignment vertical="center"/>
    </xf>
    <xf numFmtId="0" fontId="1" fillId="0" borderId="0" xfId="0" applyFont="1" applyAlignment="1" applyProtection="1">
      <alignment vertical="center"/>
    </xf>
    <xf numFmtId="0" fontId="6" fillId="0" borderId="2" xfId="0" applyNumberFormat="1" applyFont="1" applyBorder="1" applyAlignment="1" applyProtection="1">
      <alignment horizontal="center" vertical="center" wrapText="1"/>
      <protection locked="0"/>
    </xf>
    <xf numFmtId="2" fontId="6" fillId="0" borderId="2" xfId="0" applyNumberFormat="1" applyFont="1" applyBorder="1" applyAlignment="1" applyProtection="1">
      <alignment horizontal="center" vertical="center" wrapText="1"/>
      <protection locked="0"/>
    </xf>
    <xf numFmtId="2" fontId="0" fillId="2" borderId="2" xfId="0" applyNumberFormat="1" applyFill="1" applyBorder="1" applyAlignment="1" applyProtection="1">
      <alignment horizontal="center" vertical="center"/>
    </xf>
    <xf numFmtId="0" fontId="8" fillId="0" borderId="0" xfId="0" applyFont="1" applyAlignment="1" applyProtection="1">
      <alignment vertical="top"/>
    </xf>
    <xf numFmtId="0" fontId="1" fillId="0" borderId="0" xfId="0" applyFont="1"/>
    <xf numFmtId="0" fontId="0" fillId="0" borderId="0" xfId="0" applyAlignment="1">
      <alignment vertical="center"/>
    </xf>
    <xf numFmtId="0" fontId="8" fillId="2" borderId="3" xfId="0" applyFont="1" applyFill="1" applyBorder="1" applyAlignment="1">
      <alignment vertical="center"/>
    </xf>
    <xf numFmtId="0" fontId="8" fillId="2" borderId="4" xfId="0" applyFont="1" applyFill="1" applyBorder="1"/>
    <xf numFmtId="2" fontId="1" fillId="2" borderId="5" xfId="0" applyNumberFormat="1" applyFont="1" applyFill="1" applyBorder="1" applyAlignment="1">
      <alignment horizontal="center" vertical="center"/>
    </xf>
    <xf numFmtId="0" fontId="0" fillId="0" borderId="0" xfId="0" applyBorder="1"/>
    <xf numFmtId="0" fontId="17" fillId="0" borderId="0" xfId="0" applyFont="1" applyBorder="1" applyAlignment="1">
      <alignment horizontal="left" wrapText="1"/>
    </xf>
    <xf numFmtId="0" fontId="0" fillId="3" borderId="2" xfId="0" applyFill="1" applyBorder="1" applyAlignment="1">
      <alignment horizontal="center" vertical="center" wrapText="1"/>
    </xf>
    <xf numFmtId="0" fontId="1" fillId="3" borderId="2" xfId="0" applyFont="1" applyFill="1" applyBorder="1" applyAlignment="1">
      <alignment horizontal="center" vertical="center" wrapText="1"/>
    </xf>
    <xf numFmtId="2" fontId="0" fillId="3" borderId="2" xfId="0" applyNumberFormat="1" applyFill="1" applyBorder="1"/>
    <xf numFmtId="0" fontId="1" fillId="3" borderId="2" xfId="0" applyFont="1" applyFill="1" applyBorder="1" applyAlignment="1">
      <alignment horizontal="center"/>
    </xf>
    <xf numFmtId="0" fontId="1" fillId="3" borderId="2" xfId="0" applyFont="1" applyFill="1" applyBorder="1"/>
    <xf numFmtId="2" fontId="1" fillId="2" borderId="2" xfId="0" applyNumberFormat="1" applyFont="1" applyFill="1" applyBorder="1" applyAlignment="1" applyProtection="1">
      <alignment horizontal="center" vertical="center"/>
    </xf>
    <xf numFmtId="0" fontId="0" fillId="0" borderId="0" xfId="0" applyFill="1" applyBorder="1" applyAlignment="1" applyProtection="1">
      <alignment horizontal="center" vertical="center"/>
    </xf>
    <xf numFmtId="0" fontId="0" fillId="0" borderId="0" xfId="0" applyFill="1" applyBorder="1" applyAlignment="1" applyProtection="1">
      <alignment horizontal="left" vertical="top" wrapText="1"/>
    </xf>
    <xf numFmtId="0" fontId="1" fillId="0" borderId="0" xfId="0" applyFont="1" applyAlignment="1">
      <alignment vertical="center"/>
    </xf>
    <xf numFmtId="2" fontId="0" fillId="0" borderId="0" xfId="0" applyNumberFormat="1"/>
    <xf numFmtId="2" fontId="7" fillId="2" borderId="2" xfId="0" applyNumberFormat="1" applyFont="1" applyFill="1" applyBorder="1" applyAlignment="1" applyProtection="1">
      <alignment vertical="center"/>
    </xf>
    <xf numFmtId="0" fontId="8" fillId="0" borderId="0" xfId="0" applyFont="1" applyFill="1" applyBorder="1" applyAlignment="1">
      <alignment vertical="center"/>
    </xf>
    <xf numFmtId="0" fontId="0" fillId="0" borderId="0" xfId="0" applyFill="1" applyBorder="1" applyAlignment="1">
      <alignment horizontal="center" vertical="center"/>
    </xf>
    <xf numFmtId="0" fontId="19" fillId="0" borderId="0" xfId="0" applyFont="1" applyAlignment="1">
      <alignment horizontal="justify" vertical="center"/>
    </xf>
    <xf numFmtId="2" fontId="0" fillId="0" borderId="0" xfId="0" applyNumberFormat="1" applyFill="1" applyBorder="1" applyAlignment="1" applyProtection="1">
      <alignment horizontal="center" vertical="center"/>
    </xf>
    <xf numFmtId="2" fontId="8" fillId="2" borderId="2" xfId="0" applyNumberFormat="1" applyFont="1" applyFill="1" applyBorder="1" applyAlignment="1" applyProtection="1">
      <alignment vertical="center" wrapText="1"/>
    </xf>
    <xf numFmtId="0" fontId="0" fillId="0" borderId="12" xfId="0" applyFill="1" applyBorder="1" applyAlignment="1" applyProtection="1">
      <alignment horizontal="left" vertical="top" wrapText="1"/>
    </xf>
    <xf numFmtId="2" fontId="0" fillId="2" borderId="5" xfId="0" applyNumberFormat="1" applyFill="1" applyBorder="1" applyAlignment="1" applyProtection="1">
      <alignment horizontal="center" vertical="center"/>
    </xf>
    <xf numFmtId="2" fontId="0" fillId="2" borderId="5" xfId="0" applyNumberFormat="1" applyFill="1" applyBorder="1" applyAlignment="1">
      <alignment horizontal="center" vertical="center"/>
    </xf>
    <xf numFmtId="2" fontId="8" fillId="2" borderId="2" xfId="0" applyNumberFormat="1" applyFont="1" applyFill="1" applyBorder="1" applyAlignment="1" applyProtection="1">
      <alignment vertical="center"/>
    </xf>
    <xf numFmtId="0" fontId="3" fillId="0" borderId="12" xfId="0" applyFont="1" applyBorder="1" applyProtection="1">
      <protection locked="0"/>
    </xf>
    <xf numFmtId="0" fontId="15" fillId="0" borderId="6" xfId="0" applyFont="1" applyBorder="1" applyProtection="1">
      <protection locked="0"/>
    </xf>
    <xf numFmtId="0" fontId="15" fillId="0" borderId="13" xfId="0" applyFont="1" applyBorder="1" applyProtection="1">
      <protection locked="0"/>
    </xf>
    <xf numFmtId="0" fontId="15" fillId="0" borderId="0" xfId="0" applyFont="1" applyProtection="1">
      <protection locked="0"/>
    </xf>
    <xf numFmtId="0" fontId="3" fillId="0" borderId="0" xfId="0" applyFont="1" applyProtection="1">
      <protection locked="0"/>
    </xf>
    <xf numFmtId="0" fontId="15" fillId="0" borderId="1" xfId="0" applyFont="1" applyBorder="1" applyProtection="1">
      <protection locked="0"/>
    </xf>
    <xf numFmtId="0" fontId="15" fillId="0" borderId="0" xfId="0" applyFont="1" applyBorder="1" applyProtection="1">
      <protection locked="0"/>
    </xf>
    <xf numFmtId="0" fontId="15" fillId="0" borderId="0" xfId="0" applyFont="1" applyAlignment="1" applyProtection="1">
      <alignment vertical="top"/>
      <protection locked="0"/>
    </xf>
    <xf numFmtId="0" fontId="15" fillId="0" borderId="0" xfId="0" applyFont="1" applyAlignment="1" applyProtection="1">
      <alignment wrapText="1"/>
      <protection locked="0"/>
    </xf>
    <xf numFmtId="0" fontId="15" fillId="0" borderId="0" xfId="0" applyFont="1" applyAlignment="1" applyProtection="1">
      <alignment vertical="center" wrapText="1"/>
      <protection locked="0"/>
    </xf>
    <xf numFmtId="0" fontId="15" fillId="0" borderId="0" xfId="0" applyFont="1" applyAlignment="1" applyProtection="1">
      <alignment horizontal="left" vertical="top" wrapText="1"/>
      <protection locked="0"/>
    </xf>
    <xf numFmtId="0" fontId="15" fillId="0" borderId="1" xfId="0" applyFont="1" applyBorder="1" applyAlignment="1" applyProtection="1">
      <alignment horizontal="left" vertical="top" wrapText="1"/>
      <protection locked="0"/>
    </xf>
    <xf numFmtId="0" fontId="15" fillId="0" borderId="0" xfId="0" applyFont="1" applyAlignment="1">
      <alignment wrapText="1"/>
    </xf>
    <xf numFmtId="2" fontId="0" fillId="2" borderId="2" xfId="0" applyNumberFormat="1" applyFont="1" applyFill="1" applyBorder="1" applyAlignment="1" applyProtection="1">
      <alignment horizontal="center" vertical="center" wrapText="1"/>
    </xf>
    <xf numFmtId="0" fontId="0" fillId="0" borderId="0" xfId="0" applyBorder="1" applyAlignment="1" applyProtection="1">
      <alignment horizontal="left" vertical="top" wrapText="1"/>
    </xf>
    <xf numFmtId="0" fontId="26" fillId="0" borderId="0" xfId="2" applyFont="1"/>
    <xf numFmtId="0" fontId="0" fillId="3" borderId="2" xfId="0" applyFill="1" applyBorder="1"/>
    <xf numFmtId="0" fontId="0" fillId="3" borderId="2" xfId="0" applyFill="1" applyBorder="1" applyAlignment="1">
      <alignment wrapText="1"/>
    </xf>
    <xf numFmtId="14" fontId="0" fillId="0" borderId="2" xfId="0" applyNumberFormat="1" applyBorder="1" applyProtection="1">
      <protection locked="0"/>
    </xf>
    <xf numFmtId="0" fontId="0" fillId="3" borderId="2" xfId="0" applyFill="1" applyBorder="1" applyAlignment="1">
      <alignment vertical="center"/>
    </xf>
    <xf numFmtId="0" fontId="0" fillId="3" borderId="2" xfId="0" applyFill="1" applyBorder="1" applyAlignment="1">
      <alignment vertical="center" wrapText="1"/>
    </xf>
    <xf numFmtId="0" fontId="0" fillId="0" borderId="2" xfId="0" applyBorder="1" applyAlignment="1" applyProtection="1">
      <alignment vertical="center" wrapText="1"/>
      <protection locked="0"/>
    </xf>
    <xf numFmtId="0" fontId="1" fillId="3" borderId="2" xfId="0" applyFont="1" applyFill="1" applyBorder="1" applyAlignment="1">
      <alignment vertical="center"/>
    </xf>
    <xf numFmtId="0" fontId="0" fillId="3" borderId="1" xfId="0" applyFill="1" applyBorder="1" applyProtection="1"/>
    <xf numFmtId="0" fontId="0" fillId="3" borderId="9" xfId="0" applyFill="1" applyBorder="1" applyProtection="1"/>
    <xf numFmtId="0" fontId="1" fillId="3" borderId="1" xfId="0" applyFont="1" applyFill="1" applyBorder="1" applyProtection="1"/>
    <xf numFmtId="0" fontId="10" fillId="2" borderId="12" xfId="0" applyFont="1" applyFill="1" applyBorder="1" applyProtection="1"/>
    <xf numFmtId="0" fontId="11" fillId="2" borderId="6" xfId="0" applyFont="1" applyFill="1" applyBorder="1" applyProtection="1"/>
    <xf numFmtId="0" fontId="0" fillId="2" borderId="6" xfId="0" applyFill="1" applyBorder="1" applyProtection="1"/>
    <xf numFmtId="0" fontId="0" fillId="2" borderId="13" xfId="0" applyFill="1" applyBorder="1" applyProtection="1"/>
    <xf numFmtId="0" fontId="1" fillId="2" borderId="6" xfId="0" applyFont="1" applyFill="1" applyBorder="1" applyProtection="1"/>
    <xf numFmtId="0" fontId="8" fillId="3" borderId="3" xfId="0" applyFont="1" applyFill="1" applyBorder="1" applyAlignment="1" applyProtection="1">
      <alignment vertical="center"/>
    </xf>
    <xf numFmtId="0" fontId="9" fillId="3" borderId="3" xfId="0" applyFont="1" applyFill="1" applyBorder="1" applyProtection="1"/>
    <xf numFmtId="0" fontId="11" fillId="3" borderId="4" xfId="0" applyFont="1" applyFill="1" applyBorder="1" applyProtection="1"/>
    <xf numFmtId="0" fontId="0" fillId="3" borderId="4" xfId="0" applyFill="1" applyBorder="1" applyProtection="1"/>
    <xf numFmtId="0" fontId="1" fillId="3" borderId="4" xfId="0" applyFont="1" applyFill="1" applyBorder="1" applyProtection="1"/>
    <xf numFmtId="0" fontId="0" fillId="3" borderId="5" xfId="0" applyFill="1" applyBorder="1" applyProtection="1"/>
    <xf numFmtId="0" fontId="5" fillId="3" borderId="4" xfId="0" applyFont="1" applyFill="1" applyBorder="1" applyProtection="1"/>
    <xf numFmtId="0" fontId="8" fillId="3" borderId="3" xfId="0" applyFont="1" applyFill="1" applyBorder="1" applyProtection="1"/>
    <xf numFmtId="0" fontId="7" fillId="3" borderId="6" xfId="0" applyFont="1" applyFill="1" applyBorder="1" applyAlignment="1" applyProtection="1">
      <alignment vertical="center"/>
    </xf>
    <xf numFmtId="0" fontId="7" fillId="3" borderId="4" xfId="0" applyFont="1" applyFill="1" applyBorder="1" applyAlignment="1" applyProtection="1">
      <alignment vertical="center"/>
    </xf>
    <xf numFmtId="0" fontId="0" fillId="3" borderId="12" xfId="0" applyFont="1" applyFill="1" applyBorder="1" applyAlignment="1" applyProtection="1">
      <alignment horizontal="left" vertical="top" wrapText="1"/>
    </xf>
    <xf numFmtId="0" fontId="0" fillId="3" borderId="6" xfId="0" applyFont="1" applyFill="1" applyBorder="1" applyAlignment="1" applyProtection="1">
      <alignment horizontal="left" vertical="top" wrapText="1"/>
    </xf>
    <xf numFmtId="0" fontId="1" fillId="3" borderId="7" xfId="0" applyFont="1" applyFill="1" applyBorder="1" applyAlignment="1" applyProtection="1">
      <alignment horizontal="left" vertical="top" wrapText="1"/>
    </xf>
    <xf numFmtId="0" fontId="0" fillId="3" borderId="2" xfId="0" applyFont="1" applyFill="1" applyBorder="1" applyAlignment="1" applyProtection="1">
      <alignment horizontal="left" vertical="top" wrapText="1"/>
    </xf>
    <xf numFmtId="0" fontId="1" fillId="3" borderId="8" xfId="0" applyFont="1" applyFill="1" applyBorder="1" applyAlignment="1" applyProtection="1">
      <alignment horizontal="left" vertical="top" wrapText="1"/>
    </xf>
    <xf numFmtId="0" fontId="8" fillId="3" borderId="5" xfId="0" applyFont="1" applyFill="1" applyBorder="1" applyAlignment="1" applyProtection="1">
      <alignment horizontal="center" vertical="center" wrapText="1"/>
    </xf>
    <xf numFmtId="0" fontId="0" fillId="3" borderId="7" xfId="0" applyFill="1" applyBorder="1" applyAlignment="1" applyProtection="1">
      <alignment vertical="top" wrapText="1"/>
    </xf>
    <xf numFmtId="0" fontId="0" fillId="3" borderId="11" xfId="0" applyFill="1" applyBorder="1" applyAlignment="1" applyProtection="1">
      <alignment vertical="center"/>
    </xf>
    <xf numFmtId="0" fontId="0" fillId="3" borderId="15" xfId="0" applyFill="1" applyBorder="1" applyAlignment="1" applyProtection="1">
      <alignment vertical="top" wrapText="1"/>
    </xf>
    <xf numFmtId="0" fontId="0" fillId="3" borderId="15" xfId="0" applyFill="1" applyBorder="1" applyAlignment="1" applyProtection="1"/>
    <xf numFmtId="0" fontId="0" fillId="3" borderId="12" xfId="0" applyFill="1" applyBorder="1" applyAlignment="1" applyProtection="1">
      <alignment horizontal="left" vertical="top" wrapText="1"/>
    </xf>
    <xf numFmtId="0" fontId="0" fillId="3" borderId="2" xfId="0" applyFill="1" applyBorder="1" applyAlignment="1" applyProtection="1">
      <alignment vertical="top" wrapText="1"/>
    </xf>
    <xf numFmtId="0" fontId="0" fillId="3" borderId="7" xfId="0" applyFill="1" applyBorder="1" applyAlignment="1" applyProtection="1">
      <alignment horizontal="left" vertical="top" wrapText="1"/>
    </xf>
    <xf numFmtId="0" fontId="0" fillId="3" borderId="7" xfId="0" applyFill="1" applyBorder="1" applyAlignment="1" applyProtection="1"/>
    <xf numFmtId="0" fontId="0" fillId="3" borderId="10" xfId="0" applyFill="1" applyBorder="1" applyAlignment="1" applyProtection="1"/>
    <xf numFmtId="0" fontId="0" fillId="3" borderId="5" xfId="0" applyFill="1" applyBorder="1" applyAlignment="1" applyProtection="1">
      <alignment vertical="top" wrapText="1"/>
    </xf>
    <xf numFmtId="0" fontId="8" fillId="3" borderId="6" xfId="0" applyFont="1" applyFill="1" applyBorder="1" applyAlignment="1" applyProtection="1">
      <alignment horizontal="center" vertical="center" wrapText="1"/>
    </xf>
    <xf numFmtId="0" fontId="1" fillId="3" borderId="5" xfId="0" applyFont="1" applyFill="1" applyBorder="1" applyProtection="1"/>
    <xf numFmtId="0" fontId="0" fillId="3" borderId="0" xfId="0" applyFill="1" applyBorder="1" applyAlignment="1" applyProtection="1">
      <alignment horizontal="left" vertical="top" wrapText="1"/>
    </xf>
    <xf numFmtId="0" fontId="0" fillId="3" borderId="8" xfId="0" applyFill="1" applyBorder="1" applyAlignment="1" applyProtection="1">
      <alignment vertical="center"/>
    </xf>
    <xf numFmtId="0" fontId="0" fillId="3" borderId="9" xfId="0" applyFill="1" applyBorder="1" applyAlignment="1" applyProtection="1">
      <alignment vertical="center"/>
    </xf>
    <xf numFmtId="0" fontId="0" fillId="3" borderId="9" xfId="0" applyFill="1" applyBorder="1" applyAlignment="1" applyProtection="1">
      <alignment vertical="center" wrapText="1"/>
    </xf>
    <xf numFmtId="0" fontId="5" fillId="3" borderId="5" xfId="0" applyFont="1" applyFill="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0" fillId="3" borderId="15" xfId="0" applyFill="1" applyBorder="1" applyAlignment="1" applyProtection="1">
      <alignment horizontal="left" vertical="center" wrapText="1"/>
    </xf>
    <xf numFmtId="0" fontId="0" fillId="3" borderId="10" xfId="0" applyFill="1" applyBorder="1" applyAlignment="1" applyProtection="1">
      <alignment horizontal="left" vertical="center" wrapText="1"/>
    </xf>
    <xf numFmtId="0" fontId="0" fillId="3" borderId="2" xfId="0" applyFill="1" applyBorder="1" applyAlignment="1" applyProtection="1">
      <alignment horizontal="center" vertical="center"/>
    </xf>
    <xf numFmtId="0" fontId="6" fillId="3" borderId="6" xfId="0" applyFont="1" applyFill="1" applyBorder="1" applyAlignment="1" applyProtection="1">
      <alignment horizontal="left" vertical="center" wrapText="1"/>
    </xf>
    <xf numFmtId="0" fontId="6" fillId="3" borderId="5" xfId="0" applyFont="1" applyFill="1" applyBorder="1" applyAlignment="1" applyProtection="1">
      <alignment horizontal="center" vertical="center" wrapText="1"/>
    </xf>
    <xf numFmtId="0" fontId="0" fillId="3" borderId="10" xfId="0" applyFill="1" applyBorder="1" applyAlignment="1" applyProtection="1">
      <alignment vertical="center"/>
    </xf>
    <xf numFmtId="0" fontId="6" fillId="3" borderId="10" xfId="0" applyFont="1" applyFill="1" applyBorder="1" applyAlignment="1" applyProtection="1">
      <alignment horizontal="center" vertical="center" wrapText="1"/>
    </xf>
    <xf numFmtId="0" fontId="8" fillId="3" borderId="4" xfId="0" applyFont="1" applyFill="1" applyBorder="1" applyAlignment="1" applyProtection="1">
      <alignment vertical="top"/>
    </xf>
    <xf numFmtId="0" fontId="0" fillId="3" borderId="10" xfId="0" quotePrefix="1" applyFill="1" applyBorder="1" applyAlignment="1" applyProtection="1">
      <alignment horizontal="left" vertical="top" wrapText="1"/>
    </xf>
    <xf numFmtId="0" fontId="0" fillId="3" borderId="2" xfId="0" quotePrefix="1" applyFill="1" applyBorder="1" applyAlignment="1" applyProtection="1">
      <alignment horizontal="left" vertical="top" wrapText="1"/>
    </xf>
    <xf numFmtId="0" fontId="0" fillId="3" borderId="11" xfId="0" quotePrefix="1" applyFill="1" applyBorder="1" applyAlignment="1" applyProtection="1">
      <alignment horizontal="left" vertical="top" wrapText="1"/>
    </xf>
    <xf numFmtId="0" fontId="8" fillId="3" borderId="6" xfId="0" applyFont="1" applyFill="1" applyBorder="1" applyProtection="1"/>
    <xf numFmtId="0" fontId="8" fillId="3" borderId="4" xfId="0" applyFont="1" applyFill="1" applyBorder="1" applyProtection="1"/>
    <xf numFmtId="0" fontId="0" fillId="3" borderId="5" xfId="0" applyFill="1" applyBorder="1" applyAlignment="1" applyProtection="1">
      <alignment horizontal="center" vertical="center"/>
    </xf>
    <xf numFmtId="0" fontId="0" fillId="3" borderId="4" xfId="0" applyFill="1" applyBorder="1" applyAlignment="1" applyProtection="1">
      <alignment horizontal="center" vertical="top" wrapText="1"/>
    </xf>
    <xf numFmtId="0" fontId="8" fillId="3" borderId="4" xfId="0" applyFont="1" applyFill="1" applyBorder="1" applyAlignment="1" applyProtection="1">
      <alignment vertical="center"/>
    </xf>
    <xf numFmtId="2" fontId="5" fillId="0" borderId="7" xfId="0" applyNumberFormat="1" applyFont="1" applyBorder="1" applyAlignment="1" applyProtection="1">
      <alignment horizontal="center" vertical="center" wrapText="1"/>
    </xf>
    <xf numFmtId="2" fontId="5" fillId="0" borderId="8" xfId="0" applyNumberFormat="1" applyFont="1" applyBorder="1" applyAlignment="1" applyProtection="1">
      <alignment horizontal="center" vertical="center" wrapText="1"/>
    </xf>
    <xf numFmtId="0" fontId="5" fillId="0" borderId="12"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3" borderId="2" xfId="0" applyFont="1" applyFill="1" applyBorder="1" applyAlignment="1" applyProtection="1">
      <alignment horizontal="center" vertical="center" wrapText="1"/>
    </xf>
    <xf numFmtId="0" fontId="0" fillId="2" borderId="2" xfId="0" applyFont="1" applyFill="1" applyBorder="1" applyAlignment="1" applyProtection="1">
      <alignment horizontal="center" vertical="center" wrapText="1"/>
    </xf>
    <xf numFmtId="0" fontId="0" fillId="3" borderId="2" xfId="0" applyFill="1" applyBorder="1" applyProtection="1">
      <protection locked="0"/>
    </xf>
    <xf numFmtId="164" fontId="8" fillId="2" borderId="2" xfId="0" applyNumberFormat="1" applyFont="1" applyFill="1" applyBorder="1" applyAlignment="1" applyProtection="1">
      <alignment horizontal="center" vertical="center"/>
    </xf>
    <xf numFmtId="0" fontId="14" fillId="0" borderId="10" xfId="0" applyFont="1" applyFill="1" applyBorder="1" applyAlignment="1" applyProtection="1">
      <alignment horizontal="center" vertical="center" wrapText="1"/>
      <protection locked="0"/>
    </xf>
    <xf numFmtId="0" fontId="0" fillId="2" borderId="5" xfId="0" applyFill="1" applyBorder="1" applyAlignment="1" applyProtection="1">
      <alignment horizontal="left" vertical="center"/>
    </xf>
    <xf numFmtId="0" fontId="0" fillId="0" borderId="2" xfId="0" applyFill="1" applyBorder="1" applyProtection="1">
      <protection locked="0"/>
    </xf>
    <xf numFmtId="0" fontId="0" fillId="3" borderId="4" xfId="0" applyFill="1" applyBorder="1" applyAlignment="1" applyProtection="1">
      <alignment horizontal="left" vertical="top" wrapText="1"/>
    </xf>
    <xf numFmtId="0" fontId="0" fillId="3" borderId="5" xfId="0" applyFill="1" applyBorder="1" applyAlignment="1" applyProtection="1">
      <alignment vertical="center" wrapText="1"/>
    </xf>
    <xf numFmtId="0" fontId="0" fillId="3" borderId="5" xfId="0" applyFill="1" applyBorder="1" applyAlignment="1" applyProtection="1">
      <alignment horizontal="left" vertical="top" wrapText="1"/>
    </xf>
    <xf numFmtId="0" fontId="0" fillId="0" borderId="0" xfId="0" applyBorder="1" applyAlignment="1">
      <alignment horizontal="left" wrapText="1"/>
    </xf>
    <xf numFmtId="0" fontId="6" fillId="3" borderId="3" xfId="0" applyFont="1" applyFill="1" applyBorder="1" applyAlignment="1" applyProtection="1">
      <alignment horizontal="center" vertical="center" wrapText="1"/>
    </xf>
    <xf numFmtId="0" fontId="5" fillId="3" borderId="0" xfId="0" applyFont="1" applyFill="1" applyBorder="1" applyAlignment="1" applyProtection="1">
      <alignment horizontal="center" vertical="center" wrapText="1"/>
    </xf>
    <xf numFmtId="0" fontId="5" fillId="3" borderId="9"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13" fillId="0" borderId="0" xfId="0" applyFont="1" applyAlignment="1" applyProtection="1">
      <alignment vertical="center"/>
    </xf>
    <xf numFmtId="0" fontId="0" fillId="0" borderId="0" xfId="0" applyAlignment="1">
      <alignment horizontal="center" vertical="center"/>
    </xf>
    <xf numFmtId="0" fontId="8" fillId="2" borderId="5" xfId="0" applyFont="1" applyFill="1" applyBorder="1" applyAlignment="1">
      <alignment horizontal="center"/>
    </xf>
    <xf numFmtId="2" fontId="1" fillId="0" borderId="0" xfId="0" applyNumberFormat="1" applyFont="1" applyFill="1" applyBorder="1" applyAlignment="1">
      <alignment horizontal="center" vertical="center"/>
    </xf>
    <xf numFmtId="0" fontId="0" fillId="0" borderId="2" xfId="0" applyBorder="1" applyAlignment="1" applyProtection="1">
      <alignment horizontal="center" vertical="center" wrapText="1"/>
      <protection locked="0"/>
    </xf>
    <xf numFmtId="0" fontId="0" fillId="0" borderId="2" xfId="0" applyBorder="1" applyAlignment="1" applyProtection="1">
      <alignment horizontal="center" vertical="center"/>
      <protection locked="0"/>
    </xf>
    <xf numFmtId="0" fontId="0" fillId="2" borderId="2" xfId="0" applyFill="1" applyBorder="1" applyProtection="1"/>
    <xf numFmtId="2" fontId="0" fillId="2" borderId="3" xfId="0" applyNumberFormat="1" applyFill="1" applyBorder="1" applyAlignment="1" applyProtection="1">
      <alignment horizontal="center" vertical="center"/>
    </xf>
    <xf numFmtId="0" fontId="4" fillId="2" borderId="10" xfId="0" applyFont="1" applyFill="1" applyBorder="1" applyAlignment="1" applyProtection="1">
      <alignment horizontal="center" vertical="center" wrapText="1"/>
    </xf>
    <xf numFmtId="0" fontId="4" fillId="2" borderId="15" xfId="0" applyFont="1" applyFill="1" applyBorder="1" applyAlignment="1" applyProtection="1">
      <alignment horizontal="center" vertical="center" wrapText="1"/>
    </xf>
    <xf numFmtId="0" fontId="4" fillId="2" borderId="2" xfId="0" applyFont="1" applyFill="1" applyBorder="1" applyAlignment="1" applyProtection="1">
      <alignment horizontal="center" vertical="center" wrapText="1"/>
    </xf>
    <xf numFmtId="0" fontId="4" fillId="2" borderId="11" xfId="0" applyFont="1" applyFill="1" applyBorder="1" applyAlignment="1" applyProtection="1">
      <alignment horizontal="center" vertical="center" wrapText="1"/>
    </xf>
    <xf numFmtId="0" fontId="0" fillId="2" borderId="2" xfId="0" applyFill="1" applyBorder="1" applyAlignment="1" applyProtection="1">
      <alignment horizontal="left"/>
    </xf>
    <xf numFmtId="0" fontId="0" fillId="5" borderId="0" xfId="0" applyFill="1"/>
    <xf numFmtId="0" fontId="0" fillId="5" borderId="2" xfId="0" applyFill="1" applyBorder="1"/>
    <xf numFmtId="0" fontId="20" fillId="5" borderId="18" xfId="1" applyFont="1" applyFill="1" applyBorder="1" applyAlignment="1" applyProtection="1">
      <alignment horizontal="center" vertical="center"/>
    </xf>
    <xf numFmtId="0" fontId="20" fillId="5" borderId="19" xfId="1" applyFont="1" applyFill="1" applyBorder="1" applyAlignment="1" applyProtection="1">
      <alignment horizontal="center" vertical="center"/>
    </xf>
    <xf numFmtId="0" fontId="20" fillId="5" borderId="19" xfId="1" applyFont="1" applyFill="1" applyBorder="1" applyAlignment="1" applyProtection="1">
      <alignment vertical="center" wrapText="1"/>
    </xf>
    <xf numFmtId="0" fontId="20" fillId="5" borderId="20" xfId="1" applyFont="1" applyFill="1" applyBorder="1" applyAlignment="1" applyProtection="1">
      <alignment vertical="center" wrapText="1"/>
    </xf>
    <xf numFmtId="2" fontId="0" fillId="5" borderId="2" xfId="0" applyNumberFormat="1" applyFill="1" applyBorder="1"/>
    <xf numFmtId="164" fontId="0" fillId="5" borderId="2" xfId="0" applyNumberFormat="1" applyFill="1" applyBorder="1"/>
    <xf numFmtId="0" fontId="20" fillId="0" borderId="2" xfId="0" applyFont="1" applyBorder="1"/>
    <xf numFmtId="0" fontId="20" fillId="0" borderId="2" xfId="0" applyFont="1" applyBorder="1" applyAlignment="1">
      <alignment horizontal="center"/>
    </xf>
    <xf numFmtId="0" fontId="21" fillId="0" borderId="0" xfId="0" applyFont="1"/>
    <xf numFmtId="0" fontId="21" fillId="0" borderId="2" xfId="0" applyFont="1" applyBorder="1"/>
    <xf numFmtId="0" fontId="21" fillId="0" borderId="2" xfId="0" applyFont="1" applyBorder="1" applyAlignment="1">
      <alignment horizontal="center"/>
    </xf>
    <xf numFmtId="0" fontId="21" fillId="0" borderId="0" xfId="0" applyFont="1" applyAlignment="1">
      <alignment horizontal="center"/>
    </xf>
    <xf numFmtId="0" fontId="5" fillId="0" borderId="2" xfId="0" applyFont="1" applyFill="1" applyBorder="1" applyAlignment="1" applyProtection="1">
      <alignment horizontal="center" vertical="center" wrapText="1"/>
      <protection locked="0"/>
    </xf>
    <xf numFmtId="0" fontId="20" fillId="5" borderId="2" xfId="0" applyFont="1" applyFill="1" applyBorder="1" applyAlignment="1">
      <alignment horizontal="center" vertical="center" wrapText="1"/>
    </xf>
    <xf numFmtId="0" fontId="20" fillId="5" borderId="2" xfId="0" applyFont="1" applyFill="1" applyBorder="1" applyAlignment="1">
      <alignment vertical="center" wrapText="1"/>
    </xf>
    <xf numFmtId="0" fontId="20" fillId="5" borderId="2" xfId="0" applyFont="1" applyFill="1" applyBorder="1" applyAlignment="1">
      <alignment horizontal="left" vertical="center" wrapText="1"/>
    </xf>
    <xf numFmtId="0" fontId="20" fillId="5" borderId="2" xfId="0" applyFont="1" applyFill="1" applyBorder="1" applyAlignment="1">
      <alignment horizontal="center" wrapText="1"/>
    </xf>
    <xf numFmtId="2" fontId="20" fillId="5" borderId="2" xfId="0" applyNumberFormat="1" applyFont="1" applyFill="1" applyBorder="1" applyAlignment="1">
      <alignment horizontal="center" wrapText="1"/>
    </xf>
    <xf numFmtId="0" fontId="20" fillId="5" borderId="2" xfId="0" applyFont="1" applyFill="1" applyBorder="1" applyAlignment="1">
      <alignment horizontal="left" wrapText="1"/>
    </xf>
    <xf numFmtId="0" fontId="21" fillId="5" borderId="0" xfId="0" applyFont="1" applyFill="1"/>
    <xf numFmtId="0" fontId="29" fillId="5" borderId="0" xfId="0" applyFont="1" applyFill="1" applyBorder="1" applyAlignment="1">
      <alignment vertical="center"/>
    </xf>
    <xf numFmtId="0" fontId="29" fillId="5" borderId="0" xfId="0" applyFont="1" applyFill="1" applyBorder="1" applyAlignment="1">
      <alignment horizontal="left" vertical="center"/>
    </xf>
    <xf numFmtId="0" fontId="21" fillId="5" borderId="0" xfId="0" applyFont="1" applyFill="1" applyBorder="1" applyAlignment="1">
      <alignment horizontal="center"/>
    </xf>
    <xf numFmtId="0" fontId="21" fillId="5" borderId="0" xfId="0" applyFont="1" applyFill="1" applyBorder="1"/>
    <xf numFmtId="2" fontId="21" fillId="5" borderId="0" xfId="0" applyNumberFormat="1" applyFont="1" applyFill="1" applyBorder="1" applyAlignment="1">
      <alignment horizontal="center"/>
    </xf>
    <xf numFmtId="14" fontId="29" fillId="5" borderId="0" xfId="0" applyNumberFormat="1" applyFont="1" applyFill="1" applyBorder="1" applyAlignment="1">
      <alignment vertical="center"/>
    </xf>
    <xf numFmtId="0" fontId="21" fillId="5" borderId="0" xfId="0" applyFont="1" applyFill="1" applyBorder="1" applyAlignment="1">
      <alignment horizontal="left"/>
    </xf>
    <xf numFmtId="0" fontId="21" fillId="5" borderId="0" xfId="0" applyFont="1" applyFill="1" applyAlignment="1">
      <alignment horizontal="center"/>
    </xf>
    <xf numFmtId="2" fontId="21" fillId="5" borderId="0" xfId="0" applyNumberFormat="1" applyFont="1" applyFill="1" applyAlignment="1">
      <alignment horizontal="center"/>
    </xf>
    <xf numFmtId="0" fontId="21" fillId="5" borderId="0" xfId="0" applyFont="1" applyFill="1" applyAlignment="1">
      <alignment horizontal="left"/>
    </xf>
    <xf numFmtId="14" fontId="21" fillId="5" borderId="2" xfId="0" applyNumberFormat="1" applyFont="1" applyFill="1" applyBorder="1"/>
    <xf numFmtId="0" fontId="0" fillId="3" borderId="2" xfId="0" quotePrefix="1" applyFill="1" applyBorder="1" applyAlignment="1">
      <alignment horizontal="left" vertical="center" wrapText="1"/>
    </xf>
    <xf numFmtId="0" fontId="0" fillId="3" borderId="1" xfId="0"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5" xfId="0" applyFont="1" applyFill="1" applyBorder="1" applyAlignment="1">
      <alignment horizontal="center" vertical="center" wrapText="1"/>
    </xf>
    <xf numFmtId="164" fontId="0" fillId="2" borderId="2" xfId="0" applyNumberFormat="1" applyFill="1" applyBorder="1" applyAlignment="1">
      <alignment horizontal="center" vertical="center"/>
    </xf>
    <xf numFmtId="0" fontId="0" fillId="3" borderId="4" xfId="0" applyFill="1" applyBorder="1" applyAlignment="1">
      <alignment horizontal="center" vertical="center" wrapText="1"/>
    </xf>
    <xf numFmtId="0" fontId="0" fillId="3" borderId="4" xfId="0" applyFill="1" applyBorder="1" applyAlignment="1">
      <alignment horizontal="left" vertical="center" wrapText="1"/>
    </xf>
    <xf numFmtId="0" fontId="0" fillId="3" borderId="5" xfId="0" applyFill="1" applyBorder="1" applyAlignment="1">
      <alignment horizontal="center" vertical="center"/>
    </xf>
    <xf numFmtId="0" fontId="0" fillId="0" borderId="0" xfId="0" applyAlignment="1">
      <alignment horizontal="left" vertical="center" wrapText="1"/>
    </xf>
    <xf numFmtId="0" fontId="0" fillId="0" borderId="2" xfId="0" applyBorder="1" applyAlignment="1">
      <alignment vertical="center" wrapText="1"/>
    </xf>
    <xf numFmtId="0" fontId="6" fillId="3" borderId="2" xfId="0" applyFont="1" applyFill="1" applyBorder="1" applyAlignment="1">
      <alignment horizontal="center" vertical="center" wrapText="1"/>
    </xf>
    <xf numFmtId="0" fontId="0" fillId="2" borderId="2" xfId="0" applyFill="1" applyBorder="1" applyAlignment="1">
      <alignment horizontal="center" vertical="center" wrapText="1"/>
    </xf>
    <xf numFmtId="2" fontId="0" fillId="2" borderId="2" xfId="0" applyNumberFormat="1" applyFill="1" applyBorder="1" applyAlignment="1">
      <alignment horizontal="center" vertical="center"/>
    </xf>
    <xf numFmtId="2" fontId="8" fillId="2" borderId="2" xfId="0" applyNumberFormat="1" applyFont="1" applyFill="1" applyBorder="1" applyAlignment="1">
      <alignment vertical="center"/>
    </xf>
    <xf numFmtId="2" fontId="7" fillId="2" borderId="2" xfId="0" applyNumberFormat="1" applyFont="1" applyFill="1" applyBorder="1" applyAlignment="1">
      <alignment vertical="center"/>
    </xf>
    <xf numFmtId="0" fontId="20" fillId="0" borderId="2" xfId="0" applyFont="1" applyBorder="1" applyAlignment="1">
      <alignment horizontal="center" wrapText="1"/>
    </xf>
    <xf numFmtId="2" fontId="20" fillId="0" borderId="2" xfId="0" applyNumberFormat="1" applyFont="1" applyBorder="1" applyAlignment="1">
      <alignment horizontal="center" wrapText="1"/>
    </xf>
    <xf numFmtId="14" fontId="21" fillId="0" borderId="0" xfId="0" applyNumberFormat="1" applyFont="1"/>
    <xf numFmtId="0" fontId="0" fillId="2" borderId="2" xfId="0" applyFill="1" applyBorder="1" applyAlignment="1">
      <alignment horizontal="center" vertical="center"/>
    </xf>
    <xf numFmtId="0" fontId="15" fillId="0" borderId="0" xfId="0" applyFont="1" applyAlignment="1" applyProtection="1">
      <alignment wrapText="1"/>
      <protection locked="0"/>
    </xf>
    <xf numFmtId="0" fontId="15" fillId="0" borderId="0" xfId="0" applyFont="1" applyAlignment="1">
      <alignment wrapText="1"/>
    </xf>
    <xf numFmtId="0" fontId="15" fillId="0" borderId="0" xfId="0" applyFont="1" applyAlignment="1" applyProtection="1">
      <alignment horizontal="left" vertical="top" wrapText="1"/>
      <protection locked="0"/>
    </xf>
    <xf numFmtId="0" fontId="15" fillId="0" borderId="0" xfId="0" applyFont="1" applyAlignment="1">
      <alignment horizontal="left" vertical="top" wrapText="1"/>
    </xf>
    <xf numFmtId="0" fontId="3" fillId="0" borderId="0" xfId="0" applyNumberFormat="1" applyFont="1" applyBorder="1" applyAlignment="1" applyProtection="1">
      <alignment horizontal="left" wrapText="1"/>
      <protection locked="0"/>
    </xf>
    <xf numFmtId="9" fontId="15" fillId="0" borderId="6" xfId="0" applyNumberFormat="1" applyFont="1" applyBorder="1" applyAlignment="1" applyProtection="1">
      <alignment wrapText="1"/>
      <protection locked="0"/>
    </xf>
    <xf numFmtId="0" fontId="15" fillId="0" borderId="6" xfId="0" applyFont="1" applyBorder="1" applyAlignment="1">
      <alignment wrapText="1"/>
    </xf>
    <xf numFmtId="0" fontId="0" fillId="3" borderId="3" xfId="0" applyFill="1" applyBorder="1" applyAlignment="1" applyProtection="1">
      <alignment vertical="center" wrapText="1"/>
    </xf>
    <xf numFmtId="0" fontId="0" fillId="3" borderId="5" xfId="0" applyFill="1" applyBorder="1" applyAlignment="1" applyProtection="1">
      <alignment vertical="center" wrapText="1"/>
    </xf>
    <xf numFmtId="0" fontId="0" fillId="3" borderId="5" xfId="0" applyFill="1" applyBorder="1" applyAlignment="1" applyProtection="1">
      <alignment vertical="center"/>
    </xf>
    <xf numFmtId="0" fontId="0" fillId="3" borderId="17" xfId="0" applyFill="1" applyBorder="1" applyAlignment="1" applyProtection="1">
      <alignment horizontal="center" vertical="top" wrapText="1"/>
    </xf>
    <xf numFmtId="0" fontId="0" fillId="3" borderId="16" xfId="0" applyFill="1" applyBorder="1" applyAlignment="1" applyProtection="1">
      <alignment horizontal="center" vertical="top" wrapText="1"/>
    </xf>
    <xf numFmtId="0" fontId="0" fillId="3" borderId="3" xfId="0" applyFill="1" applyBorder="1" applyAlignment="1" applyProtection="1">
      <alignment horizontal="left" vertical="center" wrapText="1"/>
    </xf>
    <xf numFmtId="0" fontId="0" fillId="3" borderId="4" xfId="0" applyFill="1" applyBorder="1" applyAlignment="1" applyProtection="1">
      <alignment horizontal="left" vertical="center" wrapText="1"/>
    </xf>
    <xf numFmtId="0" fontId="0" fillId="3" borderId="3" xfId="0" applyFill="1" applyBorder="1" applyAlignment="1" applyProtection="1">
      <alignment horizontal="left" vertical="top" wrapText="1"/>
    </xf>
    <xf numFmtId="0" fontId="0" fillId="3" borderId="5" xfId="0" applyFill="1" applyBorder="1" applyAlignment="1" applyProtection="1">
      <alignment horizontal="left" vertical="top" wrapText="1"/>
    </xf>
    <xf numFmtId="0" fontId="6" fillId="3" borderId="11" xfId="0" quotePrefix="1" applyFont="1" applyFill="1" applyBorder="1" applyAlignment="1" applyProtection="1">
      <alignment horizontal="center" vertical="center" wrapText="1"/>
    </xf>
    <xf numFmtId="0" fontId="6" fillId="3" borderId="15" xfId="0" quotePrefix="1"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10" fillId="2" borderId="8" xfId="0" applyFont="1" applyFill="1" applyBorder="1" applyAlignment="1" applyProtection="1">
      <alignment horizontal="left" wrapText="1"/>
    </xf>
    <xf numFmtId="0" fontId="10" fillId="2" borderId="1" xfId="0" applyFont="1" applyFill="1" applyBorder="1" applyAlignment="1" applyProtection="1">
      <alignment horizontal="left" wrapText="1"/>
    </xf>
    <xf numFmtId="0" fontId="10" fillId="2" borderId="9" xfId="0" applyFont="1" applyFill="1" applyBorder="1" applyAlignment="1" applyProtection="1">
      <alignment horizontal="left" wrapText="1"/>
    </xf>
    <xf numFmtId="0" fontId="7" fillId="2" borderId="2" xfId="0" applyFont="1" applyFill="1" applyBorder="1" applyAlignment="1" applyProtection="1">
      <alignment horizontal="center" vertical="center"/>
    </xf>
    <xf numFmtId="0" fontId="7" fillId="3" borderId="3" xfId="0" applyFont="1" applyFill="1" applyBorder="1" applyAlignment="1" applyProtection="1">
      <alignment horizontal="left" vertical="center" wrapText="1"/>
    </xf>
    <xf numFmtId="0" fontId="7" fillId="3" borderId="5" xfId="0" applyFont="1" applyFill="1" applyBorder="1" applyAlignment="1" applyProtection="1">
      <alignment horizontal="left" vertical="center" wrapText="1"/>
    </xf>
    <xf numFmtId="0" fontId="7" fillId="2" borderId="2" xfId="0" applyFont="1" applyFill="1" applyBorder="1" applyAlignment="1" applyProtection="1">
      <alignment horizontal="left" vertical="center"/>
    </xf>
    <xf numFmtId="0" fontId="0" fillId="3" borderId="11" xfId="0" applyFill="1" applyBorder="1" applyAlignment="1" applyProtection="1">
      <alignment horizontal="center" vertical="center" wrapText="1"/>
    </xf>
    <xf numFmtId="0" fontId="1" fillId="2" borderId="3" xfId="0" applyFont="1" applyFill="1" applyBorder="1" applyAlignment="1" applyProtection="1">
      <alignment horizontal="center"/>
    </xf>
    <xf numFmtId="0" fontId="1" fillId="2" borderId="4" xfId="0" applyFont="1" applyFill="1" applyBorder="1" applyAlignment="1" applyProtection="1">
      <alignment horizontal="center"/>
    </xf>
    <xf numFmtId="0" fontId="1" fillId="2" borderId="5" xfId="0" applyFont="1" applyFill="1" applyBorder="1" applyAlignment="1" applyProtection="1">
      <alignment horizontal="center"/>
    </xf>
    <xf numFmtId="0" fontId="2" fillId="2" borderId="3"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0" fillId="3" borderId="13" xfId="0" applyFont="1" applyFill="1" applyBorder="1" applyAlignment="1" applyProtection="1">
      <alignment horizontal="center" vertical="center" wrapText="1"/>
    </xf>
    <xf numFmtId="0" fontId="0" fillId="3" borderId="14" xfId="0" applyFill="1" applyBorder="1" applyAlignment="1" applyProtection="1">
      <alignment horizontal="center" vertical="center" wrapText="1"/>
    </xf>
    <xf numFmtId="0" fontId="0" fillId="3" borderId="9" xfId="0" applyFill="1" applyBorder="1" applyAlignment="1" applyProtection="1">
      <alignment horizontal="center" vertical="center" wrapText="1"/>
    </xf>
    <xf numFmtId="0" fontId="0" fillId="3" borderId="12" xfId="0" applyFill="1" applyBorder="1" applyAlignment="1" applyProtection="1">
      <alignment vertical="top" wrapText="1"/>
    </xf>
    <xf numFmtId="0" fontId="0" fillId="3" borderId="6" xfId="0" applyFill="1" applyBorder="1" applyAlignment="1" applyProtection="1">
      <alignment vertical="top" wrapText="1"/>
    </xf>
    <xf numFmtId="0" fontId="0" fillId="3" borderId="4" xfId="0" applyFill="1" applyBorder="1" applyAlignment="1" applyProtection="1">
      <alignment horizontal="left" vertical="top" wrapText="1"/>
    </xf>
    <xf numFmtId="0" fontId="6" fillId="3" borderId="6" xfId="0" applyFont="1" applyFill="1" applyBorder="1" applyAlignment="1" applyProtection="1">
      <alignment horizontal="center" vertical="center" wrapText="1"/>
    </xf>
    <xf numFmtId="0" fontId="0" fillId="3" borderId="0" xfId="0" applyFill="1" applyAlignment="1" applyProtection="1">
      <alignment horizontal="center" vertical="center" wrapText="1"/>
    </xf>
    <xf numFmtId="0" fontId="6" fillId="3" borderId="0" xfId="0" applyFont="1" applyFill="1" applyBorder="1" applyAlignment="1" applyProtection="1">
      <alignment horizontal="center" vertical="center" wrapText="1"/>
    </xf>
    <xf numFmtId="0" fontId="7" fillId="3" borderId="2" xfId="0" applyFont="1" applyFill="1" applyBorder="1" applyAlignment="1" applyProtection="1">
      <alignment horizontal="left"/>
    </xf>
    <xf numFmtId="0" fontId="7" fillId="3" borderId="3" xfId="0" applyFont="1" applyFill="1" applyBorder="1" applyAlignment="1" applyProtection="1">
      <alignment horizontal="left"/>
    </xf>
    <xf numFmtId="0" fontId="0" fillId="3" borderId="5" xfId="0" applyFill="1" applyBorder="1" applyAlignment="1" applyProtection="1">
      <alignment horizontal="left"/>
    </xf>
    <xf numFmtId="0" fontId="28" fillId="2" borderId="17" xfId="0" applyFont="1" applyFill="1" applyBorder="1" applyAlignment="1" applyProtection="1">
      <alignment horizontal="center" vertical="center"/>
    </xf>
    <xf numFmtId="0" fontId="28" fillId="0" borderId="21" xfId="0" applyFont="1" applyBorder="1" applyAlignment="1" applyProtection="1">
      <alignment horizontal="center" vertical="center"/>
    </xf>
    <xf numFmtId="0" fontId="28" fillId="0" borderId="16" xfId="0" applyFont="1" applyBorder="1" applyAlignment="1" applyProtection="1">
      <alignment horizontal="center" vertical="center"/>
    </xf>
    <xf numFmtId="0" fontId="0" fillId="3" borderId="3" xfId="0" applyFill="1" applyBorder="1" applyAlignment="1">
      <alignment horizontal="left" vertical="center" wrapText="1"/>
    </xf>
    <xf numFmtId="0" fontId="0" fillId="3" borderId="4" xfId="0" applyFill="1" applyBorder="1" applyAlignment="1">
      <alignment horizontal="left" vertical="center" wrapText="1"/>
    </xf>
    <xf numFmtId="0" fontId="0" fillId="2" borderId="11" xfId="0" applyFont="1" applyFill="1" applyBorder="1" applyAlignment="1" applyProtection="1">
      <alignment horizontal="center" vertical="center" wrapText="1"/>
    </xf>
    <xf numFmtId="0" fontId="0" fillId="0" borderId="15" xfId="0" applyBorder="1" applyAlignment="1" applyProtection="1">
      <alignment horizontal="center" vertical="center" wrapText="1"/>
    </xf>
    <xf numFmtId="0" fontId="0" fillId="0" borderId="10" xfId="0" applyBorder="1" applyAlignment="1" applyProtection="1">
      <alignment horizontal="center" vertical="center" wrapText="1"/>
    </xf>
    <xf numFmtId="0" fontId="14" fillId="3" borderId="3" xfId="0" applyFont="1" applyFill="1" applyBorder="1" applyAlignment="1" applyProtection="1">
      <alignment vertical="center"/>
    </xf>
    <xf numFmtId="0" fontId="14" fillId="3" borderId="4" xfId="0" applyFont="1" applyFill="1" applyBorder="1" applyAlignment="1" applyProtection="1">
      <alignment vertical="center"/>
    </xf>
    <xf numFmtId="0" fontId="6" fillId="3" borderId="12" xfId="0" applyFont="1" applyFill="1" applyBorder="1" applyAlignment="1" applyProtection="1">
      <alignment horizontal="center" vertical="center" wrapText="1"/>
    </xf>
    <xf numFmtId="0" fontId="0" fillId="3" borderId="7" xfId="0" applyFill="1" applyBorder="1" applyAlignment="1" applyProtection="1">
      <alignment horizontal="center" vertical="center" wrapText="1"/>
    </xf>
    <xf numFmtId="0" fontId="0" fillId="3" borderId="1" xfId="0" applyFill="1" applyBorder="1" applyAlignment="1" applyProtection="1">
      <alignment horizontal="center" vertical="center" wrapText="1"/>
    </xf>
    <xf numFmtId="0" fontId="0" fillId="3" borderId="8" xfId="0" applyFill="1" applyBorder="1" applyAlignment="1" applyProtection="1">
      <alignment horizontal="center" vertical="center" wrapText="1"/>
    </xf>
    <xf numFmtId="0" fontId="8" fillId="3" borderId="3" xfId="0" applyFont="1" applyFill="1" applyBorder="1" applyAlignment="1" applyProtection="1">
      <alignment vertical="top" wrapText="1"/>
    </xf>
    <xf numFmtId="0" fontId="0" fillId="3" borderId="4" xfId="0" applyFill="1" applyBorder="1" applyAlignment="1" applyProtection="1">
      <alignment vertical="top"/>
    </xf>
    <xf numFmtId="0" fontId="17" fillId="2" borderId="3" xfId="0" applyFont="1" applyFill="1" applyBorder="1" applyAlignment="1">
      <alignment horizontal="left" wrapText="1"/>
    </xf>
    <xf numFmtId="0" fontId="0" fillId="0" borderId="4" xfId="0" applyBorder="1" applyAlignment="1">
      <alignment horizontal="left" wrapText="1"/>
    </xf>
    <xf numFmtId="0" fontId="0" fillId="0" borderId="5" xfId="0" applyBorder="1" applyAlignment="1">
      <alignment horizontal="left" wrapText="1"/>
    </xf>
    <xf numFmtId="0" fontId="17" fillId="2" borderId="2" xfId="0" applyFont="1" applyFill="1" applyBorder="1" applyAlignment="1">
      <alignment horizontal="left" wrapText="1"/>
    </xf>
    <xf numFmtId="0" fontId="0" fillId="2" borderId="4" xfId="0" applyFill="1" applyBorder="1" applyAlignment="1">
      <alignment horizontal="left" wrapText="1"/>
    </xf>
    <xf numFmtId="0" fontId="0" fillId="2" borderId="5" xfId="0" applyFill="1" applyBorder="1" applyAlignment="1">
      <alignment horizontal="left" wrapText="1"/>
    </xf>
    <xf numFmtId="0" fontId="17" fillId="2" borderId="4" xfId="0" applyFont="1" applyFill="1" applyBorder="1" applyAlignment="1">
      <alignment horizontal="left" wrapText="1"/>
    </xf>
    <xf numFmtId="0" fontId="0" fillId="0" borderId="0" xfId="0" applyProtection="1">
      <protection locked="0"/>
    </xf>
  </cellXfs>
  <cellStyles count="4">
    <cellStyle name="Énfasis3" xfId="1" builtinId="37"/>
    <cellStyle name="Hipervínculo" xfId="2" builtinId="8"/>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9</xdr:col>
      <xdr:colOff>209550</xdr:colOff>
      <xdr:row>3</xdr:row>
      <xdr:rowOff>66675</xdr:rowOff>
    </xdr:from>
    <xdr:to>
      <xdr:col>16</xdr:col>
      <xdr:colOff>276225</xdr:colOff>
      <xdr:row>19</xdr:row>
      <xdr:rowOff>57150</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67550" y="638175"/>
          <a:ext cx="5400675" cy="3038475"/>
        </a:xfrm>
        <a:prstGeom prst="rect">
          <a:avLst/>
        </a:prstGeom>
        <a:solidFill>
          <a:srgbClr val="FFC000"/>
        </a:solidFill>
      </xdr:spPr>
    </xdr:pic>
    <xdr:clientData/>
  </xdr:twoCellAnchor>
  <xdr:twoCellAnchor editAs="oneCell">
    <xdr:from>
      <xdr:col>0</xdr:col>
      <xdr:colOff>352425</xdr:colOff>
      <xdr:row>3</xdr:row>
      <xdr:rowOff>66675</xdr:rowOff>
    </xdr:from>
    <xdr:to>
      <xdr:col>8</xdr:col>
      <xdr:colOff>742139</xdr:colOff>
      <xdr:row>39</xdr:row>
      <xdr:rowOff>170580</xdr:rowOff>
    </xdr:to>
    <xdr:pic>
      <xdr:nvPicPr>
        <xdr:cNvPr id="3" name="Imatge 2">
          <a:extLst>
            <a:ext uri="{FF2B5EF4-FFF2-40B4-BE49-F238E27FC236}">
              <a16:creationId xmlns:a16="http://schemas.microsoft.com/office/drawing/2014/main" id="{2CDBA086-DE3F-421D-A0E4-4375AAE1730B}"/>
            </a:ext>
          </a:extLst>
        </xdr:cNvPr>
        <xdr:cNvPicPr>
          <a:picLocks noChangeAspect="1"/>
        </xdr:cNvPicPr>
      </xdr:nvPicPr>
      <xdr:blipFill>
        <a:blip xmlns:r="http://schemas.openxmlformats.org/officeDocument/2006/relationships" r:embed="rId2"/>
        <a:stretch>
          <a:fillRect/>
        </a:stretch>
      </xdr:blipFill>
      <xdr:spPr>
        <a:xfrm>
          <a:off x="352425" y="638175"/>
          <a:ext cx="6485714" cy="696190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485775</xdr:colOff>
          <xdr:row>0</xdr:row>
          <xdr:rowOff>0</xdr:rowOff>
        </xdr:from>
        <xdr:to>
          <xdr:col>9</xdr:col>
          <xdr:colOff>361950</xdr:colOff>
          <xdr:row>5</xdr:row>
          <xdr:rowOff>19050</xdr:rowOff>
        </xdr:to>
        <xdr:sp macro="" textlink="">
          <xdr:nvSpPr>
            <xdr:cNvPr id="9217" name="Button 1" hidden="1">
              <a:extLst>
                <a:ext uri="{63B3BB69-23CF-44E3-9099-C40C66FF867C}">
                  <a14:compatExt spid="_x0000_s9217"/>
                </a:ext>
                <a:ext uri="{FF2B5EF4-FFF2-40B4-BE49-F238E27FC236}">
                  <a16:creationId xmlns:a16="http://schemas.microsoft.com/office/drawing/2014/main" id="{00000000-0008-0000-0300-0000012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600-000001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19050</xdr:colOff>
          <xdr:row>0</xdr:row>
          <xdr:rowOff>0</xdr:rowOff>
        </xdr:from>
        <xdr:to>
          <xdr:col>12</xdr:col>
          <xdr:colOff>409575</xdr:colOff>
          <xdr:row>3</xdr:row>
          <xdr:rowOff>209550</xdr:rowOff>
        </xdr:to>
        <xdr:sp macro="" textlink="">
          <xdr:nvSpPr>
            <xdr:cNvPr id="4097" name="Button 1" hidden="1">
              <a:extLst>
                <a:ext uri="{63B3BB69-23CF-44E3-9099-C40C66FF867C}">
                  <a14:compatExt spid="_x0000_s4097"/>
                </a:ext>
                <a:ext uri="{FF2B5EF4-FFF2-40B4-BE49-F238E27FC236}">
                  <a16:creationId xmlns:a16="http://schemas.microsoft.com/office/drawing/2014/main" id="{00000000-0008-0000-0800-000001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314325</xdr:colOff>
          <xdr:row>0</xdr:row>
          <xdr:rowOff>0</xdr:rowOff>
        </xdr:from>
        <xdr:to>
          <xdr:col>4</xdr:col>
          <xdr:colOff>190500</xdr:colOff>
          <xdr:row>4</xdr:row>
          <xdr:rowOff>19050</xdr:rowOff>
        </xdr:to>
        <xdr:sp macro="" textlink="">
          <xdr:nvSpPr>
            <xdr:cNvPr id="18435" name="Button 3" hidden="1">
              <a:extLst>
                <a:ext uri="{63B3BB69-23CF-44E3-9099-C40C66FF867C}">
                  <a14:compatExt spid="_x0000_s18435"/>
                </a:ext>
                <a:ext uri="{FF2B5EF4-FFF2-40B4-BE49-F238E27FC236}">
                  <a16:creationId xmlns:a16="http://schemas.microsoft.com/office/drawing/2014/main" id="{00000000-0008-0000-0900-0000034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19050</xdr:colOff>
          <xdr:row>0</xdr:row>
          <xdr:rowOff>0</xdr:rowOff>
        </xdr:from>
        <xdr:to>
          <xdr:col>13</xdr:col>
          <xdr:colOff>409575</xdr:colOff>
          <xdr:row>3</xdr:row>
          <xdr:rowOff>209550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B00-000001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666750</xdr:colOff>
          <xdr:row>0</xdr:row>
          <xdr:rowOff>0</xdr:rowOff>
        </xdr:from>
        <xdr:to>
          <xdr:col>7</xdr:col>
          <xdr:colOff>276225</xdr:colOff>
          <xdr:row>4</xdr:row>
          <xdr:rowOff>19050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C00-000003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200025</xdr:colOff>
          <xdr:row>0</xdr:row>
          <xdr:rowOff>85725</xdr:rowOff>
        </xdr:from>
        <xdr:to>
          <xdr:col>5</xdr:col>
          <xdr:colOff>38100</xdr:colOff>
          <xdr:row>4</xdr:row>
          <xdr:rowOff>57150</xdr:rowOff>
        </xdr:to>
        <xdr:sp macro="" textlink="">
          <xdr:nvSpPr>
            <xdr:cNvPr id="22529" name="Button 1" hidden="1">
              <a:extLst>
                <a:ext uri="{63B3BB69-23CF-44E3-9099-C40C66FF867C}">
                  <a14:compatExt spid="_x0000_s22529"/>
                </a:ext>
                <a:ext uri="{FF2B5EF4-FFF2-40B4-BE49-F238E27FC236}">
                  <a16:creationId xmlns:a16="http://schemas.microsoft.com/office/drawing/2014/main" id="{00000000-0008-0000-0D00-0000015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485775</xdr:colOff>
          <xdr:row>0</xdr:row>
          <xdr:rowOff>0</xdr:rowOff>
        </xdr:from>
        <xdr:to>
          <xdr:col>9</xdr:col>
          <xdr:colOff>361950</xdr:colOff>
          <xdr:row>6</xdr:row>
          <xdr:rowOff>19050</xdr:rowOff>
        </xdr:to>
        <xdr:sp macro="" textlink="">
          <xdr:nvSpPr>
            <xdr:cNvPr id="32769" name="Button 1" hidden="1">
              <a:extLst>
                <a:ext uri="{63B3BB69-23CF-44E3-9099-C40C66FF867C}">
                  <a14:compatExt spid="_x0000_s32769"/>
                </a:ext>
                <a:ext uri="{FF2B5EF4-FFF2-40B4-BE49-F238E27FC236}">
                  <a16:creationId xmlns:a16="http://schemas.microsoft.com/office/drawing/2014/main" id="{988C8086-77C4-4FC8-9CE8-1411D9289AE9}"/>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485775</xdr:colOff>
          <xdr:row>0</xdr:row>
          <xdr:rowOff>0</xdr:rowOff>
        </xdr:from>
        <xdr:to>
          <xdr:col>9</xdr:col>
          <xdr:colOff>361950</xdr:colOff>
          <xdr:row>4</xdr:row>
          <xdr:rowOff>19050</xdr:rowOff>
        </xdr:to>
        <xdr:sp macro="" textlink="">
          <xdr:nvSpPr>
            <xdr:cNvPr id="7170" name="Button 2" hidden="1">
              <a:extLst>
                <a:ext uri="{63B3BB69-23CF-44E3-9099-C40C66FF867C}">
                  <a14:compatExt spid="_x0000_s7170"/>
                </a:ext>
                <a:ext uri="{FF2B5EF4-FFF2-40B4-BE49-F238E27FC236}">
                  <a16:creationId xmlns:a16="http://schemas.microsoft.com/office/drawing/2014/main" id="{00000000-0008-0000-0F00-000002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ca-ES" sz="1600" b="1" i="0" u="none" strike="noStrike" baseline="0">
                  <a:solidFill>
                    <a:srgbClr val="000000"/>
                  </a:solidFill>
                  <a:latin typeface="Calibri"/>
                  <a:cs typeface="Calibri"/>
                </a:rPr>
                <a:t>Enviar Document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MERITS_RELLEVANTS_C_Contractat-CC-Formulari-20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tracte de la normativa"/>
      <sheetName val="Instruccions"/>
      <sheetName val="Valoració "/>
      <sheetName val="CL"/>
      <sheetName val="1.2.a. ERC Starting Grant"/>
      <sheetName val="1.2.b.Projectes Internacionals"/>
      <sheetName val="1.2.d.Projectes I+D+i"/>
      <sheetName val="1.2.d.SGR"/>
      <sheetName val="1.2.e.Publicacions"/>
      <sheetName val="1.2.f.Transferència"/>
      <sheetName val="1.2.g. Institucions acadèmiques"/>
      <sheetName val="1.2.h.Direcció"/>
      <sheetName val="2.b.Projectes Innovació Docent"/>
      <sheetName val="2.d.Tesis"/>
      <sheetName val="2.e. Comissions docència"/>
      <sheetName val="3.b. Direcció inst àmbit sanit"/>
      <sheetName val="3.c. Gestió a altres Univer."/>
      <sheetName val="AM. Altres Mèrits"/>
      <sheetName val="RESUM"/>
      <sheetName val="N AQU"/>
    </sheetNames>
    <definedNames>
      <definedName name="Enviar"/>
    </definedNames>
    <sheetDataSet>
      <sheetData sheetId="0"/>
      <sheetData sheetId="1"/>
      <sheetData sheetId="2"/>
      <sheetData sheetId="3">
        <row r="2">
          <cell r="A2" t="str">
            <v>01808155X</v>
          </cell>
          <cell r="B2" t="str">
            <v>1109072</v>
          </cell>
          <cell r="C2" t="str">
            <v>ALVARO</v>
          </cell>
          <cell r="D2" t="str">
            <v>GREGORIO</v>
          </cell>
          <cell r="E2" t="str">
            <v>ENGINYERIA QUÍMICA,BIOLÒGICA I AMBIENTAL</v>
          </cell>
          <cell r="F2" t="str">
            <v>ENGINYERIA QUÍMICA,BIOLÒGICA I AMBIENTAL</v>
          </cell>
          <cell r="G2" t="str">
            <v>10/03/2016</v>
          </cell>
          <cell r="H2" t="str">
            <v>SI</v>
          </cell>
          <cell r="I2">
            <v>5</v>
          </cell>
          <cell r="J2" t="str">
            <v>AC</v>
          </cell>
        </row>
        <row r="3">
          <cell r="A3" t="str">
            <v>11704100K</v>
          </cell>
          <cell r="B3" t="str">
            <v>1004944</v>
          </cell>
          <cell r="C3" t="str">
            <v>FERRERO</v>
          </cell>
          <cell r="D3" t="str">
            <v>CANDIDA</v>
          </cell>
          <cell r="E3" t="str">
            <v>CC ANTIGUITAT I EDAT MITJANA</v>
          </cell>
          <cell r="F3" t="str">
            <v>FILOLOGIA LLATINA</v>
          </cell>
          <cell r="G3" t="str">
            <v>16/09/2016</v>
          </cell>
          <cell r="H3" t="str">
            <v>SI</v>
          </cell>
          <cell r="I3">
            <v>3</v>
          </cell>
          <cell r="J3" t="str">
            <v>AC</v>
          </cell>
        </row>
        <row r="4">
          <cell r="A4" t="str">
            <v>15903957D</v>
          </cell>
          <cell r="B4" t="str">
            <v>1000182</v>
          </cell>
          <cell r="C4" t="str">
            <v>AZPIROZ</v>
          </cell>
          <cell r="D4" t="str">
            <v>FERNANDO</v>
          </cell>
          <cell r="E4" t="str">
            <v>MEDICINA</v>
          </cell>
          <cell r="F4" t="str">
            <v>MEDICINA</v>
          </cell>
          <cell r="G4" t="str">
            <v>14/03/2016</v>
          </cell>
          <cell r="H4" t="str">
            <v>NO</v>
          </cell>
          <cell r="I4">
            <v>0</v>
          </cell>
          <cell r="J4" t="str">
            <v>AC</v>
          </cell>
        </row>
        <row r="5">
          <cell r="A5" t="str">
            <v>19848491C</v>
          </cell>
          <cell r="B5" t="str">
            <v>1111313</v>
          </cell>
          <cell r="C5" t="str">
            <v>MARTINEZ</v>
          </cell>
          <cell r="D5" t="str">
            <v>EVA MARIA CABEZA</v>
          </cell>
          <cell r="E5" t="str">
            <v>BIOLOGIA CEL.L  DE FISIOL I D'IMMUNOLOGI</v>
          </cell>
          <cell r="F5" t="str">
            <v>IMMUNOLOGIA</v>
          </cell>
          <cell r="G5" t="str">
            <v>28/09/2016</v>
          </cell>
          <cell r="H5" t="str">
            <v>SI</v>
          </cell>
          <cell r="I5">
            <v>4</v>
          </cell>
          <cell r="J5" t="str">
            <v>AC</v>
          </cell>
        </row>
        <row r="6">
          <cell r="A6" t="str">
            <v>25177102Z</v>
          </cell>
          <cell r="B6" t="str">
            <v>1260934</v>
          </cell>
          <cell r="C6" t="str">
            <v>RODRIGO</v>
          </cell>
          <cell r="D6" t="str">
            <v>JAVIER</v>
          </cell>
          <cell r="E6" t="str">
            <v>HISTÒRIA MODERNA I CONTEMPORÀNIA</v>
          </cell>
          <cell r="F6" t="str">
            <v>HISTÒRIA CONTEMPORÀNIA</v>
          </cell>
          <cell r="G6" t="str">
            <v>16/09/2016</v>
          </cell>
          <cell r="H6" t="str">
            <v>SI</v>
          </cell>
          <cell r="I6">
            <v>3</v>
          </cell>
          <cell r="J6" t="str">
            <v>AC</v>
          </cell>
        </row>
        <row r="7">
          <cell r="A7" t="str">
            <v>27485164A</v>
          </cell>
          <cell r="B7" t="str">
            <v>1237924</v>
          </cell>
          <cell r="C7" t="str">
            <v>CASTILLO</v>
          </cell>
          <cell r="D7" t="str">
            <v>MANUEL</v>
          </cell>
          <cell r="E7" t="str">
            <v>CIÈNCIA ANIMAL I DELS ALIMENTS</v>
          </cell>
          <cell r="F7" t="str">
            <v>TECNOLOGIA D'ALIMENTS</v>
          </cell>
          <cell r="G7" t="str">
            <v>17/09/2014</v>
          </cell>
          <cell r="H7" t="str">
            <v>SI</v>
          </cell>
          <cell r="I7">
            <v>3</v>
          </cell>
          <cell r="J7" t="str">
            <v>AC</v>
          </cell>
        </row>
        <row r="8">
          <cell r="A8" t="str">
            <v>34752815E</v>
          </cell>
          <cell r="B8" t="str">
            <v>2041754</v>
          </cell>
          <cell r="C8" t="str">
            <v>ARUMI</v>
          </cell>
          <cell r="D8" t="str">
            <v>MARTA</v>
          </cell>
          <cell r="E8" t="str">
            <v>TRADUC.I INTERPRET.I D'ESTUDIS ÀSIA ORIE</v>
          </cell>
          <cell r="F8" t="str">
            <v>TRADUCCIÓ I INTERPRETACIÓ</v>
          </cell>
          <cell r="G8" t="str">
            <v>22/05/2018</v>
          </cell>
          <cell r="H8" t="str">
            <v>SI</v>
          </cell>
          <cell r="I8">
            <v>2</v>
          </cell>
          <cell r="J8" t="str">
            <v>AC</v>
          </cell>
        </row>
        <row r="9">
          <cell r="A9" t="str">
            <v>35062313D</v>
          </cell>
          <cell r="B9" t="str">
            <v>1003371</v>
          </cell>
          <cell r="C9" t="str">
            <v>CORBELLA</v>
          </cell>
          <cell r="D9" t="str">
            <v>MARIA MERCE</v>
          </cell>
          <cell r="E9" t="str">
            <v>GEOLOGIA</v>
          </cell>
          <cell r="F9" t="str">
            <v>CRISTAL·LOGRAFIA I MINERALOGIA</v>
          </cell>
          <cell r="G9" t="str">
            <v>27/09/2017</v>
          </cell>
          <cell r="H9" t="str">
            <v>SI</v>
          </cell>
          <cell r="I9">
            <v>3</v>
          </cell>
          <cell r="J9" t="str">
            <v>AC</v>
          </cell>
        </row>
        <row r="10">
          <cell r="A10" t="str">
            <v>35121509A</v>
          </cell>
          <cell r="B10" t="str">
            <v>1003528</v>
          </cell>
          <cell r="C10" t="str">
            <v>DRUGUET</v>
          </cell>
          <cell r="D10" t="str">
            <v>ELENA</v>
          </cell>
          <cell r="E10" t="str">
            <v>GEOLOGIA</v>
          </cell>
          <cell r="F10" t="str">
            <v>GEODINÀMICA INTERNA</v>
          </cell>
          <cell r="G10" t="str">
            <v>27/09/2017</v>
          </cell>
          <cell r="H10" t="str">
            <v>SI</v>
          </cell>
          <cell r="I10">
            <v>3</v>
          </cell>
          <cell r="J10" t="str">
            <v>AC</v>
          </cell>
        </row>
        <row r="11">
          <cell r="A11" t="str">
            <v>38127071V</v>
          </cell>
          <cell r="B11" t="str">
            <v>2091589</v>
          </cell>
          <cell r="C11" t="str">
            <v>VIDAL</v>
          </cell>
          <cell r="D11" t="str">
            <v>JORDI</v>
          </cell>
          <cell r="E11" t="str">
            <v>CC ANTIGUITAT I EDAT MITJANA</v>
          </cell>
          <cell r="F11" t="str">
            <v>HISTÒRIA ANTIGA</v>
          </cell>
          <cell r="G11" t="str">
            <v>11/03/2016</v>
          </cell>
          <cell r="H11" t="str">
            <v>SI</v>
          </cell>
          <cell r="I11">
            <v>2</v>
          </cell>
          <cell r="J11" t="str">
            <v>AC</v>
          </cell>
        </row>
        <row r="12">
          <cell r="A12" t="str">
            <v>38425248E</v>
          </cell>
          <cell r="B12" t="str">
            <v>1120712</v>
          </cell>
          <cell r="C12" t="str">
            <v>DOMINGO</v>
          </cell>
          <cell r="D12" t="str">
            <v>CRISTIAN</v>
          </cell>
          <cell r="E12" t="str">
            <v>MEDICINA</v>
          </cell>
          <cell r="F12" t="str">
            <v>MEDICINA</v>
          </cell>
          <cell r="G12" t="str">
            <v>20/11/2018</v>
          </cell>
          <cell r="H12" t="str">
            <v>NO</v>
          </cell>
          <cell r="I12">
            <v>0</v>
          </cell>
          <cell r="J12" t="str">
            <v>AC</v>
          </cell>
        </row>
        <row r="13">
          <cell r="A13" t="str">
            <v>38510673W</v>
          </cell>
          <cell r="B13" t="str">
            <v>1120992</v>
          </cell>
          <cell r="C13" t="str">
            <v>KULISEVSKY</v>
          </cell>
          <cell r="D13" t="str">
            <v>JAIME</v>
          </cell>
          <cell r="E13" t="str">
            <v>MEDICINA</v>
          </cell>
          <cell r="F13" t="str">
            <v>MEDICINA</v>
          </cell>
          <cell r="G13" t="str">
            <v>15/01/2009</v>
          </cell>
          <cell r="H13" t="str">
            <v>SI</v>
          </cell>
          <cell r="I13">
            <v>4</v>
          </cell>
          <cell r="J13" t="str">
            <v>AC</v>
          </cell>
        </row>
        <row r="14">
          <cell r="A14" t="str">
            <v>38560144T</v>
          </cell>
          <cell r="B14" t="str">
            <v>2041737</v>
          </cell>
          <cell r="C14" t="str">
            <v>SANCHEZ</v>
          </cell>
          <cell r="D14" t="str">
            <v>MARIA PILAR</v>
          </cell>
          <cell r="E14" t="str">
            <v>TRADUC.I INTERPRET.I D'ESTUDIS ÀSIA ORIE</v>
          </cell>
          <cell r="F14" t="str">
            <v>TRADUCCIÓ I INTERPRETACIÓ</v>
          </cell>
          <cell r="G14" t="str">
            <v>15/11/2018</v>
          </cell>
          <cell r="H14" t="str">
            <v>SI</v>
          </cell>
          <cell r="I14">
            <v>2</v>
          </cell>
          <cell r="J14" t="str">
            <v>AC</v>
          </cell>
        </row>
        <row r="15">
          <cell r="A15" t="str">
            <v>38804162B</v>
          </cell>
          <cell r="B15" t="str">
            <v>1003682</v>
          </cell>
          <cell r="C15" t="str">
            <v>DEUS</v>
          </cell>
          <cell r="D15" t="str">
            <v>JUAN</v>
          </cell>
          <cell r="E15" t="str">
            <v>PSICOLOGIA CLÍNICA I DE LA SALUT</v>
          </cell>
          <cell r="F15" t="str">
            <v>PERSON, AVALUA. I TRACTAMENT PSICOLÒGIC</v>
          </cell>
          <cell r="G15" t="str">
            <v>18/09/2013</v>
          </cell>
          <cell r="H15" t="str">
            <v>SI</v>
          </cell>
          <cell r="I15">
            <v>4</v>
          </cell>
          <cell r="J15" t="str">
            <v>AC</v>
          </cell>
        </row>
        <row r="16">
          <cell r="A16" t="str">
            <v>38832637N</v>
          </cell>
          <cell r="B16" t="str">
            <v>2067790</v>
          </cell>
          <cell r="C16" t="str">
            <v>GUISASOLA</v>
          </cell>
          <cell r="D16" t="str">
            <v>ALBERT</v>
          </cell>
          <cell r="E16" t="str">
            <v>ENGINYERIA QUÍMICA,BIOLÒGICA I AMBIENTAL</v>
          </cell>
          <cell r="F16" t="str">
            <v>ENGINYERIA QUÍMICA,BIOLÒGICA I AMBIENTAL</v>
          </cell>
          <cell r="G16" t="str">
            <v>18/02/2014</v>
          </cell>
          <cell r="H16" t="str">
            <v>SI</v>
          </cell>
          <cell r="I16">
            <v>3</v>
          </cell>
          <cell r="J16" t="str">
            <v>AC</v>
          </cell>
        </row>
        <row r="17">
          <cell r="A17" t="str">
            <v>38850294M</v>
          </cell>
          <cell r="B17" t="str">
            <v>1181262</v>
          </cell>
          <cell r="C17" t="str">
            <v>LOPEZ</v>
          </cell>
          <cell r="D17" t="str">
            <v>JOSE</v>
          </cell>
          <cell r="E17" t="str">
            <v>TELECOMUNICACIÓ I D'ENGINYERIA DE SISTEM</v>
          </cell>
          <cell r="F17" t="str">
            <v>TEORIA DEL SENYAL I COMUNICACIONS</v>
          </cell>
          <cell r="G17" t="str">
            <v>16/11/2015</v>
          </cell>
          <cell r="H17" t="str">
            <v>SI</v>
          </cell>
          <cell r="I17">
            <v>2</v>
          </cell>
          <cell r="J17" t="str">
            <v>AC</v>
          </cell>
        </row>
        <row r="18">
          <cell r="A18" t="str">
            <v>38873462N</v>
          </cell>
          <cell r="B18" t="str">
            <v>1005047</v>
          </cell>
          <cell r="C18" t="str">
            <v>DOOLY</v>
          </cell>
          <cell r="D18" t="str">
            <v>MELINDA</v>
          </cell>
          <cell r="E18" t="str">
            <v>DIDÀCTICA LLENGUA I LITERATURA I CC SCIA</v>
          </cell>
          <cell r="F18" t="str">
            <v>DIDÀCTICA LLENGUA I LITERATURA</v>
          </cell>
          <cell r="G18" t="str">
            <v>03/05/2018</v>
          </cell>
          <cell r="H18" t="str">
            <v>SI</v>
          </cell>
          <cell r="I18">
            <v>2</v>
          </cell>
          <cell r="J18" t="str">
            <v>AC</v>
          </cell>
        </row>
        <row r="19">
          <cell r="A19" t="str">
            <v>39171400P</v>
          </cell>
          <cell r="B19" t="str">
            <v>1004132</v>
          </cell>
          <cell r="C19" t="str">
            <v>BARQUINERO</v>
          </cell>
          <cell r="D19" t="str">
            <v>JOAN FRANCESC</v>
          </cell>
          <cell r="E19" t="str">
            <v>BIOLOGIA ANIMAL,BIO.VEGETAL I ECOLOGIA</v>
          </cell>
          <cell r="F19" t="str">
            <v>ANTROPOLOGIA FÍSICA</v>
          </cell>
          <cell r="G19" t="str">
            <v>21/09/2016</v>
          </cell>
          <cell r="H19" t="str">
            <v>SI</v>
          </cell>
          <cell r="I19">
            <v>4</v>
          </cell>
          <cell r="J19" t="str">
            <v>AC</v>
          </cell>
        </row>
        <row r="20">
          <cell r="A20" t="str">
            <v>39184332Z</v>
          </cell>
          <cell r="B20" t="str">
            <v>1005003</v>
          </cell>
          <cell r="C20" t="str">
            <v>BUSQUE</v>
          </cell>
          <cell r="D20" t="str">
            <v>FELIX</v>
          </cell>
          <cell r="E20" t="str">
            <v>QUÍMICA</v>
          </cell>
          <cell r="F20" t="str">
            <v>QUÍMICA ORGÀNICA</v>
          </cell>
          <cell r="G20" t="str">
            <v>28/09/2016</v>
          </cell>
          <cell r="H20" t="str">
            <v>SI</v>
          </cell>
          <cell r="I20">
            <v>3</v>
          </cell>
          <cell r="J20" t="str">
            <v>AC</v>
          </cell>
        </row>
        <row r="21">
          <cell r="A21" t="str">
            <v>39335407W</v>
          </cell>
          <cell r="B21" t="str">
            <v>2042953</v>
          </cell>
          <cell r="C21" t="str">
            <v>RUBI</v>
          </cell>
          <cell r="D21" t="str">
            <v>MARIA GEMMA</v>
          </cell>
          <cell r="E21" t="str">
            <v>HISTÒRIA MODERNA I CONTEMPORÀNIA</v>
          </cell>
          <cell r="F21" t="str">
            <v>HISTÒRIA CONTEMPORÀNIA</v>
          </cell>
          <cell r="G21" t="str">
            <v>28/07/2017</v>
          </cell>
          <cell r="H21" t="str">
            <v>SI</v>
          </cell>
          <cell r="I21">
            <v>4</v>
          </cell>
          <cell r="J21" t="str">
            <v>AC</v>
          </cell>
        </row>
        <row r="22">
          <cell r="A22" t="str">
            <v>39341435G</v>
          </cell>
          <cell r="B22" t="str">
            <v>2006073</v>
          </cell>
          <cell r="C22" t="str">
            <v>CARDONA</v>
          </cell>
          <cell r="D22" t="str">
            <v>PERE JOAN</v>
          </cell>
          <cell r="E22" t="str">
            <v>GENÈTICA I MICROBIOLOGIA</v>
          </cell>
          <cell r="F22" t="str">
            <v>MICROBIOLOGIA</v>
          </cell>
          <cell r="G22" t="str">
            <v>06/03/2013</v>
          </cell>
          <cell r="H22" t="str">
            <v>NO</v>
          </cell>
          <cell r="I22">
            <v>0</v>
          </cell>
          <cell r="J22" t="str">
            <v>AC</v>
          </cell>
        </row>
        <row r="23">
          <cell r="A23" t="str">
            <v>39341917A</v>
          </cell>
          <cell r="B23" t="str">
            <v>1003241</v>
          </cell>
          <cell r="C23" t="str">
            <v>OMS</v>
          </cell>
          <cell r="D23" t="str">
            <v>JOSEP ORIOL</v>
          </cell>
          <cell r="E23" t="str">
            <v>GEOLOGIA</v>
          </cell>
          <cell r="F23" t="str">
            <v>ESTRATIGRAFIA</v>
          </cell>
          <cell r="G23" t="str">
            <v>21/02/2011</v>
          </cell>
          <cell r="H23" t="str">
            <v>SI</v>
          </cell>
          <cell r="I23">
            <v>4</v>
          </cell>
          <cell r="J23" t="str">
            <v>AC</v>
          </cell>
        </row>
        <row r="24">
          <cell r="A24" t="str">
            <v>39343903B</v>
          </cell>
          <cell r="B24" t="str">
            <v>2014267</v>
          </cell>
          <cell r="C24" t="str">
            <v>ESCRIBANO</v>
          </cell>
          <cell r="D24" t="str">
            <v>RAFEL</v>
          </cell>
          <cell r="E24" t="str">
            <v>FÍSICA</v>
          </cell>
          <cell r="F24" t="str">
            <v>FÍSICA TEÒRICA</v>
          </cell>
          <cell r="G24" t="str">
            <v>24/01/2017</v>
          </cell>
          <cell r="H24" t="str">
            <v>SI</v>
          </cell>
          <cell r="I24">
            <v>4</v>
          </cell>
          <cell r="J24" t="str">
            <v>AC</v>
          </cell>
        </row>
        <row r="25">
          <cell r="A25" t="str">
            <v>39361855T</v>
          </cell>
          <cell r="B25" t="str">
            <v>2046075</v>
          </cell>
          <cell r="C25" t="str">
            <v>CASAS</v>
          </cell>
          <cell r="D25" t="str">
            <v>LLUIS</v>
          </cell>
          <cell r="E25" t="str">
            <v>GEOLOGIA</v>
          </cell>
          <cell r="F25" t="str">
            <v>CRISTAL·LOGRAFIA I MINERALOGIA</v>
          </cell>
          <cell r="G25" t="str">
            <v>11/03/2016</v>
          </cell>
          <cell r="H25" t="str">
            <v>SI</v>
          </cell>
          <cell r="I25">
            <v>3</v>
          </cell>
          <cell r="J25" t="str">
            <v>AC</v>
          </cell>
        </row>
        <row r="26">
          <cell r="A26" t="str">
            <v>39897743B</v>
          </cell>
          <cell r="B26" t="str">
            <v>1186193</v>
          </cell>
          <cell r="C26" t="str">
            <v>SORDE</v>
          </cell>
          <cell r="D26" t="str">
            <v>MARIA TERESA</v>
          </cell>
          <cell r="E26" t="str">
            <v>SOCIOLOGIA</v>
          </cell>
          <cell r="F26" t="str">
            <v>SOCIOLOGIA</v>
          </cell>
          <cell r="G26" t="str">
            <v>07/11/2018</v>
          </cell>
          <cell r="H26" t="str">
            <v>SI</v>
          </cell>
          <cell r="I26">
            <v>2</v>
          </cell>
          <cell r="J26" t="str">
            <v>AC</v>
          </cell>
        </row>
        <row r="27">
          <cell r="A27" t="str">
            <v>40300469F</v>
          </cell>
          <cell r="B27" t="str">
            <v>1001139</v>
          </cell>
          <cell r="C27" t="str">
            <v>LIZCANO</v>
          </cell>
          <cell r="D27" t="str">
            <v>JOSE MIGUEL</v>
          </cell>
          <cell r="E27" t="str">
            <v>BIOQUÍMICA I BIOLOGIA MOLECULAR</v>
          </cell>
          <cell r="F27" t="str">
            <v>BIOQUÍMICA I BIOLOGIA MOLECULAR</v>
          </cell>
          <cell r="G27" t="str">
            <v>10/11/2015</v>
          </cell>
          <cell r="H27" t="str">
            <v>SI</v>
          </cell>
          <cell r="I27">
            <v>4</v>
          </cell>
          <cell r="J27" t="str">
            <v>AC</v>
          </cell>
        </row>
        <row r="28">
          <cell r="A28" t="str">
            <v>40333775D</v>
          </cell>
          <cell r="B28" t="str">
            <v>2069739</v>
          </cell>
          <cell r="C28" t="str">
            <v>CASELLAS</v>
          </cell>
          <cell r="D28" t="str">
            <v>JOAQUIN</v>
          </cell>
          <cell r="E28" t="str">
            <v>CIÈNCIA ANIMAL I DELS ALIMENTS</v>
          </cell>
          <cell r="F28" t="str">
            <v>PRODUCCIÓ ANIMAL</v>
          </cell>
          <cell r="G28" t="str">
            <v>04/02/2014</v>
          </cell>
          <cell r="H28" t="str">
            <v>SI</v>
          </cell>
          <cell r="I28">
            <v>2</v>
          </cell>
          <cell r="J28" t="str">
            <v>AC</v>
          </cell>
        </row>
        <row r="29">
          <cell r="A29" t="str">
            <v>40527630C</v>
          </cell>
          <cell r="B29" t="str">
            <v>1278916</v>
          </cell>
          <cell r="C29" t="str">
            <v>SALA</v>
          </cell>
          <cell r="D29" t="str">
            <v>XAVIER</v>
          </cell>
          <cell r="E29" t="str">
            <v>QUÍMICA</v>
          </cell>
          <cell r="F29" t="str">
            <v>QUÍMICA INORGÀNICA</v>
          </cell>
          <cell r="G29" t="str">
            <v>22/03/2015</v>
          </cell>
          <cell r="H29" t="str">
            <v>SI</v>
          </cell>
          <cell r="I29">
            <v>2</v>
          </cell>
          <cell r="J29" t="str">
            <v>AC</v>
          </cell>
        </row>
        <row r="30">
          <cell r="A30" t="str">
            <v>40556538V</v>
          </cell>
          <cell r="B30" t="str">
            <v>1004609</v>
          </cell>
          <cell r="C30" t="str">
            <v>BONFILL</v>
          </cell>
          <cell r="D30" t="str">
            <v>XAVIER</v>
          </cell>
          <cell r="E30" t="str">
            <v>PEDIAT,OBST.I GINEC.I MEDIC.PREV.I SALUT</v>
          </cell>
          <cell r="F30" t="str">
            <v>MEDICINA PREVENTIVA I SALUT PÚBLICA</v>
          </cell>
          <cell r="G30" t="str">
            <v>04/02/2014</v>
          </cell>
          <cell r="H30" t="str">
            <v>NO</v>
          </cell>
          <cell r="I30">
            <v>0</v>
          </cell>
          <cell r="J30" t="str">
            <v>AC</v>
          </cell>
        </row>
        <row r="31">
          <cell r="A31" t="str">
            <v>40963876W</v>
          </cell>
          <cell r="B31" t="str">
            <v>1164790</v>
          </cell>
          <cell r="C31" t="str">
            <v>PLAZA</v>
          </cell>
          <cell r="D31" t="str">
            <v>VICENTE</v>
          </cell>
          <cell r="E31" t="str">
            <v>MEDICINA</v>
          </cell>
          <cell r="F31" t="str">
            <v>MEDICINA</v>
          </cell>
          <cell r="G31" t="str">
            <v>11/11/2019</v>
          </cell>
          <cell r="H31" t="str">
            <v>SI</v>
          </cell>
          <cell r="I31">
            <v>3</v>
          </cell>
          <cell r="J31" t="str">
            <v>AC</v>
          </cell>
        </row>
        <row r="32">
          <cell r="A32" t="str">
            <v>40985793T</v>
          </cell>
          <cell r="B32" t="str">
            <v>2015285</v>
          </cell>
          <cell r="C32" t="str">
            <v>PUYOL</v>
          </cell>
          <cell r="D32" t="str">
            <v>MARIA MAR</v>
          </cell>
          <cell r="E32" t="str">
            <v>QUÍMICA</v>
          </cell>
          <cell r="F32" t="str">
            <v>QUÍMICA ANALÍTICA</v>
          </cell>
          <cell r="G32" t="str">
            <v>19/11/2017</v>
          </cell>
          <cell r="H32" t="str">
            <v>SI</v>
          </cell>
          <cell r="I32">
            <v>3</v>
          </cell>
          <cell r="J32" t="str">
            <v>AC</v>
          </cell>
        </row>
        <row r="33">
          <cell r="A33" t="str">
            <v>40988511G</v>
          </cell>
          <cell r="B33" t="str">
            <v>2014775</v>
          </cell>
          <cell r="C33" t="str">
            <v>CARRERA</v>
          </cell>
          <cell r="D33" t="str">
            <v>JULIAN</v>
          </cell>
          <cell r="E33" t="str">
            <v>ENGINYERIA QUÍMICA,BIOLÒGICA I AMBIENTAL</v>
          </cell>
          <cell r="F33" t="str">
            <v>ENGINYERIA QUÍMICA,BIOLÒGICA I AMBIENTAL</v>
          </cell>
          <cell r="G33" t="str">
            <v>06/02/2017</v>
          </cell>
          <cell r="H33" t="str">
            <v>SI</v>
          </cell>
          <cell r="I33">
            <v>3</v>
          </cell>
          <cell r="J33" t="str">
            <v>AC</v>
          </cell>
        </row>
        <row r="34">
          <cell r="A34" t="str">
            <v>41498106B</v>
          </cell>
          <cell r="B34" t="str">
            <v>2014320</v>
          </cell>
          <cell r="C34" t="str">
            <v>GARCIA</v>
          </cell>
          <cell r="D34" t="str">
            <v>JORDI</v>
          </cell>
          <cell r="E34" t="str">
            <v>FÍSICA</v>
          </cell>
          <cell r="F34" t="str">
            <v>FÍSICA DE LA TERRA</v>
          </cell>
          <cell r="G34" t="str">
            <v>22/09/2014</v>
          </cell>
          <cell r="H34" t="str">
            <v>NO</v>
          </cell>
          <cell r="I34">
            <v>2</v>
          </cell>
          <cell r="J34" t="str">
            <v>AC</v>
          </cell>
        </row>
        <row r="35">
          <cell r="A35" t="str">
            <v>43071121X</v>
          </cell>
          <cell r="B35" t="str">
            <v>2113921</v>
          </cell>
          <cell r="C35" t="str">
            <v>VERGER</v>
          </cell>
          <cell r="D35" t="str">
            <v>ANTONI</v>
          </cell>
          <cell r="E35" t="str">
            <v>SOCIOLOGIA</v>
          </cell>
          <cell r="F35" t="str">
            <v>SOCIOLOGIA</v>
          </cell>
          <cell r="G35" t="str">
            <v>13/03/2016</v>
          </cell>
          <cell r="H35" t="str">
            <v>SI</v>
          </cell>
          <cell r="I35">
            <v>2</v>
          </cell>
          <cell r="J35" t="str">
            <v>AC</v>
          </cell>
        </row>
        <row r="36">
          <cell r="A36" t="str">
            <v>43398868F</v>
          </cell>
          <cell r="B36" t="str">
            <v>1002528</v>
          </cell>
          <cell r="C36" t="str">
            <v>CASAMAYOR</v>
          </cell>
          <cell r="D36" t="str">
            <v>ANTONIO JESUS</v>
          </cell>
          <cell r="E36" t="str">
            <v>BIOQUÍMICA I BIOLOGIA MOLECULAR</v>
          </cell>
          <cell r="F36" t="str">
            <v>BIOQUÍMICA I BIOLOGIA MOLECULAR</v>
          </cell>
          <cell r="G36" t="str">
            <v>02/02/2017</v>
          </cell>
          <cell r="H36" t="str">
            <v>SI</v>
          </cell>
          <cell r="I36">
            <v>3</v>
          </cell>
          <cell r="J36" t="str">
            <v>AC</v>
          </cell>
        </row>
        <row r="37">
          <cell r="A37" t="str">
            <v>43422206T</v>
          </cell>
          <cell r="B37" t="str">
            <v>1201684</v>
          </cell>
          <cell r="C37" t="str">
            <v>BAYASCAS</v>
          </cell>
          <cell r="D37" t="str">
            <v>JOSE RAMON</v>
          </cell>
          <cell r="E37" t="str">
            <v>BIOQUÍMICA I BIOLOGIA MOLECULAR</v>
          </cell>
          <cell r="F37" t="str">
            <v>BIOQUÍMICA I BIOLOGIA MOLECULAR</v>
          </cell>
          <cell r="G37" t="str">
            <v>31/05/2019</v>
          </cell>
          <cell r="H37" t="str">
            <v>SI</v>
          </cell>
          <cell r="I37">
            <v>4</v>
          </cell>
          <cell r="J37" t="str">
            <v>AC</v>
          </cell>
        </row>
        <row r="38">
          <cell r="A38" t="str">
            <v>43684374Z</v>
          </cell>
          <cell r="B38" t="str">
            <v>2074381</v>
          </cell>
          <cell r="C38" t="str">
            <v>PLANAS</v>
          </cell>
          <cell r="D38" t="str">
            <v>NURIA</v>
          </cell>
          <cell r="E38" t="str">
            <v>DIDÀCTICA MATEMÀTICA I CC EXPERIMENTALS</v>
          </cell>
          <cell r="F38" t="str">
            <v>DIDÀCTICA DE LA MATEMÀTICA</v>
          </cell>
          <cell r="G38" t="str">
            <v>19/07/2016</v>
          </cell>
          <cell r="H38" t="str">
            <v>SI</v>
          </cell>
          <cell r="I38">
            <v>3</v>
          </cell>
          <cell r="J38" t="str">
            <v>AC</v>
          </cell>
        </row>
        <row r="39">
          <cell r="A39" t="str">
            <v>43719418Y</v>
          </cell>
          <cell r="B39" t="str">
            <v>2014461</v>
          </cell>
          <cell r="C39" t="str">
            <v>NAVAU</v>
          </cell>
          <cell r="D39" t="str">
            <v>CARLES</v>
          </cell>
          <cell r="E39" t="str">
            <v>FÍSICA</v>
          </cell>
          <cell r="F39" t="str">
            <v>FÍSICA APLICADA</v>
          </cell>
          <cell r="G39" t="str">
            <v>22/09/2014</v>
          </cell>
          <cell r="H39" t="str">
            <v>SI</v>
          </cell>
          <cell r="I39">
            <v>3</v>
          </cell>
          <cell r="J39" t="str">
            <v>AC</v>
          </cell>
        </row>
        <row r="40">
          <cell r="A40" t="str">
            <v>43719968G</v>
          </cell>
          <cell r="B40" t="str">
            <v>2007330</v>
          </cell>
          <cell r="C40" t="str">
            <v>PAMIAS</v>
          </cell>
          <cell r="D40" t="str">
            <v>JORDI</v>
          </cell>
          <cell r="E40" t="str">
            <v>CC ANTIGUITAT I EDAT MITJANA</v>
          </cell>
          <cell r="F40" t="str">
            <v>FILOLOGIA GREGA</v>
          </cell>
          <cell r="G40" t="str">
            <v>23/10/2015</v>
          </cell>
          <cell r="H40" t="str">
            <v>SI</v>
          </cell>
          <cell r="I40">
            <v>3</v>
          </cell>
          <cell r="J40" t="str">
            <v>AC</v>
          </cell>
        </row>
        <row r="41">
          <cell r="A41" t="str">
            <v>44002229D</v>
          </cell>
          <cell r="B41" t="str">
            <v>2057916</v>
          </cell>
          <cell r="C41" t="str">
            <v>MARTINEZ</v>
          </cell>
          <cell r="D41" t="str">
            <v>JORDI</v>
          </cell>
          <cell r="E41" t="str">
            <v>BIOLOGIA ANIMAL,BIO.VEGETAL I ECOLOGIA</v>
          </cell>
          <cell r="F41" t="str">
            <v>ECOLOGIA</v>
          </cell>
          <cell r="G41" t="str">
            <v>11/02/2014</v>
          </cell>
          <cell r="H41" t="str">
            <v>SI</v>
          </cell>
          <cell r="I41">
            <v>3</v>
          </cell>
          <cell r="J41" t="str">
            <v>AC</v>
          </cell>
        </row>
        <row r="42">
          <cell r="A42" t="str">
            <v>44962826B</v>
          </cell>
          <cell r="B42" t="str">
            <v>2052401</v>
          </cell>
          <cell r="C42" t="str">
            <v>RUIZ-HERRERA</v>
          </cell>
          <cell r="D42" t="str">
            <v>AURORA MANUELA</v>
          </cell>
          <cell r="E42" t="str">
            <v>BIOLOGIA CEL.L  DE FISIOL I D'IMMUNOLOGI</v>
          </cell>
          <cell r="F42" t="str">
            <v>BIOLOGIA CEL·LULAR</v>
          </cell>
          <cell r="G42" t="str">
            <v>10/11/2015</v>
          </cell>
          <cell r="H42" t="str">
            <v>SI</v>
          </cell>
          <cell r="I42">
            <v>3</v>
          </cell>
          <cell r="J42" t="str">
            <v>AC</v>
          </cell>
        </row>
        <row r="43">
          <cell r="A43" t="str">
            <v>44984506W</v>
          </cell>
          <cell r="B43" t="str">
            <v>2070907</v>
          </cell>
          <cell r="C43" t="str">
            <v>GRIERA</v>
          </cell>
          <cell r="D43" t="str">
            <v>MARIA DEL MAR</v>
          </cell>
          <cell r="E43" t="str">
            <v>SOCIOLOGIA</v>
          </cell>
          <cell r="F43" t="str">
            <v>SOCIOLOGIA</v>
          </cell>
          <cell r="G43" t="str">
            <v>08/10/2018</v>
          </cell>
          <cell r="H43" t="str">
            <v>SI</v>
          </cell>
          <cell r="I43">
            <v>2</v>
          </cell>
          <cell r="J43" t="str">
            <v>AC</v>
          </cell>
        </row>
        <row r="44">
          <cell r="A44" t="str">
            <v>46056514A</v>
          </cell>
          <cell r="B44" t="str">
            <v>2073294</v>
          </cell>
          <cell r="C44" t="str">
            <v>GIL</v>
          </cell>
          <cell r="D44" t="str">
            <v>DEBORA</v>
          </cell>
          <cell r="E44" t="str">
            <v>CIÈNCIES DE LA COMPUTACIÓ</v>
          </cell>
          <cell r="F44" t="str">
            <v>CIÈNCIES DE LA COMPUTACIÓ I INTEL·LIGÈNC</v>
          </cell>
          <cell r="G44" t="str">
            <v>29/11/2018</v>
          </cell>
          <cell r="H44" t="str">
            <v>SI</v>
          </cell>
          <cell r="I44">
            <v>3</v>
          </cell>
          <cell r="J44" t="str">
            <v>AC</v>
          </cell>
        </row>
        <row r="45">
          <cell r="A45" t="str">
            <v>46123768M</v>
          </cell>
          <cell r="B45" t="str">
            <v>1004742</v>
          </cell>
          <cell r="C45" t="str">
            <v>FERRER</v>
          </cell>
          <cell r="D45" t="str">
            <v>PAU</v>
          </cell>
          <cell r="E45" t="str">
            <v>ENGINYERIA QUÍMICA,BIOLÒGICA I AMBIENTAL</v>
          </cell>
          <cell r="F45" t="str">
            <v>ENGINYERIA QUÍMICA,BIOLÒGICA I AMBIENTAL</v>
          </cell>
          <cell r="G45" t="str">
            <v>06/02/2017</v>
          </cell>
          <cell r="H45" t="str">
            <v>SI</v>
          </cell>
          <cell r="I45">
            <v>3</v>
          </cell>
          <cell r="J45" t="str">
            <v>AC</v>
          </cell>
        </row>
        <row r="46">
          <cell r="A46" t="str">
            <v>46129059Y</v>
          </cell>
          <cell r="B46" t="str">
            <v>1102295</v>
          </cell>
          <cell r="C46" t="str">
            <v>TUSELL</v>
          </cell>
          <cell r="D46" t="str">
            <v>LAURA</v>
          </cell>
          <cell r="E46" t="str">
            <v>BIOLOGIA CEL.L  DE FISIOL I D'IMMUNOLOGI</v>
          </cell>
          <cell r="F46" t="str">
            <v>BIOLOGIA CEL·LULAR</v>
          </cell>
          <cell r="G46" t="str">
            <v>02/11/2017</v>
          </cell>
          <cell r="H46" t="str">
            <v>SI</v>
          </cell>
          <cell r="I46">
            <v>4</v>
          </cell>
          <cell r="J46" t="str">
            <v>AC</v>
          </cell>
        </row>
        <row r="47">
          <cell r="A47" t="str">
            <v>46129323V</v>
          </cell>
          <cell r="B47" t="str">
            <v>2014906</v>
          </cell>
          <cell r="C47" t="str">
            <v>FONT</v>
          </cell>
          <cell r="D47" t="str">
            <v>XAVIER</v>
          </cell>
          <cell r="E47" t="str">
            <v>ENGINYERIA QUÍMICA,BIOLÒGICA I AMBIENTAL</v>
          </cell>
          <cell r="F47" t="str">
            <v>ENGINYERIA QUÍMICA,BIOLÒGICA I AMBIENTAL</v>
          </cell>
          <cell r="G47" t="str">
            <v>17/09/2012</v>
          </cell>
          <cell r="H47" t="str">
            <v>SI</v>
          </cell>
          <cell r="I47">
            <v>3</v>
          </cell>
          <cell r="J47" t="str">
            <v>AC</v>
          </cell>
        </row>
        <row r="48">
          <cell r="A48" t="str">
            <v>46224773V</v>
          </cell>
          <cell r="B48" t="str">
            <v>1000315</v>
          </cell>
          <cell r="C48" t="str">
            <v>BOIX</v>
          </cell>
          <cell r="D48" t="str">
            <v>ESTER</v>
          </cell>
          <cell r="E48" t="str">
            <v>BIOQUÍMICA I BIOLOGIA MOLECULAR</v>
          </cell>
          <cell r="F48" t="str">
            <v>BIOQUÍMICA I BIOLOGIA MOLECULAR</v>
          </cell>
          <cell r="G48" t="str">
            <v>22/03/2016</v>
          </cell>
          <cell r="H48" t="str">
            <v>SI</v>
          </cell>
          <cell r="I48">
            <v>4</v>
          </cell>
          <cell r="J48" t="str">
            <v>AC</v>
          </cell>
        </row>
        <row r="49">
          <cell r="A49" t="str">
            <v>46337629N</v>
          </cell>
          <cell r="B49" t="str">
            <v>1138003</v>
          </cell>
          <cell r="C49" t="str">
            <v>FERNANDEZ</v>
          </cell>
          <cell r="D49" t="str">
            <v>IGNACIO</v>
          </cell>
          <cell r="E49" t="str">
            <v>HISTÒRIA MODERNA I CONTEMPORÀNIA</v>
          </cell>
          <cell r="F49" t="str">
            <v>HISTÒRIA MODERNA</v>
          </cell>
          <cell r="G49" t="str">
            <v>15/11/2019</v>
          </cell>
          <cell r="H49" t="str">
            <v>SI</v>
          </cell>
          <cell r="I49">
            <v>3</v>
          </cell>
          <cell r="J49" t="str">
            <v>AC</v>
          </cell>
        </row>
        <row r="50">
          <cell r="A50" t="str">
            <v>46344880H</v>
          </cell>
          <cell r="B50" t="str">
            <v>1285217</v>
          </cell>
          <cell r="C50" t="str">
            <v>BIELSA</v>
          </cell>
          <cell r="D50" t="str">
            <v>ESPERANZA</v>
          </cell>
          <cell r="E50" t="str">
            <v>SOCIOLOGIA</v>
          </cell>
          <cell r="F50" t="str">
            <v>SOCIOLOGIA</v>
          </cell>
          <cell r="G50" t="str">
            <v>08/05/2019</v>
          </cell>
          <cell r="H50" t="str">
            <v>SI</v>
          </cell>
          <cell r="I50">
            <v>2</v>
          </cell>
          <cell r="J50" t="str">
            <v>AC</v>
          </cell>
        </row>
        <row r="51">
          <cell r="A51" t="str">
            <v>46354668P</v>
          </cell>
          <cell r="B51" t="str">
            <v>2079258</v>
          </cell>
          <cell r="C51" t="str">
            <v>PARES</v>
          </cell>
          <cell r="D51" t="str">
            <v>MARC</v>
          </cell>
          <cell r="E51" t="str">
            <v>GEOGRAFIA</v>
          </cell>
          <cell r="F51" t="str">
            <v>GEOGRAFIA HUMANA</v>
          </cell>
          <cell r="G51" t="str">
            <v>19/04/2018</v>
          </cell>
          <cell r="H51" t="str">
            <v>SI</v>
          </cell>
          <cell r="I51">
            <v>2</v>
          </cell>
          <cell r="J51" t="str">
            <v>EP</v>
          </cell>
        </row>
        <row r="52">
          <cell r="A52" t="str">
            <v>46411103R</v>
          </cell>
          <cell r="B52" t="str">
            <v>1139068</v>
          </cell>
          <cell r="C52" t="str">
            <v>VILLALBA</v>
          </cell>
          <cell r="D52" t="str">
            <v>GARA</v>
          </cell>
          <cell r="E52" t="str">
            <v>ENGINYERIA QUÍMICA,BIOLÒGICA I AMBIENTAL</v>
          </cell>
          <cell r="F52" t="str">
            <v>ENGINYERIA QUÍMICA,BIOLÒGICA I AMBIENTAL</v>
          </cell>
          <cell r="G52" t="str">
            <v>16/09/2013</v>
          </cell>
          <cell r="H52" t="str">
            <v>SI</v>
          </cell>
          <cell r="I52">
            <v>2</v>
          </cell>
          <cell r="J52" t="str">
            <v>AC</v>
          </cell>
        </row>
        <row r="53">
          <cell r="A53" t="str">
            <v>46566872Z</v>
          </cell>
          <cell r="B53" t="str">
            <v>1004406</v>
          </cell>
          <cell r="C53" t="str">
            <v>AMILLS</v>
          </cell>
          <cell r="D53" t="str">
            <v>MARCELO</v>
          </cell>
          <cell r="E53" t="str">
            <v>CIÈNCIA ANIMAL I DELS ALIMENTS</v>
          </cell>
          <cell r="F53" t="str">
            <v>PRODUCCIÓ ANIMAL</v>
          </cell>
          <cell r="G53" t="str">
            <v>23/07/2009</v>
          </cell>
          <cell r="H53" t="str">
            <v>SI</v>
          </cell>
          <cell r="I53">
            <v>4</v>
          </cell>
          <cell r="J53" t="str">
            <v>AC</v>
          </cell>
        </row>
        <row r="54">
          <cell r="A54" t="str">
            <v>46610733Z</v>
          </cell>
          <cell r="B54" t="str">
            <v>1003307</v>
          </cell>
          <cell r="C54" t="str">
            <v>ADRIAN</v>
          </cell>
          <cell r="D54" t="str">
            <v>JESUS</v>
          </cell>
          <cell r="E54" t="str">
            <v>FILOSOFIA</v>
          </cell>
          <cell r="F54" t="str">
            <v>FILOSOFIA</v>
          </cell>
          <cell r="G54" t="str">
            <v>12/09/2013</v>
          </cell>
          <cell r="H54" t="str">
            <v>SI</v>
          </cell>
          <cell r="I54">
            <v>3</v>
          </cell>
          <cell r="J54" t="str">
            <v>AC</v>
          </cell>
        </row>
        <row r="55">
          <cell r="A55" t="str">
            <v>46615554M</v>
          </cell>
          <cell r="B55" t="str">
            <v>1180465</v>
          </cell>
          <cell r="C55" t="str">
            <v>PINEDA</v>
          </cell>
          <cell r="D55" t="str">
            <v>ANTONIO MIGUEL</v>
          </cell>
          <cell r="E55" t="str">
            <v>FÍSICA</v>
          </cell>
          <cell r="F55" t="str">
            <v>FÍSICA TEÒRICA</v>
          </cell>
          <cell r="G55" t="str">
            <v>25/09/2012</v>
          </cell>
          <cell r="H55" t="str">
            <v>SI</v>
          </cell>
          <cell r="I55">
            <v>4</v>
          </cell>
          <cell r="J55" t="str">
            <v>AC</v>
          </cell>
        </row>
        <row r="56">
          <cell r="A56" t="str">
            <v>46622219T</v>
          </cell>
          <cell r="B56" t="str">
            <v>2037115</v>
          </cell>
          <cell r="C56" t="str">
            <v>PENELO</v>
          </cell>
          <cell r="D56" t="str">
            <v>EVA</v>
          </cell>
          <cell r="E56" t="str">
            <v>PSICOBIOLOGIA I METODOLOGIA CC SALUT</v>
          </cell>
          <cell r="F56" t="str">
            <v>METODOLOGIA CIÈNCIES DEL COMPORTAMENT</v>
          </cell>
          <cell r="G56" t="str">
            <v>18/09/2013</v>
          </cell>
          <cell r="H56" t="str">
            <v>SI</v>
          </cell>
          <cell r="I56">
            <v>2</v>
          </cell>
          <cell r="J56" t="str">
            <v>AC</v>
          </cell>
        </row>
        <row r="57">
          <cell r="A57" t="str">
            <v>46623388L</v>
          </cell>
          <cell r="B57" t="str">
            <v>2013746</v>
          </cell>
          <cell r="C57" t="str">
            <v>REVERTER</v>
          </cell>
          <cell r="D57" t="str">
            <v>DAVID</v>
          </cell>
          <cell r="E57" t="str">
            <v>BIOQUÍMICA I BIOLOGIA MOLECULAR</v>
          </cell>
          <cell r="F57" t="str">
            <v>BIOQUÍMICA I BIOLOGIA MOLECULAR</v>
          </cell>
          <cell r="G57" t="str">
            <v>18/03/2016</v>
          </cell>
          <cell r="H57" t="str">
            <v>SI</v>
          </cell>
          <cell r="I57">
            <v>3</v>
          </cell>
          <cell r="J57" t="str">
            <v>AC</v>
          </cell>
        </row>
        <row r="58">
          <cell r="A58" t="str">
            <v>46624279J</v>
          </cell>
          <cell r="B58" t="str">
            <v>2017929</v>
          </cell>
          <cell r="C58" t="str">
            <v>TORREGROSSA</v>
          </cell>
          <cell r="D58" t="str">
            <v>MIQUEL</v>
          </cell>
          <cell r="E58" t="str">
            <v>PSICOLOGIA BÀSICA, EVOLUTIVA I DE L'EDUC</v>
          </cell>
          <cell r="F58" t="str">
            <v>PSICOLOGIA BÀSICA</v>
          </cell>
          <cell r="G58" t="str">
            <v>24/11/2012</v>
          </cell>
          <cell r="H58" t="str">
            <v>SI</v>
          </cell>
          <cell r="I58">
            <v>3</v>
          </cell>
          <cell r="J58" t="str">
            <v>AC</v>
          </cell>
        </row>
        <row r="59">
          <cell r="A59" t="str">
            <v>46624867A</v>
          </cell>
          <cell r="B59" t="str">
            <v>1001353</v>
          </cell>
          <cell r="C59" t="str">
            <v>MENDEZ</v>
          </cell>
          <cell r="D59" t="str">
            <v>VICENTE</v>
          </cell>
          <cell r="E59" t="str">
            <v>FÍSICA</v>
          </cell>
          <cell r="F59" t="str">
            <v>FÍSICA DE LA MATÈRIA CONDENSADA</v>
          </cell>
          <cell r="G59" t="str">
            <v>25/09/2013</v>
          </cell>
          <cell r="H59" t="str">
            <v>SI</v>
          </cell>
          <cell r="I59">
            <v>4</v>
          </cell>
          <cell r="J59" t="str">
            <v>AC</v>
          </cell>
        </row>
        <row r="60">
          <cell r="A60" t="str">
            <v>46646015Z</v>
          </cell>
          <cell r="B60" t="str">
            <v>2015411</v>
          </cell>
          <cell r="C60" t="str">
            <v>SEBASTIAN</v>
          </cell>
          <cell r="D60" t="str">
            <v>ROSA MARIA</v>
          </cell>
          <cell r="E60" t="str">
            <v>QUÍMICA</v>
          </cell>
          <cell r="F60" t="str">
            <v>QUÍMICA ORGÀNICA</v>
          </cell>
          <cell r="G60" t="str">
            <v>15/08/2013</v>
          </cell>
          <cell r="H60" t="str">
            <v>SI</v>
          </cell>
          <cell r="I60">
            <v>4</v>
          </cell>
          <cell r="J60" t="str">
            <v>AC</v>
          </cell>
        </row>
        <row r="61">
          <cell r="A61" t="str">
            <v>46679268D</v>
          </cell>
          <cell r="B61" t="str">
            <v>1186992</v>
          </cell>
          <cell r="C61" t="str">
            <v>YUSTE</v>
          </cell>
          <cell r="D61" t="str">
            <v>VICTOR JOSE</v>
          </cell>
          <cell r="E61" t="str">
            <v>BIOQUÍMICA I BIOLOGIA MOLECULAR</v>
          </cell>
          <cell r="F61" t="str">
            <v>BIOQUÍMICA I BIOLOGIA MOLECULAR</v>
          </cell>
          <cell r="G61" t="str">
            <v>11/02/2014</v>
          </cell>
          <cell r="H61" t="str">
            <v>SI</v>
          </cell>
          <cell r="I61">
            <v>3</v>
          </cell>
          <cell r="J61" t="str">
            <v>AC</v>
          </cell>
        </row>
        <row r="62">
          <cell r="A62" t="str">
            <v>46683647H</v>
          </cell>
          <cell r="B62" t="str">
            <v>1175003</v>
          </cell>
          <cell r="C62" t="str">
            <v>LOPEZ</v>
          </cell>
          <cell r="D62" t="str">
            <v>JOSE ANTONIO</v>
          </cell>
          <cell r="E62" t="str">
            <v>TELECOMUNICACIÓ I D'ENGINYERIA DE SISTEM</v>
          </cell>
          <cell r="F62" t="str">
            <v>TEORIA DEL SENYAL I COMUNICACIONS</v>
          </cell>
          <cell r="G62" t="str">
            <v>23/11/2018</v>
          </cell>
          <cell r="H62" t="str">
            <v>SI</v>
          </cell>
          <cell r="I62">
            <v>2</v>
          </cell>
          <cell r="J62" t="str">
            <v>AC</v>
          </cell>
        </row>
        <row r="63">
          <cell r="A63" t="str">
            <v>46685879L</v>
          </cell>
          <cell r="B63" t="str">
            <v>1140192</v>
          </cell>
          <cell r="C63" t="str">
            <v>PACO</v>
          </cell>
          <cell r="D63" t="str">
            <v>PEDRO ANTONIO DE</v>
          </cell>
          <cell r="E63" t="str">
            <v>TELECOMUNICACIÓ I D'ENGINYERIA DE SISTEM</v>
          </cell>
          <cell r="F63" t="str">
            <v>TEORIA DEL SENYAL I COMUNICACIONS</v>
          </cell>
          <cell r="G63" t="str">
            <v>06/02/2017</v>
          </cell>
          <cell r="H63" t="str">
            <v>SI</v>
          </cell>
          <cell r="I63">
            <v>3</v>
          </cell>
          <cell r="J63" t="str">
            <v>AC</v>
          </cell>
        </row>
        <row r="64">
          <cell r="A64" t="str">
            <v>46686951X</v>
          </cell>
          <cell r="B64" t="str">
            <v>2065817</v>
          </cell>
          <cell r="C64" t="str">
            <v>JULIAN</v>
          </cell>
          <cell r="D64" t="str">
            <v>ESTHER</v>
          </cell>
          <cell r="E64" t="str">
            <v>GENÈTICA I MICROBIOLOGIA</v>
          </cell>
          <cell r="F64" t="str">
            <v>MICROBIOLOGIA</v>
          </cell>
          <cell r="G64" t="str">
            <v>04/10/2018</v>
          </cell>
          <cell r="H64" t="str">
            <v>SI</v>
          </cell>
          <cell r="I64">
            <v>3</v>
          </cell>
          <cell r="J64" t="str">
            <v>AC</v>
          </cell>
        </row>
        <row r="65">
          <cell r="A65" t="str">
            <v>46694352M</v>
          </cell>
          <cell r="B65" t="str">
            <v>2027436</v>
          </cell>
          <cell r="C65" t="str">
            <v>SOLANO</v>
          </cell>
          <cell r="D65" t="str">
            <v>LAIA MARIA</v>
          </cell>
          <cell r="E65" t="str">
            <v>MEDICINA I CIRURGIA ANIMALS</v>
          </cell>
          <cell r="F65" t="str">
            <v>MEDICINA I CIRURGIA ANIMALS</v>
          </cell>
          <cell r="G65" t="str">
            <v>13/09/2015</v>
          </cell>
          <cell r="H65" t="str">
            <v>SI</v>
          </cell>
          <cell r="I65">
            <v>3</v>
          </cell>
          <cell r="J65" t="str">
            <v>AC</v>
          </cell>
        </row>
        <row r="66">
          <cell r="A66" t="str">
            <v>46694869Q</v>
          </cell>
          <cell r="B66" t="str">
            <v>2073405</v>
          </cell>
          <cell r="C66" t="str">
            <v>VALLVERDU</v>
          </cell>
          <cell r="D66" t="str">
            <v>JORDI</v>
          </cell>
          <cell r="E66" t="str">
            <v>FILOSOFIA</v>
          </cell>
          <cell r="F66" t="str">
            <v>LÒGICA I FILOSOFIA DE LA CIÈNCIA</v>
          </cell>
          <cell r="G66" t="str">
            <v>08/01/2017</v>
          </cell>
          <cell r="H66" t="str">
            <v>SI</v>
          </cell>
          <cell r="I66">
            <v>2</v>
          </cell>
          <cell r="J66" t="str">
            <v>AC</v>
          </cell>
        </row>
        <row r="67">
          <cell r="A67" t="str">
            <v>46728204R</v>
          </cell>
          <cell r="B67" t="str">
            <v>2041896</v>
          </cell>
          <cell r="C67" t="str">
            <v>ROVIRA</v>
          </cell>
          <cell r="D67" t="str">
            <v>SARA</v>
          </cell>
          <cell r="E67" t="str">
            <v>TRADUC.I INTERPRET.I D'ESTUDIS ÀSIA ORIE</v>
          </cell>
          <cell r="F67" t="str">
            <v>ESTUDIS D'ÀSIA ORIENTAL</v>
          </cell>
          <cell r="G67" t="str">
            <v>25/10/2017</v>
          </cell>
          <cell r="H67" t="str">
            <v>SI</v>
          </cell>
          <cell r="I67">
            <v>3</v>
          </cell>
          <cell r="J67" t="str">
            <v>AC</v>
          </cell>
        </row>
        <row r="68">
          <cell r="A68" t="str">
            <v>46802919N</v>
          </cell>
          <cell r="B68" t="str">
            <v>2054050</v>
          </cell>
          <cell r="C68" t="str">
            <v>ANDALUZ</v>
          </cell>
          <cell r="D68" t="str">
            <v>ANA MARIA</v>
          </cell>
          <cell r="E68" t="str">
            <v>MEDICINA I CIRURGIA ANIMALS</v>
          </cell>
          <cell r="F68" t="str">
            <v>MEDICINA I CIRURGIA ANIMALS</v>
          </cell>
          <cell r="G68" t="str">
            <v>20/02/2018</v>
          </cell>
          <cell r="H68" t="str">
            <v>SI</v>
          </cell>
          <cell r="I68">
            <v>3</v>
          </cell>
          <cell r="J68" t="str">
            <v>AC</v>
          </cell>
        </row>
        <row r="69">
          <cell r="A69" t="str">
            <v>46823125R</v>
          </cell>
          <cell r="B69" t="str">
            <v>2061251</v>
          </cell>
          <cell r="C69" t="str">
            <v>BLANCO</v>
          </cell>
          <cell r="D69" t="str">
            <v>ISMAEL IVAN</v>
          </cell>
          <cell r="E69" t="str">
            <v>CIÈNCIA POLÍTICA I DRET PÚBLIC</v>
          </cell>
          <cell r="F69" t="str">
            <v>CIÈNCIA POLÍTICA I DE L'ADMINISTRACIÓ</v>
          </cell>
          <cell r="G69" t="str">
            <v>29/03/2016</v>
          </cell>
          <cell r="H69" t="str">
            <v>SI</v>
          </cell>
          <cell r="I69">
            <v>2</v>
          </cell>
          <cell r="J69" t="str">
            <v>AC</v>
          </cell>
        </row>
        <row r="70">
          <cell r="A70" t="str">
            <v>47650194J</v>
          </cell>
          <cell r="B70" t="str">
            <v>2078921</v>
          </cell>
          <cell r="C70" t="str">
            <v>GALLEGO</v>
          </cell>
          <cell r="D70" t="str">
            <v>ANGEL JESUS</v>
          </cell>
          <cell r="E70" t="str">
            <v>FILOLOGIA ESPANYOLA</v>
          </cell>
          <cell r="F70" t="str">
            <v>LLENGUA ESPANYOLA</v>
          </cell>
          <cell r="G70" t="str">
            <v>08/09/2014</v>
          </cell>
          <cell r="H70" t="str">
            <v>SI</v>
          </cell>
          <cell r="I70">
            <v>2</v>
          </cell>
          <cell r="J70" t="str">
            <v>AC</v>
          </cell>
        </row>
        <row r="71">
          <cell r="A71" t="str">
            <v>47700958Q</v>
          </cell>
          <cell r="B71" t="str">
            <v>2078952</v>
          </cell>
          <cell r="C71" t="str">
            <v>RODRIGUEZ</v>
          </cell>
          <cell r="D71" t="str">
            <v>DAVID</v>
          </cell>
          <cell r="E71" t="str">
            <v>PEDAGOGIA APLICADA</v>
          </cell>
          <cell r="F71" t="str">
            <v>DIDÀCTICA I ORGANITZACIÓ ESCOLAR</v>
          </cell>
          <cell r="G71" t="str">
            <v>04/10/2018</v>
          </cell>
          <cell r="H71" t="str">
            <v>SI</v>
          </cell>
          <cell r="I71">
            <v>2</v>
          </cell>
          <cell r="J71" t="str">
            <v>AC</v>
          </cell>
        </row>
        <row r="72">
          <cell r="A72" t="str">
            <v>52156360L</v>
          </cell>
          <cell r="B72" t="str">
            <v>2013800</v>
          </cell>
          <cell r="C72" t="str">
            <v>ROHER</v>
          </cell>
          <cell r="D72" t="str">
            <v>NEREA</v>
          </cell>
          <cell r="E72" t="str">
            <v>BIOLOGIA CEL.L  DE FISIOL I D'IMMUNOLOGI</v>
          </cell>
          <cell r="F72" t="str">
            <v>FISIOLOGIA</v>
          </cell>
          <cell r="G72" t="str">
            <v>09/01/2018</v>
          </cell>
          <cell r="H72" t="str">
            <v>SI</v>
          </cell>
          <cell r="I72">
            <v>2</v>
          </cell>
          <cell r="J72" t="str">
            <v>AC</v>
          </cell>
        </row>
        <row r="73">
          <cell r="A73" t="str">
            <v>52177616T</v>
          </cell>
          <cell r="B73" t="str">
            <v>2051455</v>
          </cell>
          <cell r="C73" t="str">
            <v>JIMENEZ</v>
          </cell>
          <cell r="D73" t="str">
            <v>DAVID</v>
          </cell>
          <cell r="E73" t="str">
            <v>ENGINYERIA ELECTRÒNICA</v>
          </cell>
          <cell r="F73" t="str">
            <v>TECNOLOGIA ELECTRÒNICA</v>
          </cell>
          <cell r="G73" t="str">
            <v>27/09/2017</v>
          </cell>
          <cell r="H73" t="str">
            <v>NO</v>
          </cell>
          <cell r="I73">
            <v>3</v>
          </cell>
          <cell r="J73" t="str">
            <v>AC</v>
          </cell>
        </row>
        <row r="74">
          <cell r="A74" t="str">
            <v>52305292A</v>
          </cell>
          <cell r="B74" t="str">
            <v>1168805</v>
          </cell>
          <cell r="C74" t="str">
            <v>PELLICER</v>
          </cell>
          <cell r="D74" t="str">
            <v>EVA MARIA</v>
          </cell>
          <cell r="E74" t="str">
            <v>FÍSICA</v>
          </cell>
          <cell r="F74" t="str">
            <v>CIÈNCIA DE MATERIALS I ENGINYERIA METAL.</v>
          </cell>
          <cell r="G74" t="str">
            <v>28/09/2016</v>
          </cell>
          <cell r="H74" t="str">
            <v>NO</v>
          </cell>
          <cell r="I74">
            <v>0</v>
          </cell>
          <cell r="J74" t="str">
            <v>AC</v>
          </cell>
        </row>
        <row r="75">
          <cell r="A75" t="str">
            <v>52625322B</v>
          </cell>
          <cell r="B75" t="str">
            <v>1139703</v>
          </cell>
          <cell r="C75" t="str">
            <v>HERNANDO</v>
          </cell>
          <cell r="D75" t="str">
            <v>JORDI</v>
          </cell>
          <cell r="E75" t="str">
            <v>QUÍMICA</v>
          </cell>
          <cell r="F75" t="str">
            <v>QUÍMICA ORGÀNICA</v>
          </cell>
          <cell r="G75" t="str">
            <v>28/09/2016</v>
          </cell>
          <cell r="H75" t="str">
            <v>SI</v>
          </cell>
          <cell r="I75">
            <v>3</v>
          </cell>
          <cell r="J75" t="str">
            <v>AC</v>
          </cell>
        </row>
        <row r="76">
          <cell r="A76" t="str">
            <v>52772669C</v>
          </cell>
          <cell r="B76" t="str">
            <v>1268300</v>
          </cell>
          <cell r="C76" t="str">
            <v>LEON</v>
          </cell>
          <cell r="D76" t="str">
            <v>MARGARITA MARIA DE</v>
          </cell>
          <cell r="E76" t="str">
            <v>CIÈNCIA POLÍTICA I DRET PÚBLIC</v>
          </cell>
          <cell r="F76" t="str">
            <v>CIÈNCIA POLÍTICA I DE L'ADMINISTRACIÓ</v>
          </cell>
          <cell r="G76" t="str">
            <v>12/02/2015</v>
          </cell>
          <cell r="H76" t="str">
            <v>SI</v>
          </cell>
          <cell r="I76">
            <v>2</v>
          </cell>
          <cell r="J76" t="str">
            <v>AC</v>
          </cell>
        </row>
        <row r="77">
          <cell r="A77" t="str">
            <v>53128757E</v>
          </cell>
          <cell r="B77" t="str">
            <v>2069235</v>
          </cell>
          <cell r="C77" t="str">
            <v>ILLA</v>
          </cell>
          <cell r="D77" t="str">
            <v>ONA</v>
          </cell>
          <cell r="E77" t="str">
            <v>QUÍMICA</v>
          </cell>
          <cell r="F77" t="str">
            <v>QUÍMICA ORGÀNICA</v>
          </cell>
          <cell r="G77" t="str">
            <v>30/09/2018</v>
          </cell>
          <cell r="H77" t="str">
            <v>SI</v>
          </cell>
          <cell r="I77">
            <v>2</v>
          </cell>
          <cell r="J77" t="str">
            <v>AC</v>
          </cell>
        </row>
        <row r="78">
          <cell r="A78" t="str">
            <v>77115124B</v>
          </cell>
          <cell r="B78" t="str">
            <v>2078760</v>
          </cell>
          <cell r="C78" t="str">
            <v>ALCALA</v>
          </cell>
          <cell r="D78" t="str">
            <v>MANEL</v>
          </cell>
          <cell r="E78" t="str">
            <v>QUÍMICA</v>
          </cell>
          <cell r="F78" t="str">
            <v>QUÍMICA ANALÍTICA</v>
          </cell>
          <cell r="G78" t="str">
            <v>28/09/2016</v>
          </cell>
          <cell r="H78" t="str">
            <v>SI</v>
          </cell>
          <cell r="I78">
            <v>2</v>
          </cell>
          <cell r="J78" t="str">
            <v>AC</v>
          </cell>
        </row>
        <row r="79">
          <cell r="A79" t="str">
            <v>77902707M</v>
          </cell>
          <cell r="B79" t="str">
            <v>1104253</v>
          </cell>
          <cell r="C79" t="str">
            <v>CORCOY</v>
          </cell>
          <cell r="D79" t="str">
            <v>ROSA</v>
          </cell>
          <cell r="E79" t="str">
            <v>MEDICINA</v>
          </cell>
          <cell r="F79" t="str">
            <v>MEDICINA</v>
          </cell>
          <cell r="G79" t="str">
            <v>15/09/2016</v>
          </cell>
          <cell r="H79" t="str">
            <v>NO</v>
          </cell>
          <cell r="I79">
            <v>0</v>
          </cell>
          <cell r="J79" t="str">
            <v>AC</v>
          </cell>
        </row>
        <row r="80">
          <cell r="A80" t="str">
            <v>77918025M</v>
          </cell>
          <cell r="B80" t="str">
            <v>2079609</v>
          </cell>
          <cell r="C80" t="str">
            <v>AULI</v>
          </cell>
          <cell r="D80" t="str">
            <v>FRANCESC</v>
          </cell>
          <cell r="E80" t="str">
            <v>ENGINYERIA INFORMACIÓ I COMUNICACIONS</v>
          </cell>
          <cell r="F80" t="str">
            <v>CIÈNCIES COMPUTACIÓ I INTEL·LIGÈNCIA ART</v>
          </cell>
          <cell r="G80" t="str">
            <v>17/08/2016</v>
          </cell>
          <cell r="H80" t="str">
            <v>SI</v>
          </cell>
          <cell r="I80">
            <v>2</v>
          </cell>
          <cell r="J80" t="str">
            <v>AC</v>
          </cell>
        </row>
        <row r="81">
          <cell r="A81" t="str">
            <v>78883644S</v>
          </cell>
          <cell r="B81" t="str">
            <v>1163783</v>
          </cell>
          <cell r="C81" t="str">
            <v>IBEAS</v>
          </cell>
          <cell r="D81" t="str">
            <v>ASIER</v>
          </cell>
          <cell r="E81" t="str">
            <v>TELECOMUNICACIÓ I D'ENGINYERIA DE SISTEM</v>
          </cell>
          <cell r="F81" t="str">
            <v>ENGINYERIA DE SISTEMES I AUTOMÀTICA</v>
          </cell>
          <cell r="G81" t="str">
            <v>29/07/2015</v>
          </cell>
          <cell r="H81" t="str">
            <v>SI</v>
          </cell>
          <cell r="I81">
            <v>2</v>
          </cell>
          <cell r="J81" t="str">
            <v>AC</v>
          </cell>
        </row>
        <row r="82">
          <cell r="A82" t="str">
            <v>79281277R</v>
          </cell>
          <cell r="B82" t="str">
            <v>1151992</v>
          </cell>
          <cell r="C82" t="str">
            <v>TORRES</v>
          </cell>
          <cell r="D82" t="str">
            <v>FRANCISCO</v>
          </cell>
          <cell r="E82" t="str">
            <v>ENGINYERIA ELECTRÒNICA</v>
          </cell>
          <cell r="F82" t="str">
            <v>TECNOLOGIA ELECTRÒNICA</v>
          </cell>
          <cell r="G82" t="str">
            <v>10/03/2016</v>
          </cell>
          <cell r="H82" t="str">
            <v>SI</v>
          </cell>
          <cell r="I82">
            <v>3</v>
          </cell>
          <cell r="J82" t="str">
            <v>AC</v>
          </cell>
        </row>
        <row r="83">
          <cell r="A83" t="str">
            <v>X1668975A</v>
          </cell>
          <cell r="B83" t="str">
            <v>1151940</v>
          </cell>
          <cell r="C83" t="str">
            <v>GARCIA</v>
          </cell>
          <cell r="D83" t="str">
            <v>GEMMA</v>
          </cell>
          <cell r="E83" t="str">
            <v>FÍSICA</v>
          </cell>
          <cell r="F83" t="str">
            <v>CIÈNCIA DE MATERIALS I ENGINYERIA METAL.</v>
          </cell>
          <cell r="G83" t="str">
            <v>28/09/2016</v>
          </cell>
          <cell r="H83" t="str">
            <v>SI</v>
          </cell>
          <cell r="I83">
            <v>3</v>
          </cell>
          <cell r="J83" t="str">
            <v>AC</v>
          </cell>
        </row>
        <row r="84">
          <cell r="A84" t="str">
            <v>X2549503E</v>
          </cell>
          <cell r="B84" t="str">
            <v>1104308</v>
          </cell>
          <cell r="C84" t="str">
            <v>MARECHAL</v>
          </cell>
          <cell r="D84" t="str">
            <v>JEAN DIDIER PIERRE</v>
          </cell>
          <cell r="E84" t="str">
            <v>QUÍMICA</v>
          </cell>
          <cell r="F84" t="str">
            <v>QUÍMICA FÍSICA</v>
          </cell>
          <cell r="G84" t="str">
            <v>06/11/2015</v>
          </cell>
          <cell r="H84" t="str">
            <v>SI</v>
          </cell>
          <cell r="I84">
            <v>3</v>
          </cell>
          <cell r="J84" t="str">
            <v>AC</v>
          </cell>
        </row>
        <row r="85">
          <cell r="A85" t="str">
            <v>X4623665K</v>
          </cell>
          <cell r="B85" t="str">
            <v>1172137</v>
          </cell>
          <cell r="C85" t="str">
            <v>GAMBETTI</v>
          </cell>
          <cell r="D85" t="str">
            <v>LUCA</v>
          </cell>
          <cell r="E85" t="str">
            <v>ECONOMIA I HISTÒRIA ECONÒMICA</v>
          </cell>
          <cell r="F85" t="str">
            <v>FONAMENTS DE L'ANÀLISI ECONÒMICA</v>
          </cell>
          <cell r="G85" t="str">
            <v>02/05/2019</v>
          </cell>
          <cell r="H85" t="str">
            <v>SI</v>
          </cell>
          <cell r="I85">
            <v>2</v>
          </cell>
          <cell r="J85" t="str">
            <v>AC</v>
          </cell>
        </row>
        <row r="86">
          <cell r="A86" t="str">
            <v>X4674398Q</v>
          </cell>
          <cell r="B86" t="str">
            <v>1135705</v>
          </cell>
          <cell r="C86" t="str">
            <v>DANIILIDIS</v>
          </cell>
          <cell r="D86" t="str">
            <v>ARIS</v>
          </cell>
          <cell r="E86" t="str">
            <v>MATEMÀTIQUES</v>
          </cell>
          <cell r="F86" t="str">
            <v>ESTADÍSTICA I INVESTIGACIÓ OPERATIVA</v>
          </cell>
          <cell r="G86" t="str">
            <v>23/02/2010</v>
          </cell>
          <cell r="H86" t="str">
            <v>NO</v>
          </cell>
          <cell r="I86">
            <v>0</v>
          </cell>
          <cell r="J86" t="str">
            <v>ET2_A</v>
          </cell>
        </row>
        <row r="87">
          <cell r="A87" t="str">
            <v>X7846694Z</v>
          </cell>
          <cell r="B87" t="str">
            <v>1180965</v>
          </cell>
          <cell r="C87" t="str">
            <v>LUBBERS</v>
          </cell>
          <cell r="D87" t="str">
            <v>MIRANDA JESSICA</v>
          </cell>
          <cell r="E87" t="str">
            <v>ANTROPOLOGIA SOCIAL I CULTURAL</v>
          </cell>
          <cell r="F87" t="str">
            <v>ANTROPOLOGIA SOCIAL</v>
          </cell>
          <cell r="G87" t="str">
            <v>01/11/2017</v>
          </cell>
          <cell r="H87" t="str">
            <v>SI</v>
          </cell>
          <cell r="I87">
            <v>2</v>
          </cell>
          <cell r="J87" t="str">
            <v>AC</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Tema de l'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3.xml"/><Relationship Id="rId4"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6" Type="http://schemas.openxmlformats.org/officeDocument/2006/relationships/ctrlProp" Target="../ctrlProps/ctrlProp4.xml"/><Relationship Id="rId5" Type="http://schemas.openxmlformats.org/officeDocument/2006/relationships/vmlDrawing" Target="../drawings/vmlDrawing4.vml"/><Relationship Id="rId4"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hyperlink" Target="https://eformularis.uab.cat/group/apa/documentacio-a-adjuntar-per-merits-relevant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5.xml"/><Relationship Id="rId4" Type="http://schemas.openxmlformats.org/officeDocument/2006/relationships/vmlDrawing" Target="../drawings/vmlDrawing5.v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6.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eformularis.uab.cat/group/apa/documentacio-a-adjuntar-per-merits-relevants" TargetMode="External"/><Relationship Id="rId1" Type="http://schemas.openxmlformats.org/officeDocument/2006/relationships/hyperlink" Target="https://eformularis.uab.cat/group/apa/documentacio-a-adjuntar-per-merits-relevants" TargetMode="External"/><Relationship Id="rId5" Type="http://schemas.openxmlformats.org/officeDocument/2006/relationships/ctrlProp" Target="../ctrlProps/ctrlProp7.xml"/><Relationship Id="rId4" Type="http://schemas.openxmlformats.org/officeDocument/2006/relationships/vmlDrawing" Target="../drawings/vmlDrawing7.v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8.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9.xml"/></Relationships>
</file>

<file path=xl/worksheets/_rels/sheet16.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10.vml"/><Relationship Id="rId1" Type="http://schemas.openxmlformats.org/officeDocument/2006/relationships/drawing" Target="../drawings/drawing1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hyperlink" Target="https://eformularis.uab.cat/group/apa/documentacio-a-adjuntar-per-merits-relevants" TargetMode="External"/><Relationship Id="rId4" Type="http://schemas.openxmlformats.org/officeDocument/2006/relationships/ctrlProp" Target="../ctrlProps/ctrlProp1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1">
    <tabColor theme="4"/>
  </sheetPr>
  <dimension ref="A1:F47"/>
  <sheetViews>
    <sheetView showGridLines="0" workbookViewId="0">
      <selection activeCell="D18" sqref="D18"/>
    </sheetView>
  </sheetViews>
  <sheetFormatPr baseColWidth="10" defaultColWidth="8.85546875" defaultRowHeight="15" x14ac:dyDescent="0.25"/>
  <cols>
    <col min="1" max="1" width="3.7109375" style="58" customWidth="1"/>
    <col min="2" max="2" width="12.140625" style="58" customWidth="1"/>
    <col min="3" max="3" width="8.85546875" style="58"/>
    <col min="4" max="4" width="45.7109375" style="58" customWidth="1"/>
    <col min="5" max="5" width="5" style="58" bestFit="1" customWidth="1"/>
    <col min="6" max="6" width="5" style="59" bestFit="1" customWidth="1"/>
    <col min="7" max="7" width="5" style="58" bestFit="1" customWidth="1"/>
    <col min="8" max="8" width="6.28515625" style="58" customWidth="1"/>
    <col min="9" max="9" width="7.28515625" style="58" customWidth="1"/>
    <col min="10" max="16384" width="8.85546875" style="58"/>
  </cols>
  <sheetData>
    <row r="1" spans="1:5" x14ac:dyDescent="0.25">
      <c r="A1" s="55" t="s">
        <v>74</v>
      </c>
      <c r="B1" s="56"/>
      <c r="C1" s="56"/>
      <c r="D1" s="57"/>
    </row>
    <row r="2" spans="1:5" x14ac:dyDescent="0.25">
      <c r="A2" s="225" t="s">
        <v>219</v>
      </c>
      <c r="B2" s="225"/>
      <c r="C2" s="225"/>
      <c r="D2" s="225"/>
    </row>
    <row r="3" spans="1:5" x14ac:dyDescent="0.25">
      <c r="A3" s="225"/>
      <c r="B3" s="225"/>
      <c r="C3" s="225"/>
      <c r="D3" s="225"/>
    </row>
    <row r="5" spans="1:5" x14ac:dyDescent="0.25">
      <c r="A5" s="60" t="s">
        <v>0</v>
      </c>
      <c r="B5" s="60"/>
      <c r="C5" s="60"/>
      <c r="D5" s="60"/>
      <c r="E5" s="61"/>
    </row>
    <row r="7" spans="1:5" x14ac:dyDescent="0.25">
      <c r="B7" s="58" t="s">
        <v>199</v>
      </c>
    </row>
    <row r="8" spans="1:5" x14ac:dyDescent="0.25">
      <c r="B8" s="58" t="s">
        <v>200</v>
      </c>
    </row>
    <row r="9" spans="1:5" x14ac:dyDescent="0.25">
      <c r="B9" s="58" t="s">
        <v>75</v>
      </c>
    </row>
    <row r="10" spans="1:5" x14ac:dyDescent="0.25">
      <c r="B10" s="58" t="s">
        <v>22</v>
      </c>
    </row>
    <row r="12" spans="1:5" x14ac:dyDescent="0.25">
      <c r="A12" s="60" t="s">
        <v>1</v>
      </c>
      <c r="B12" s="60"/>
      <c r="C12" s="60"/>
      <c r="D12" s="60"/>
      <c r="E12" s="61"/>
    </row>
    <row r="14" spans="1:5" x14ac:dyDescent="0.25">
      <c r="B14" s="60" t="s">
        <v>2</v>
      </c>
      <c r="C14" s="60"/>
      <c r="D14" s="60"/>
    </row>
    <row r="15" spans="1:5" x14ac:dyDescent="0.25">
      <c r="C15" s="58" t="s">
        <v>3</v>
      </c>
    </row>
    <row r="16" spans="1:5" ht="45" x14ac:dyDescent="0.25">
      <c r="C16" s="62" t="s">
        <v>5</v>
      </c>
      <c r="D16" s="63" t="s">
        <v>7</v>
      </c>
      <c r="E16" s="63"/>
    </row>
    <row r="17" spans="2:5" ht="60" x14ac:dyDescent="0.25">
      <c r="C17" s="62" t="s">
        <v>6</v>
      </c>
      <c r="D17" s="64" t="s">
        <v>8</v>
      </c>
      <c r="E17" s="63"/>
    </row>
    <row r="18" spans="2:5" ht="60" x14ac:dyDescent="0.25">
      <c r="C18" s="62" t="s">
        <v>9</v>
      </c>
      <c r="D18" s="63" t="s">
        <v>76</v>
      </c>
      <c r="E18" s="63"/>
    </row>
    <row r="21" spans="2:5" x14ac:dyDescent="0.25">
      <c r="B21" s="60" t="s">
        <v>4</v>
      </c>
      <c r="C21" s="60"/>
      <c r="D21" s="60"/>
    </row>
    <row r="22" spans="2:5" ht="30" customHeight="1" x14ac:dyDescent="0.25">
      <c r="C22" s="226" t="s">
        <v>201</v>
      </c>
      <c r="D22" s="227"/>
    </row>
    <row r="23" spans="2:5" ht="108" customHeight="1" x14ac:dyDescent="0.25">
      <c r="C23" s="223" t="s">
        <v>202</v>
      </c>
      <c r="D23" s="223"/>
      <c r="E23" s="65"/>
    </row>
    <row r="24" spans="2:5" ht="180.75" customHeight="1" x14ac:dyDescent="0.25">
      <c r="C24" s="223" t="s">
        <v>203</v>
      </c>
      <c r="D24" s="224"/>
      <c r="E24" s="65"/>
    </row>
    <row r="25" spans="2:5" ht="30.75" customHeight="1" x14ac:dyDescent="0.25">
      <c r="C25" s="223" t="s">
        <v>204</v>
      </c>
      <c r="D25" s="223"/>
      <c r="E25" s="65"/>
    </row>
    <row r="26" spans="2:5" ht="60" customHeight="1" x14ac:dyDescent="0.25">
      <c r="C26" s="223" t="s">
        <v>205</v>
      </c>
      <c r="D26" s="224"/>
      <c r="E26" s="65"/>
    </row>
    <row r="27" spans="2:5" ht="14.45" customHeight="1" x14ac:dyDescent="0.25">
      <c r="C27" s="65"/>
      <c r="D27" s="65"/>
      <c r="E27" s="65"/>
    </row>
    <row r="28" spans="2:5" ht="14.45" customHeight="1" x14ac:dyDescent="0.25">
      <c r="B28" s="60" t="s">
        <v>23</v>
      </c>
      <c r="C28" s="66"/>
      <c r="D28" s="66"/>
      <c r="E28" s="65"/>
    </row>
    <row r="29" spans="2:5" ht="50.25" customHeight="1" x14ac:dyDescent="0.25">
      <c r="C29" s="223" t="s">
        <v>83</v>
      </c>
      <c r="D29" s="223"/>
      <c r="E29" s="65"/>
    </row>
    <row r="30" spans="2:5" ht="49.5" customHeight="1" x14ac:dyDescent="0.25">
      <c r="C30" s="223" t="s">
        <v>114</v>
      </c>
      <c r="D30" s="223"/>
      <c r="E30" s="65"/>
    </row>
    <row r="31" spans="2:5" ht="33" customHeight="1" x14ac:dyDescent="0.25">
      <c r="B31" s="221" t="s">
        <v>84</v>
      </c>
      <c r="C31" s="222"/>
      <c r="D31" s="222"/>
    </row>
    <row r="32" spans="2:5" ht="48.75" customHeight="1" x14ac:dyDescent="0.25">
      <c r="C32" s="221" t="s">
        <v>85</v>
      </c>
      <c r="D32" s="222"/>
    </row>
    <row r="33" spans="1:5" ht="58.5" customHeight="1" x14ac:dyDescent="0.25">
      <c r="C33" s="221" t="s">
        <v>86</v>
      </c>
      <c r="D33" s="222"/>
    </row>
    <row r="34" spans="1:5" ht="61.5" customHeight="1" x14ac:dyDescent="0.25">
      <c r="C34" s="221" t="s">
        <v>87</v>
      </c>
      <c r="D34" s="222"/>
    </row>
    <row r="35" spans="1:5" x14ac:dyDescent="0.25">
      <c r="C35" s="221" t="s">
        <v>88</v>
      </c>
      <c r="D35" s="222"/>
    </row>
    <row r="36" spans="1:5" x14ac:dyDescent="0.25">
      <c r="C36" s="63"/>
      <c r="D36" s="67"/>
    </row>
    <row r="37" spans="1:5" x14ac:dyDescent="0.25">
      <c r="A37" s="60" t="s">
        <v>10</v>
      </c>
      <c r="B37" s="60"/>
      <c r="C37" s="60"/>
      <c r="D37" s="60"/>
      <c r="E37" s="61"/>
    </row>
    <row r="39" spans="1:5" x14ac:dyDescent="0.25">
      <c r="B39" s="58" t="s">
        <v>77</v>
      </c>
    </row>
    <row r="40" spans="1:5" x14ac:dyDescent="0.25">
      <c r="C40" s="58" t="s">
        <v>79</v>
      </c>
      <c r="D40" s="58" t="s">
        <v>11</v>
      </c>
    </row>
    <row r="41" spans="1:5" x14ac:dyDescent="0.25">
      <c r="C41" s="58" t="s">
        <v>80</v>
      </c>
      <c r="D41" s="58" t="s">
        <v>12</v>
      </c>
    </row>
    <row r="42" spans="1:5" x14ac:dyDescent="0.25">
      <c r="C42" s="58" t="s">
        <v>81</v>
      </c>
      <c r="D42" s="58" t="s">
        <v>220</v>
      </c>
    </row>
    <row r="44" spans="1:5" x14ac:dyDescent="0.25">
      <c r="B44" s="58" t="s">
        <v>78</v>
      </c>
    </row>
    <row r="45" spans="1:5" x14ac:dyDescent="0.25">
      <c r="C45" s="58" t="s">
        <v>79</v>
      </c>
      <c r="D45" s="58" t="s">
        <v>13</v>
      </c>
    </row>
    <row r="46" spans="1:5" ht="60" x14ac:dyDescent="0.25">
      <c r="C46" s="62" t="s">
        <v>80</v>
      </c>
      <c r="D46" s="63" t="s">
        <v>82</v>
      </c>
    </row>
    <row r="47" spans="1:5" ht="45" x14ac:dyDescent="0.25">
      <c r="D47" s="63" t="s">
        <v>21</v>
      </c>
    </row>
  </sheetData>
  <sheetProtection algorithmName="SHA-512" hashValue="mMxTqUMEaABQ/YPcQGKHVZKOnjQgoitt8K9h5TWQnv+Ka7ORwjcYmPdIod0dg8UTkBptvke37o5WXjU2UReh8A==" saltValue="SUFVuG7e0Gph8ppmQgLi/g==" spinCount="100000" sheet="1"/>
  <mergeCells count="13">
    <mergeCell ref="A2:D3"/>
    <mergeCell ref="C22:D22"/>
    <mergeCell ref="C32:D32"/>
    <mergeCell ref="C33:D33"/>
    <mergeCell ref="C34:D34"/>
    <mergeCell ref="C35:D35"/>
    <mergeCell ref="C23:D23"/>
    <mergeCell ref="C29:D29"/>
    <mergeCell ref="C30:D30"/>
    <mergeCell ref="C25:D25"/>
    <mergeCell ref="C24:D24"/>
    <mergeCell ref="B31:D31"/>
    <mergeCell ref="C26:D2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showGridLines="0" tabSelected="1" workbookViewId="0">
      <selection activeCell="K29" sqref="K29"/>
    </sheetView>
  </sheetViews>
  <sheetFormatPr baseColWidth="10" defaultColWidth="11.42578125" defaultRowHeight="15" x14ac:dyDescent="0.25"/>
  <sheetData/>
  <sheetProtection algorithmName="SHA-512" hashValue="aJBGSCLMxEWcLuPlnnCx2dfYY2a8cyw5YElkKV2JV0tSxb6/13rDV89tLu78ZjnFnvVOwANaw+cLYigF31fDag==" saltValue="hVhG1chXv0gfqQm3LK1BWg==" spinCount="100000" sheet="1" objects="1" scenarios="1"/>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2">
    <tabColor rgb="FFFF0000"/>
    <pageSetUpPr fitToPage="1"/>
  </sheetPr>
  <dimension ref="A1:K87"/>
  <sheetViews>
    <sheetView showGridLines="0" topLeftCell="A3" zoomScale="90" zoomScaleNormal="90" workbookViewId="0">
      <selection activeCell="D7" sqref="D7"/>
    </sheetView>
  </sheetViews>
  <sheetFormatPr baseColWidth="10" defaultColWidth="8.85546875" defaultRowHeight="15" x14ac:dyDescent="0.25"/>
  <cols>
    <col min="1" max="1" width="3.7109375" style="1" customWidth="1"/>
    <col min="2" max="2" width="5.140625" style="1" customWidth="1"/>
    <col min="3" max="3" width="11.5703125" style="1" customWidth="1"/>
    <col min="4" max="4" width="45.7109375" style="1" customWidth="1"/>
    <col min="5" max="5" width="27.42578125" style="1" customWidth="1"/>
    <col min="6" max="6" width="14.85546875" style="1" customWidth="1"/>
    <col min="7" max="7" width="9.85546875" style="1" customWidth="1"/>
    <col min="8" max="8" width="9" style="2" customWidth="1"/>
    <col min="9" max="9" width="9.42578125" style="1" bestFit="1" customWidth="1"/>
    <col min="10" max="10" width="12.42578125" style="1" customWidth="1"/>
    <col min="11" max="11" width="15.28515625" style="1" customWidth="1"/>
    <col min="12" max="16384" width="8.85546875" style="1"/>
  </cols>
  <sheetData>
    <row r="1" spans="1:11" ht="31.5" hidden="1" x14ac:dyDescent="0.5">
      <c r="A1" s="81" t="s">
        <v>123</v>
      </c>
      <c r="B1" s="82"/>
      <c r="C1" s="83"/>
      <c r="D1" s="84"/>
      <c r="E1" s="83"/>
      <c r="F1" s="83"/>
      <c r="G1" s="83"/>
      <c r="H1" s="85"/>
      <c r="I1" s="83"/>
      <c r="J1" s="83"/>
      <c r="K1" s="84"/>
    </row>
    <row r="2" spans="1:11" ht="61.5" hidden="1" customHeight="1" x14ac:dyDescent="0.5">
      <c r="A2" s="240" t="s">
        <v>221</v>
      </c>
      <c r="B2" s="241"/>
      <c r="C2" s="241"/>
      <c r="D2" s="241"/>
      <c r="E2" s="241"/>
      <c r="F2" s="241"/>
      <c r="G2" s="241"/>
      <c r="H2" s="241"/>
      <c r="I2" s="241"/>
      <c r="J2" s="241"/>
      <c r="K2" s="242"/>
    </row>
    <row r="3" spans="1:11" ht="15.75" x14ac:dyDescent="0.25">
      <c r="B3" s="18"/>
      <c r="C3" s="18"/>
      <c r="D3" s="19"/>
    </row>
    <row r="4" spans="1:11" ht="31.5" x14ac:dyDescent="0.5">
      <c r="A4" s="87" t="s">
        <v>14</v>
      </c>
      <c r="B4" s="88"/>
      <c r="C4" s="89"/>
      <c r="D4" s="89"/>
      <c r="E4" s="89"/>
      <c r="F4" s="89"/>
      <c r="G4" s="89"/>
      <c r="H4" s="90"/>
      <c r="I4" s="89"/>
      <c r="J4" s="89"/>
      <c r="K4" s="91"/>
    </row>
    <row r="5" spans="1:11" ht="30.75" customHeight="1" x14ac:dyDescent="0.25">
      <c r="A5" s="86" t="s">
        <v>176</v>
      </c>
      <c r="B5" s="78"/>
      <c r="C5" s="78"/>
      <c r="D5" s="78"/>
      <c r="E5" s="78"/>
      <c r="F5" s="78"/>
      <c r="G5" s="78"/>
      <c r="H5" s="80"/>
      <c r="I5" s="78"/>
      <c r="J5" s="78"/>
      <c r="K5" s="79"/>
    </row>
    <row r="6" spans="1:11" ht="16.5" thickBot="1" x14ac:dyDescent="0.3">
      <c r="B6" s="18"/>
      <c r="C6" s="18"/>
      <c r="D6" s="19"/>
    </row>
    <row r="7" spans="1:11" ht="24" customHeight="1" thickBot="1" x14ac:dyDescent="0.3">
      <c r="B7" s="243" t="s">
        <v>222</v>
      </c>
      <c r="C7" s="243"/>
      <c r="D7" s="289"/>
      <c r="F7" s="266" t="str">
        <f>IF(D7&gt;0,IFERROR(VLOOKUP($D$7,CU!$A$2:$O$83,15,FALSE),"NO APTE PER NO COMPLIR ELS REQUISITS")," ")</f>
        <v xml:space="preserve"> </v>
      </c>
      <c r="G7" s="267"/>
      <c r="H7" s="267"/>
      <c r="I7" s="267"/>
      <c r="J7" s="267"/>
      <c r="K7" s="268"/>
    </row>
    <row r="8" spans="1:11" ht="15.75" x14ac:dyDescent="0.25">
      <c r="B8" s="246" t="s">
        <v>224</v>
      </c>
      <c r="C8" s="246"/>
      <c r="D8" s="246"/>
      <c r="H8" s="1"/>
    </row>
    <row r="9" spans="1:11" ht="15.75" x14ac:dyDescent="0.25">
      <c r="B9" s="263" t="s">
        <v>26</v>
      </c>
      <c r="C9" s="263"/>
      <c r="D9" s="162" t="str">
        <f>IFERROR(VLOOKUP($D$7,CU!$A$2:$O$75,4,FALSE)," ")</f>
        <v xml:space="preserve"> </v>
      </c>
      <c r="H9" s="1"/>
    </row>
    <row r="10" spans="1:11" ht="15.75" x14ac:dyDescent="0.25">
      <c r="B10" s="263" t="s">
        <v>27</v>
      </c>
      <c r="C10" s="263"/>
      <c r="D10" s="162" t="str">
        <f>IFERROR(VLOOKUP($D$7,CU!$A$2:$O$75,3,FALSE)," ")</f>
        <v xml:space="preserve"> </v>
      </c>
      <c r="H10" s="1"/>
    </row>
    <row r="11" spans="1:11" ht="15.75" x14ac:dyDescent="0.25">
      <c r="B11" s="264" t="s">
        <v>195</v>
      </c>
      <c r="C11" s="265"/>
      <c r="D11" s="168" t="str">
        <f>IFERROR(VLOOKUP($D$7,CU!$A$2:$O$75,2,FALSE)," ")</f>
        <v xml:space="preserve"> </v>
      </c>
      <c r="H11" s="1"/>
    </row>
    <row r="12" spans="1:11" ht="15.75" x14ac:dyDescent="0.25">
      <c r="B12" s="263" t="s">
        <v>28</v>
      </c>
      <c r="C12" s="263"/>
      <c r="D12" s="162" t="str">
        <f>IFERROR(VLOOKUP($D$7,CU!$A$2:$O$75,5,FALSE)," ")</f>
        <v xml:space="preserve"> </v>
      </c>
      <c r="H12" s="1"/>
    </row>
    <row r="13" spans="1:11" x14ac:dyDescent="0.25">
      <c r="G13" s="248" t="s">
        <v>16</v>
      </c>
      <c r="H13" s="249"/>
      <c r="I13" s="249"/>
      <c r="J13" s="249"/>
      <c r="K13" s="250"/>
    </row>
    <row r="14" spans="1:11" s="5" customFormat="1" ht="69" customHeight="1" x14ac:dyDescent="0.3">
      <c r="B14" s="86" t="s">
        <v>20</v>
      </c>
      <c r="C14" s="92"/>
      <c r="D14" s="92"/>
      <c r="E14" s="244" t="s">
        <v>223</v>
      </c>
      <c r="F14" s="245"/>
      <c r="G14" s="251" t="str">
        <f>+IF(K14&lt;18, "NO ARRIBA AL MÍNIM PER SER AVALUAT","POT SER AVALUAT")</f>
        <v>NO ARRIBA AL MÍNIM PER SER AVALUAT</v>
      </c>
      <c r="H14" s="252"/>
      <c r="I14" s="252"/>
      <c r="J14" s="253"/>
      <c r="K14" s="144">
        <f>I16+J59+J71+J84</f>
        <v>0</v>
      </c>
    </row>
    <row r="15" spans="1:11" ht="15.75" x14ac:dyDescent="0.25">
      <c r="B15" s="18"/>
      <c r="C15" s="18"/>
      <c r="D15" s="19"/>
    </row>
    <row r="16" spans="1:11" s="3" customFormat="1" ht="26.45" customHeight="1" x14ac:dyDescent="0.3">
      <c r="B16" s="93" t="s">
        <v>417</v>
      </c>
      <c r="C16" s="94"/>
      <c r="D16" s="94"/>
      <c r="E16" s="94"/>
      <c r="F16" s="95"/>
      <c r="G16" s="95"/>
      <c r="H16" s="95"/>
      <c r="I16" s="45">
        <f>H17+H21+H29++H35+H36+H47+H54+H55+H56+H57</f>
        <v>0</v>
      </c>
      <c r="J16" s="4"/>
    </row>
    <row r="17" spans="3:9" ht="30" customHeight="1" x14ac:dyDescent="0.25">
      <c r="C17" s="96" t="s">
        <v>32</v>
      </c>
      <c r="D17" s="97"/>
      <c r="E17" s="254" t="s">
        <v>445</v>
      </c>
      <c r="F17" s="101"/>
      <c r="G17" s="80"/>
      <c r="H17" s="40">
        <f>G18+G19+G20</f>
        <v>0</v>
      </c>
    </row>
    <row r="18" spans="3:9" ht="30" customHeight="1" x14ac:dyDescent="0.25">
      <c r="C18" s="98"/>
      <c r="D18" s="99" t="s">
        <v>29</v>
      </c>
      <c r="E18" s="255"/>
      <c r="F18" s="9" t="s">
        <v>25</v>
      </c>
      <c r="G18" s="26">
        <f>+IF(F18="SI",5,0)</f>
        <v>0</v>
      </c>
      <c r="H18" s="1"/>
    </row>
    <row r="19" spans="3:9" ht="30" customHeight="1" x14ac:dyDescent="0.25">
      <c r="C19" s="98"/>
      <c r="D19" s="99" t="s">
        <v>30</v>
      </c>
      <c r="E19" s="255"/>
      <c r="F19" s="9" t="s">
        <v>25</v>
      </c>
      <c r="G19" s="26">
        <f>+IF(F19="SI",4,0)</f>
        <v>0</v>
      </c>
      <c r="H19" s="1"/>
    </row>
    <row r="20" spans="3:9" ht="30" customHeight="1" x14ac:dyDescent="0.25">
      <c r="C20" s="100"/>
      <c r="D20" s="99" t="s">
        <v>31</v>
      </c>
      <c r="E20" s="256"/>
      <c r="F20" s="9" t="s">
        <v>25</v>
      </c>
      <c r="G20" s="26">
        <f>+IF(F20="SI",3,0)</f>
        <v>0</v>
      </c>
      <c r="H20" s="1"/>
    </row>
    <row r="21" spans="3:9" ht="62.25" customHeight="1" x14ac:dyDescent="0.25">
      <c r="C21" s="257" t="s">
        <v>34</v>
      </c>
      <c r="D21" s="258"/>
      <c r="E21" s="260" t="s">
        <v>186</v>
      </c>
      <c r="F21" s="112"/>
      <c r="G21" s="113"/>
      <c r="H21" s="40">
        <f>'1.2.b.Projectes Internacionals'!D4</f>
        <v>0</v>
      </c>
    </row>
    <row r="22" spans="3:9" ht="28.5" customHeight="1" x14ac:dyDescent="0.25">
      <c r="C22" s="102"/>
      <c r="D22" s="103" t="s">
        <v>33</v>
      </c>
      <c r="E22" s="261"/>
      <c r="F22" s="51"/>
      <c r="G22" s="42"/>
    </row>
    <row r="23" spans="3:9" ht="23.25" customHeight="1" x14ac:dyDescent="0.25">
      <c r="C23" s="104"/>
      <c r="D23" s="104" t="s">
        <v>37</v>
      </c>
      <c r="E23" s="261"/>
      <c r="F23" s="136"/>
      <c r="G23" s="41"/>
    </row>
    <row r="24" spans="3:9" ht="24" customHeight="1" x14ac:dyDescent="0.25">
      <c r="C24" s="104"/>
      <c r="D24" s="104" t="s">
        <v>38</v>
      </c>
      <c r="E24" s="261"/>
      <c r="F24" s="136"/>
      <c r="G24" s="41"/>
    </row>
    <row r="25" spans="3:9" ht="27" customHeight="1" x14ac:dyDescent="0.25">
      <c r="C25" s="104"/>
      <c r="D25" s="104" t="s">
        <v>39</v>
      </c>
      <c r="E25" s="261"/>
      <c r="F25" s="136"/>
      <c r="G25" s="41"/>
    </row>
    <row r="26" spans="3:9" ht="24.75" customHeight="1" x14ac:dyDescent="0.25">
      <c r="C26" s="104"/>
      <c r="D26" s="104" t="s">
        <v>40</v>
      </c>
      <c r="E26" s="261"/>
      <c r="F26" s="136"/>
      <c r="G26" s="41"/>
    </row>
    <row r="27" spans="3:9" ht="20.25" customHeight="1" x14ac:dyDescent="0.25">
      <c r="C27" s="105"/>
      <c r="D27" s="103" t="s">
        <v>41</v>
      </c>
      <c r="E27" s="261"/>
      <c r="F27" s="136"/>
      <c r="G27" s="41"/>
    </row>
    <row r="28" spans="3:9" ht="21.75" customHeight="1" x14ac:dyDescent="0.25">
      <c r="C28" s="105"/>
      <c r="D28" s="103" t="s">
        <v>17</v>
      </c>
      <c r="E28" s="261"/>
      <c r="F28" s="137"/>
      <c r="G28" s="41"/>
    </row>
    <row r="29" spans="3:9" ht="63.75" customHeight="1" x14ac:dyDescent="0.25">
      <c r="C29" s="235" t="s">
        <v>163</v>
      </c>
      <c r="D29" s="259"/>
      <c r="E29" s="260" t="s">
        <v>187</v>
      </c>
      <c r="F29" s="114"/>
      <c r="G29" s="150"/>
      <c r="H29" s="40">
        <f>'1.2.c.Projectes I+D+i'!D4</f>
        <v>0</v>
      </c>
      <c r="I29" s="14"/>
    </row>
    <row r="30" spans="3:9" ht="33" customHeight="1" x14ac:dyDescent="0.25">
      <c r="C30" s="106"/>
      <c r="D30" s="107" t="s">
        <v>42</v>
      </c>
      <c r="E30" s="262"/>
      <c r="F30" s="138"/>
      <c r="G30" s="41"/>
    </row>
    <row r="31" spans="3:9" ht="32.25" customHeight="1" x14ac:dyDescent="0.25">
      <c r="C31" s="108"/>
      <c r="D31" s="107" t="s">
        <v>43</v>
      </c>
      <c r="E31" s="262"/>
      <c r="F31" s="139"/>
      <c r="G31" s="41"/>
    </row>
    <row r="32" spans="3:9" ht="33.75" customHeight="1" x14ac:dyDescent="0.25">
      <c r="C32" s="109"/>
      <c r="D32" s="107" t="s">
        <v>160</v>
      </c>
      <c r="E32" s="262"/>
      <c r="F32" s="139"/>
      <c r="G32" s="41"/>
    </row>
    <row r="33" spans="3:9" ht="35.25" customHeight="1" x14ac:dyDescent="0.25">
      <c r="C33" s="109"/>
      <c r="D33" s="107" t="s">
        <v>44</v>
      </c>
      <c r="E33" s="262"/>
      <c r="F33" s="139"/>
      <c r="G33" s="41"/>
    </row>
    <row r="34" spans="3:9" ht="25.5" customHeight="1" x14ac:dyDescent="0.25">
      <c r="C34" s="110"/>
      <c r="D34" s="111" t="s">
        <v>45</v>
      </c>
      <c r="E34" s="261"/>
      <c r="F34" s="139"/>
      <c r="G34" s="41"/>
    </row>
    <row r="35" spans="3:9" ht="72.75" customHeight="1" x14ac:dyDescent="0.25">
      <c r="C35" s="115" t="s">
        <v>18</v>
      </c>
      <c r="D35" s="116"/>
      <c r="E35" s="152" t="s">
        <v>188</v>
      </c>
      <c r="F35" s="155"/>
      <c r="G35" s="118"/>
      <c r="H35" s="52">
        <f>'1.2.d.SGR'!D4</f>
        <v>0</v>
      </c>
      <c r="I35" s="2"/>
    </row>
    <row r="36" spans="3:9" ht="63" customHeight="1" x14ac:dyDescent="0.25">
      <c r="C36" s="228" t="s">
        <v>54</v>
      </c>
      <c r="D36" s="229"/>
      <c r="E36" s="276" t="s">
        <v>169</v>
      </c>
      <c r="F36" s="153"/>
      <c r="G36" s="154"/>
      <c r="H36" s="26">
        <f>G44+4*G45+2*G46</f>
        <v>0</v>
      </c>
    </row>
    <row r="37" spans="3:9" ht="32.25" customHeight="1" x14ac:dyDescent="0.25">
      <c r="C37" s="115"/>
      <c r="D37" s="116" t="s">
        <v>46</v>
      </c>
      <c r="E37" s="277"/>
      <c r="F37" s="141"/>
      <c r="G37" s="52">
        <f>COUNTIF('1.2.e.Publicacions'!C7:C206,1)</f>
        <v>0</v>
      </c>
    </row>
    <row r="38" spans="3:9" ht="32.25" customHeight="1" x14ac:dyDescent="0.25">
      <c r="C38" s="115"/>
      <c r="D38" s="116" t="s">
        <v>47</v>
      </c>
      <c r="E38" s="277"/>
      <c r="F38" s="141"/>
      <c r="G38" s="52">
        <f>COUNTIF('1.2.e.Publicacions'!C7:C206,2)</f>
        <v>0</v>
      </c>
    </row>
    <row r="39" spans="3:9" ht="32.25" customHeight="1" x14ac:dyDescent="0.25">
      <c r="C39" s="115"/>
      <c r="D39" s="116" t="s">
        <v>48</v>
      </c>
      <c r="E39" s="277"/>
      <c r="F39" s="141"/>
      <c r="G39" s="52">
        <f>COUNTIF('1.2.e.Publicacions'!C7:C206,3)</f>
        <v>0</v>
      </c>
    </row>
    <row r="40" spans="3:9" ht="32.25" customHeight="1" x14ac:dyDescent="0.25">
      <c r="C40" s="115"/>
      <c r="D40" s="116" t="s">
        <v>49</v>
      </c>
      <c r="E40" s="277"/>
      <c r="F40" s="183"/>
      <c r="G40" s="52">
        <f>F40</f>
        <v>0</v>
      </c>
    </row>
    <row r="41" spans="3:9" ht="48.75" customHeight="1" x14ac:dyDescent="0.25">
      <c r="C41" s="115"/>
      <c r="D41" s="116" t="s">
        <v>363</v>
      </c>
      <c r="E41" s="277"/>
      <c r="F41" s="145" t="s">
        <v>89</v>
      </c>
      <c r="G41" s="26">
        <f>VLOOKUP(F41,'N ANECA'!B4:C24,2,FALSE)</f>
        <v>35</v>
      </c>
    </row>
    <row r="42" spans="3:9" ht="32.25" customHeight="1" x14ac:dyDescent="0.25">
      <c r="C42" s="115"/>
      <c r="D42" s="117" t="s">
        <v>116</v>
      </c>
      <c r="E42" s="247"/>
      <c r="F42" s="24"/>
      <c r="G42" s="26">
        <f>F42</f>
        <v>0</v>
      </c>
    </row>
    <row r="43" spans="3:9" ht="77.25" customHeight="1" x14ac:dyDescent="0.25">
      <c r="C43" s="115"/>
      <c r="D43" s="117" t="s">
        <v>117</v>
      </c>
      <c r="E43" s="239"/>
      <c r="F43" s="25"/>
      <c r="G43" s="26">
        <f>F43</f>
        <v>0</v>
      </c>
      <c r="H43" s="1"/>
    </row>
    <row r="44" spans="3:9" ht="32.25" customHeight="1" x14ac:dyDescent="0.25">
      <c r="C44" s="115"/>
      <c r="D44" s="116" t="s">
        <v>51</v>
      </c>
      <c r="E44" s="120"/>
      <c r="F44" s="122"/>
      <c r="G44" s="26">
        <f>IF(G40/G41&lt;=4,G40/G41,4)</f>
        <v>0</v>
      </c>
    </row>
    <row r="45" spans="3:9" ht="32.25" customHeight="1" x14ac:dyDescent="0.25">
      <c r="C45" s="115"/>
      <c r="D45" s="116" t="s">
        <v>52</v>
      </c>
      <c r="E45" s="120"/>
      <c r="F45" s="122"/>
      <c r="G45" s="26">
        <f>IFERROR((G37/G40+G38/(2*G40)+G39/(4*G40)),0)</f>
        <v>0</v>
      </c>
    </row>
    <row r="46" spans="3:9" ht="32.25" customHeight="1" x14ac:dyDescent="0.25">
      <c r="C46" s="115"/>
      <c r="D46" s="116" t="s">
        <v>53</v>
      </c>
      <c r="E46" s="121"/>
      <c r="F46" s="122"/>
      <c r="G46" s="26">
        <f>IFERROR((G42/(G43*100)),0)</f>
        <v>0</v>
      </c>
    </row>
    <row r="47" spans="3:9" ht="29.25" customHeight="1" x14ac:dyDescent="0.25">
      <c r="C47" s="228" t="s">
        <v>56</v>
      </c>
      <c r="D47" s="230"/>
      <c r="E47" s="276" t="s">
        <v>215</v>
      </c>
      <c r="F47" s="123"/>
      <c r="G47" s="118"/>
      <c r="H47" s="26">
        <f>'1.2.f.Transferència'!E4</f>
        <v>0</v>
      </c>
      <c r="I47" s="2"/>
    </row>
    <row r="48" spans="3:9" ht="43.5" customHeight="1" x14ac:dyDescent="0.25">
      <c r="C48" s="115"/>
      <c r="D48" s="117" t="s">
        <v>118</v>
      </c>
      <c r="E48" s="277"/>
      <c r="F48" s="138"/>
      <c r="G48" s="41"/>
    </row>
    <row r="49" spans="2:10" ht="32.25" customHeight="1" x14ac:dyDescent="0.25">
      <c r="C49" s="115"/>
      <c r="D49" s="117" t="s">
        <v>57</v>
      </c>
      <c r="E49" s="277"/>
      <c r="F49" s="139"/>
      <c r="G49" s="41"/>
    </row>
    <row r="50" spans="2:10" ht="32.25" customHeight="1" x14ac:dyDescent="0.25">
      <c r="C50" s="115"/>
      <c r="D50" s="117" t="s">
        <v>58</v>
      </c>
      <c r="E50" s="277"/>
      <c r="F50" s="139"/>
      <c r="G50" s="41"/>
    </row>
    <row r="51" spans="2:10" ht="32.25" customHeight="1" x14ac:dyDescent="0.25">
      <c r="C51" s="115"/>
      <c r="D51" s="117" t="s">
        <v>59</v>
      </c>
      <c r="E51" s="277"/>
      <c r="F51" s="139"/>
      <c r="G51" s="41"/>
    </row>
    <row r="52" spans="2:10" ht="32.25" customHeight="1" x14ac:dyDescent="0.25">
      <c r="C52" s="115"/>
      <c r="D52" s="117" t="s">
        <v>60</v>
      </c>
      <c r="E52" s="277"/>
      <c r="F52" s="139"/>
      <c r="G52" s="41"/>
    </row>
    <row r="53" spans="2:10" ht="32.25" customHeight="1" x14ac:dyDescent="0.25">
      <c r="C53" s="115"/>
      <c r="D53" s="149" t="s">
        <v>119</v>
      </c>
      <c r="E53" s="279"/>
      <c r="F53" s="140"/>
      <c r="G53" s="41"/>
    </row>
    <row r="54" spans="2:10" ht="72" customHeight="1" x14ac:dyDescent="0.25">
      <c r="C54" s="228" t="s">
        <v>175</v>
      </c>
      <c r="D54" s="229"/>
      <c r="E54" s="124" t="s">
        <v>428</v>
      </c>
      <c r="F54" s="142">
        <f>COUNTIF('1.2.g. Institucions acadèmiques'!B8:B107,"*")</f>
        <v>0</v>
      </c>
      <c r="G54" s="271"/>
      <c r="H54" s="26">
        <f>IF(F54&lt;=10,F54*0.1,1)</f>
        <v>0</v>
      </c>
      <c r="I54" s="156" t="s">
        <v>35</v>
      </c>
    </row>
    <row r="55" spans="2:10" ht="60" customHeight="1" x14ac:dyDescent="0.25">
      <c r="C55" s="228" t="s">
        <v>115</v>
      </c>
      <c r="D55" s="229"/>
      <c r="E55" s="124" t="s">
        <v>207</v>
      </c>
      <c r="F55" s="68">
        <f>COUNTIF('1.2.h.Direcció'!B6:B105,"*")</f>
        <v>0</v>
      </c>
      <c r="G55" s="272"/>
      <c r="H55" s="26">
        <f>IF(F55&lt;=2,F55*0.5,1)</f>
        <v>0</v>
      </c>
      <c r="I55" s="156" t="s">
        <v>35</v>
      </c>
    </row>
    <row r="56" spans="2:10" ht="162.75" customHeight="1" x14ac:dyDescent="0.25">
      <c r="C56" s="228" t="s">
        <v>61</v>
      </c>
      <c r="D56" s="230"/>
      <c r="E56" s="124" t="s">
        <v>429</v>
      </c>
      <c r="F56" s="8"/>
      <c r="G56" s="272"/>
      <c r="H56" s="26">
        <f>IF(F56&lt;=10,F56*0.1,1)</f>
        <v>0</v>
      </c>
      <c r="I56" s="156" t="s">
        <v>35</v>
      </c>
    </row>
    <row r="57" spans="2:10" ht="24" x14ac:dyDescent="0.25">
      <c r="C57" s="20" t="s">
        <v>36</v>
      </c>
      <c r="D57" s="125"/>
      <c r="E57" s="126" t="s">
        <v>24</v>
      </c>
      <c r="F57" s="8" t="s">
        <v>25</v>
      </c>
      <c r="G57" s="273"/>
      <c r="H57" s="26">
        <f>+IF(F57="SI",1,0)</f>
        <v>0</v>
      </c>
      <c r="I57" s="2"/>
    </row>
    <row r="58" spans="2:10" ht="26.25" customHeight="1" x14ac:dyDescent="0.25">
      <c r="D58" s="21" t="s">
        <v>55</v>
      </c>
    </row>
    <row r="59" spans="2:10" s="27" customFormat="1" ht="45" customHeight="1" x14ac:dyDescent="0.25">
      <c r="B59" s="280" t="s">
        <v>184</v>
      </c>
      <c r="C59" s="281"/>
      <c r="D59" s="281"/>
      <c r="E59" s="281"/>
      <c r="F59" s="127"/>
      <c r="G59" s="127"/>
      <c r="H59" s="127"/>
      <c r="I59" s="127"/>
      <c r="J59" s="54">
        <f>(G60+G61+G66+G67+G68+G69)*1.5</f>
        <v>0</v>
      </c>
    </row>
    <row r="60" spans="2:10" ht="60" customHeight="1" x14ac:dyDescent="0.25">
      <c r="C60" s="235" t="s">
        <v>62</v>
      </c>
      <c r="D60" s="236"/>
      <c r="E60" s="124" t="s">
        <v>429</v>
      </c>
      <c r="F60" s="8"/>
      <c r="G60" s="26">
        <f>+IF(F60="SI",1,0)</f>
        <v>0</v>
      </c>
    </row>
    <row r="61" spans="2:10" ht="22.9" customHeight="1" x14ac:dyDescent="0.25">
      <c r="C61" s="235" t="s">
        <v>63</v>
      </c>
      <c r="D61" s="259"/>
      <c r="E61" s="260" t="s">
        <v>189</v>
      </c>
      <c r="F61" s="123"/>
      <c r="G61" s="26">
        <f>'2.b.Projectes Innovació Docent'!D4</f>
        <v>0</v>
      </c>
      <c r="H61" s="49"/>
    </row>
    <row r="62" spans="2:10" ht="22.9" customHeight="1" x14ac:dyDescent="0.25">
      <c r="C62" s="69"/>
      <c r="D62" s="128" t="s">
        <v>64</v>
      </c>
      <c r="E62" s="262"/>
      <c r="F62" s="138"/>
      <c r="G62" s="41"/>
    </row>
    <row r="63" spans="2:10" ht="22.9" customHeight="1" x14ac:dyDescent="0.25">
      <c r="C63" s="69"/>
      <c r="D63" s="129" t="s">
        <v>65</v>
      </c>
      <c r="E63" s="262"/>
      <c r="F63" s="139"/>
      <c r="G63" s="41"/>
    </row>
    <row r="64" spans="2:10" ht="37.5" customHeight="1" x14ac:dyDescent="0.25">
      <c r="C64" s="69"/>
      <c r="D64" s="128" t="s">
        <v>66</v>
      </c>
      <c r="E64" s="261"/>
      <c r="F64" s="139"/>
      <c r="G64" s="41"/>
    </row>
    <row r="65" spans="2:11" ht="29.25" customHeight="1" x14ac:dyDescent="0.25">
      <c r="C65" s="69"/>
      <c r="D65" s="130" t="s">
        <v>67</v>
      </c>
      <c r="E65" s="278"/>
      <c r="F65" s="140"/>
      <c r="G65" s="41"/>
    </row>
    <row r="66" spans="2:11" ht="38.25" customHeight="1" x14ac:dyDescent="0.25">
      <c r="C66" s="235" t="s">
        <v>68</v>
      </c>
      <c r="D66" s="236"/>
      <c r="E66" s="119"/>
      <c r="F66" s="220" t="str">
        <f>IFERROR(VLOOKUP($D$7,[1]CL!$A$2:$J$87,11,FALSE), " ")</f>
        <v xml:space="preserve"> </v>
      </c>
      <c r="G66" s="26">
        <f>IF(F66=" ",0,F66)</f>
        <v>0</v>
      </c>
    </row>
    <row r="67" spans="2:11" ht="84" customHeight="1" x14ac:dyDescent="0.25">
      <c r="C67" s="235" t="s">
        <v>69</v>
      </c>
      <c r="D67" s="236"/>
      <c r="E67" s="124" t="s">
        <v>190</v>
      </c>
      <c r="F67" s="142">
        <f>COUNTIF('2.d.Tesis'!B7:B106,"*")</f>
        <v>0</v>
      </c>
      <c r="G67" s="26">
        <f>F67*0.25</f>
        <v>0</v>
      </c>
    </row>
    <row r="68" spans="2:11" ht="106.5" customHeight="1" x14ac:dyDescent="0.25">
      <c r="C68" s="235" t="s">
        <v>70</v>
      </c>
      <c r="D68" s="236"/>
      <c r="E68" s="124" t="s">
        <v>430</v>
      </c>
      <c r="F68" s="142">
        <f>'2.e. Comissions docència'!C4</f>
        <v>0</v>
      </c>
      <c r="G68" s="26">
        <f>IF(F68*0.3&gt;=1.5,1.5,F68*0.3)</f>
        <v>0</v>
      </c>
    </row>
    <row r="69" spans="2:11" ht="95.25" customHeight="1" x14ac:dyDescent="0.25">
      <c r="C69" s="235" t="s">
        <v>71</v>
      </c>
      <c r="D69" s="236"/>
      <c r="E69" s="124" t="s">
        <v>429</v>
      </c>
      <c r="F69" s="8"/>
      <c r="G69" s="26">
        <f>IF(F69*0.2&gt;=1,1,F69*0.2)</f>
        <v>0</v>
      </c>
      <c r="H69" s="10" t="s">
        <v>35</v>
      </c>
    </row>
    <row r="70" spans="2:11" ht="34.5" customHeight="1" x14ac:dyDescent="0.25">
      <c r="D70" s="21" t="s">
        <v>55</v>
      </c>
    </row>
    <row r="71" spans="2:11" s="6" customFormat="1" ht="18.75" x14ac:dyDescent="0.3">
      <c r="B71" s="93" t="s">
        <v>197</v>
      </c>
      <c r="C71" s="131"/>
      <c r="D71" s="131"/>
      <c r="E71" s="131"/>
      <c r="F71" s="131"/>
      <c r="G71" s="131"/>
      <c r="H71" s="132"/>
      <c r="I71" s="132"/>
      <c r="J71" s="215">
        <f>I72</f>
        <v>0</v>
      </c>
    </row>
    <row r="72" spans="2:11" s="3" customFormat="1" ht="26.45" customHeight="1" x14ac:dyDescent="0.25">
      <c r="B72" s="274" t="s">
        <v>120</v>
      </c>
      <c r="C72" s="275"/>
      <c r="D72" s="275"/>
      <c r="E72" s="275"/>
      <c r="F72" s="94"/>
      <c r="G72" s="94"/>
      <c r="H72" s="95"/>
      <c r="I72" s="216">
        <f>(H74+H75+H76+H77+H78+G80+G82)*1.5</f>
        <v>0</v>
      </c>
      <c r="J72" s="4"/>
    </row>
    <row r="73" spans="2:11" ht="25.5" customHeight="1" x14ac:dyDescent="0.25">
      <c r="C73" s="233" t="s">
        <v>19</v>
      </c>
      <c r="D73" s="234"/>
      <c r="E73" s="148"/>
      <c r="F73" s="163" t="str">
        <f>IFERROR(VLOOKUP($D$7,CU!$A$2:$O$75,14,FALSE)," ")</f>
        <v xml:space="preserve"> </v>
      </c>
      <c r="G73" s="146" t="s">
        <v>364</v>
      </c>
    </row>
    <row r="74" spans="2:11" ht="45.75" customHeight="1" x14ac:dyDescent="0.25">
      <c r="C74" s="69"/>
      <c r="D74" s="128" t="s">
        <v>72</v>
      </c>
      <c r="E74" s="237"/>
      <c r="F74" s="164" t="str">
        <f>IF(F73=" ","NO 1r TRAM",IF(F73&gt;=30,"1r TRAM","NO 1r TRAM"))</f>
        <v>NO 1r TRAM</v>
      </c>
      <c r="G74" s="165">
        <f>IF(F74="1r TRAM",1.85,IF(F73=" ",0,IF(F73&lt;10,0,IF(F73&lt;=20,0.615,1.23))))</f>
        <v>0</v>
      </c>
      <c r="H74" s="26">
        <f>IF(F74="1R TRAM",1.85,G74)</f>
        <v>0</v>
      </c>
      <c r="I74" s="2"/>
    </row>
    <row r="75" spans="2:11" ht="33.75" customHeight="1" x14ac:dyDescent="0.25">
      <c r="C75" s="69"/>
      <c r="D75" s="128" t="s">
        <v>111</v>
      </c>
      <c r="E75" s="238"/>
      <c r="F75" s="166" t="str">
        <f>IF(F73=" ","NO 2n TRAM",IF(F73&gt;=45,"2n TRAM","NO 2n TRAM"))</f>
        <v>NO 2n TRAM</v>
      </c>
      <c r="G75" s="167">
        <f>IF(F75="2n TRAM",0.92,0)</f>
        <v>0</v>
      </c>
      <c r="H75" s="26">
        <f>G75</f>
        <v>0</v>
      </c>
      <c r="I75" s="2"/>
    </row>
    <row r="76" spans="2:11" ht="30.75" customHeight="1" x14ac:dyDescent="0.25">
      <c r="C76" s="69"/>
      <c r="D76" s="129" t="s">
        <v>112</v>
      </c>
      <c r="E76" s="238"/>
      <c r="F76" s="166" t="str">
        <f>IF(F73=" ","NO 3r TRAM",IF(F73&gt;=55,"3r TRAM","NO 3r TRAM"))</f>
        <v>NO 3r TRAM</v>
      </c>
      <c r="G76" s="167">
        <f>IF(F76="3r TRAM",0.615,0)</f>
        <v>0</v>
      </c>
      <c r="H76" s="26">
        <f t="shared" ref="H76:H77" si="0">G76</f>
        <v>0</v>
      </c>
      <c r="I76" s="2"/>
    </row>
    <row r="77" spans="2:11" ht="30.75" customHeight="1" x14ac:dyDescent="0.25">
      <c r="C77" s="69"/>
      <c r="D77" s="129" t="s">
        <v>113</v>
      </c>
      <c r="E77" s="239"/>
      <c r="F77" s="166" t="str">
        <f>IF(F73=" ","NO 4rt TRAM",IF(F73&gt;=65,"4rt TRAM","NO 4rt TRAM"))</f>
        <v>NO 4rt TRAM</v>
      </c>
      <c r="G77" s="167">
        <f>IF(F77="4rt TRAM",0.615,0)</f>
        <v>0</v>
      </c>
      <c r="H77" s="26">
        <f t="shared" si="0"/>
        <v>0</v>
      </c>
      <c r="I77" s="17"/>
    </row>
    <row r="78" spans="2:11" ht="45" x14ac:dyDescent="0.25">
      <c r="C78" s="69"/>
      <c r="D78" s="202" t="s">
        <v>493</v>
      </c>
      <c r="E78" s="203"/>
      <c r="F78" s="204" t="str">
        <f>IF(F73=" ","NO", IF(F73&gt;65,"Mes de 65 punts","NO"))</f>
        <v>NO</v>
      </c>
      <c r="G78" s="205">
        <f>IF(AND(F73&gt;=75,F73&lt;85),0.615,IF(AND(F73&gt;=85,F73&lt;95),1.23,IF(AND(F73&gt;=95,F73&lt;105),1.485,0)))</f>
        <v>0</v>
      </c>
      <c r="H78" s="206">
        <f>G78</f>
        <v>0</v>
      </c>
      <c r="I78" s="17"/>
    </row>
    <row r="79" spans="2:11" ht="25.5" customHeight="1" x14ac:dyDescent="0.25">
      <c r="C79" s="233" t="s">
        <v>121</v>
      </c>
      <c r="D79" s="234"/>
      <c r="E79" s="134"/>
      <c r="F79" s="148"/>
      <c r="G79" s="133"/>
    </row>
    <row r="80" spans="2:11" ht="55.5" customHeight="1" x14ac:dyDescent="0.25">
      <c r="C80" s="69"/>
      <c r="D80" s="128" t="s">
        <v>191</v>
      </c>
      <c r="E80" s="124" t="s">
        <v>436</v>
      </c>
      <c r="F80" s="166">
        <f>'3.b. Direcció inst àmbit sanit'!C4</f>
        <v>0</v>
      </c>
      <c r="G80" s="26">
        <f>(F80*0.615)*1.5</f>
        <v>0</v>
      </c>
      <c r="H80" s="15"/>
      <c r="I80" s="16"/>
      <c r="J80" s="16"/>
      <c r="K80" s="16"/>
    </row>
    <row r="81" spans="2:11" x14ac:dyDescent="0.25">
      <c r="C81" s="269" t="s">
        <v>494</v>
      </c>
      <c r="D81" s="270"/>
      <c r="E81" s="207"/>
      <c r="F81" s="208"/>
      <c r="G81" s="209"/>
      <c r="H81" s="15"/>
      <c r="I81" s="16"/>
      <c r="J81" s="16"/>
      <c r="K81" s="16"/>
    </row>
    <row r="82" spans="2:11" ht="120" x14ac:dyDescent="0.25">
      <c r="C82" s="210"/>
      <c r="D82" s="211" t="s">
        <v>495</v>
      </c>
      <c r="E82" s="212" t="s">
        <v>496</v>
      </c>
      <c r="F82" s="213">
        <f>'3.c. Gestió a altres Univer.'!C4</f>
        <v>0</v>
      </c>
      <c r="G82" s="214">
        <f>F82</f>
        <v>0</v>
      </c>
      <c r="H82" s="15"/>
      <c r="I82" s="16"/>
      <c r="J82" s="16"/>
      <c r="K82" s="16"/>
    </row>
    <row r="84" spans="2:11" s="12" customFormat="1" ht="33.75" customHeight="1" x14ac:dyDescent="0.25">
      <c r="B84" s="86" t="s">
        <v>122</v>
      </c>
      <c r="C84" s="135"/>
      <c r="D84" s="135"/>
      <c r="E84" s="135"/>
      <c r="F84" s="135"/>
      <c r="G84" s="135"/>
      <c r="H84" s="135"/>
      <c r="I84" s="135"/>
      <c r="J84" s="50"/>
    </row>
    <row r="85" spans="2:11" ht="60" customHeight="1" x14ac:dyDescent="0.25">
      <c r="C85" s="235" t="s">
        <v>73</v>
      </c>
      <c r="D85" s="236"/>
      <c r="E85" s="124" t="s">
        <v>442</v>
      </c>
      <c r="F85" s="8" t="s">
        <v>25</v>
      </c>
      <c r="G85" s="11" t="str">
        <f>IF(F85="NO","","Segons criteri comissió")</f>
        <v/>
      </c>
      <c r="H85" s="1"/>
    </row>
    <row r="86" spans="2:11" ht="15.75" thickBot="1" x14ac:dyDescent="0.3"/>
    <row r="87" spans="2:11" s="22" customFormat="1" ht="36" customHeight="1" thickBot="1" x14ac:dyDescent="0.3">
      <c r="D87" s="231" t="s">
        <v>183</v>
      </c>
      <c r="E87" s="232"/>
      <c r="H87" s="23"/>
    </row>
  </sheetData>
  <dataConsolidate/>
  <mergeCells count="40">
    <mergeCell ref="B12:C12"/>
    <mergeCell ref="C36:D36"/>
    <mergeCell ref="C47:D47"/>
    <mergeCell ref="G54:G57"/>
    <mergeCell ref="B72:E72"/>
    <mergeCell ref="C66:D66"/>
    <mergeCell ref="C69:D69"/>
    <mergeCell ref="E36:E41"/>
    <mergeCell ref="E61:E65"/>
    <mergeCell ref="C67:D67"/>
    <mergeCell ref="C68:D68"/>
    <mergeCell ref="E47:E53"/>
    <mergeCell ref="C61:D61"/>
    <mergeCell ref="C60:D60"/>
    <mergeCell ref="B59:E59"/>
    <mergeCell ref="A2:K2"/>
    <mergeCell ref="B7:C7"/>
    <mergeCell ref="E14:F14"/>
    <mergeCell ref="B8:D8"/>
    <mergeCell ref="E42:E43"/>
    <mergeCell ref="G13:K13"/>
    <mergeCell ref="G14:J14"/>
    <mergeCell ref="E17:E20"/>
    <mergeCell ref="C21:D21"/>
    <mergeCell ref="C29:D29"/>
    <mergeCell ref="E21:E28"/>
    <mergeCell ref="E29:E34"/>
    <mergeCell ref="B9:C9"/>
    <mergeCell ref="B11:C11"/>
    <mergeCell ref="F7:K7"/>
    <mergeCell ref="B10:C10"/>
    <mergeCell ref="C55:D55"/>
    <mergeCell ref="C56:D56"/>
    <mergeCell ref="C54:D54"/>
    <mergeCell ref="D87:E87"/>
    <mergeCell ref="C79:D79"/>
    <mergeCell ref="C85:D85"/>
    <mergeCell ref="C73:D73"/>
    <mergeCell ref="E74:E77"/>
    <mergeCell ref="C81:D81"/>
  </mergeCells>
  <dataValidations xWindow="923" yWindow="592" count="28">
    <dataValidation type="list" allowBlank="1" showErrorMessage="1" errorTitle="Error " error="Escollir una de les dos opcions del desplegable" promptTitle="ICREA ACADÈMIA" prompt="Indicar si es té la condició d'Investigador ICREA Acadèmia" sqref="F57">
      <formula1>"SI,NO"</formula1>
    </dataValidation>
    <dataValidation type="list" allowBlank="1" showErrorMessage="1" errorTitle="Error" error="Escollir una de les dos opcions del desplegable" promptTitle="MEMBRE ELECTE INSTITUCIONS" prompt="Indicar si s'és membre electe d'institucions de gran prestig nacional i internacional." sqref="F60 F85">
      <formula1>"SI,NO"</formula1>
    </dataValidation>
    <dataValidation type="whole" operator="greaterThanOrEqual" allowBlank="1" showErrorMessage="1" errorTitle="Error" prompt="Introduir el nombre de projectes computats_x000a_" sqref="F62:F65">
      <formula1>0</formula1>
    </dataValidation>
    <dataValidation type="whole" operator="greaterThanOrEqual" allowBlank="1" showErrorMessage="1" errorTitle="Error" prompt="Introduir el nombre de SGR finançats dels que s'ha estat IP" sqref="F35:F36 G35">
      <formula1>0</formula1>
    </dataValidation>
    <dataValidation type="whole" operator="greaterThanOrEqual" allowBlank="1" showInputMessage="1" showErrorMessage="1" errorTitle="ERROR" error="Escollir una de les dos opcions del desplegable" prompt="Introduir nombre de mèrits a avaluar" sqref="F69">
      <formula1>0</formula1>
    </dataValidation>
    <dataValidation type="whole" operator="greaterThanOrEqual" allowBlank="1" showInputMessage="1" showErrorMessage="1" sqref="G23:G26 G30:G34">
      <formula1>0</formula1>
    </dataValidation>
    <dataValidation type="whole" operator="greaterThanOrEqual" allowBlank="1" showErrorMessage="1" errorTitle="Error" prompt="Introduir el nombre de convenis-any internacionals vigents en els que s'és responsable_x000a_" sqref="F48">
      <formula1>0</formula1>
    </dataValidation>
    <dataValidation type="whole" operator="greaterThanOrEqual" allowBlank="1" showInputMessage="1" showErrorMessage="1" errorTitle="Error" prompt="Introduir el nombre de convenis-any internacionals vigents en els que s'hi participa" sqref="F49">
      <formula1>0</formula1>
    </dataValidation>
    <dataValidation type="whole" operator="greaterThanOrEqual" allowBlank="1" showErrorMessage="1" errorTitle="Error" prompt="Introduir el nombre de convenis-any nacionals vigents en els que s'és responsable_x000a_" sqref="F50:F52">
      <formula1>0</formula1>
    </dataValidation>
    <dataValidation operator="greaterThanOrEqual" allowBlank="1" showErrorMessage="1" errorTitle="Error" prompt="Introduir el nombre d'institucions en les que és membre electe" sqref="F54:G54"/>
    <dataValidation type="whole" operator="greaterThanOrEqual" allowBlank="1" showInputMessage="1" showErrorMessage="1" errorTitle="Error" prompt="Introduir el nombre de mèrits a avaluar" sqref="F56">
      <formula1>0</formula1>
    </dataValidation>
    <dataValidation type="whole" operator="greaterThanOrEqual" allowBlank="1" showErrorMessage="1" errorTitle="Error" prompt="Introduir el nombre de monografies de categoria 2" sqref="G47 F44:F46">
      <formula1>0</formula1>
    </dataValidation>
    <dataValidation type="whole" operator="greaterThanOrEqual" allowBlank="1" showErrorMessage="1" errorTitle="Error" prompt="Introduir el nombre total de publicacions situades en primer quartil_x000a_JCR" sqref="F37">
      <formula1>0</formula1>
    </dataValidation>
    <dataValidation type="whole" operator="greaterThanOrEqual" allowBlank="1" showInputMessage="1" showErrorMessage="1" errorTitle="Error" prompt="Introduir el nombre de publicacions indexades JCR" sqref="F40">
      <formula1>0</formula1>
    </dataValidation>
    <dataValidation type="whole" operator="greaterThanOrEqual" allowBlank="1" showErrorMessage="1" errorTitle="Error" prompt="Introduir el nombre total de publicacions situades en segon quartil_x000a_JCR" sqref="F38">
      <formula1>0</formula1>
    </dataValidation>
    <dataValidation type="whole" operator="greaterThanOrEqual" allowBlank="1" showErrorMessage="1" errorTitle="Error" prompt="Introduir el nombre total de publicacions situades en tercer quartil_x000a_JCR" sqref="F39">
      <formula1>0</formula1>
    </dataValidation>
    <dataValidation type="whole" operator="greaterThanOrEqual" allowBlank="1" showInputMessage="1" showErrorMessage="1" errorTitle="Error" prompt="Introduir el nombre de cites rebudes (segons ISI WoK)" sqref="F42">
      <formula1>0</formula1>
    </dataValidation>
    <dataValidation type="whole" operator="greaterThanOrEqual" allowBlank="1" showErrorMessage="1" errorTitle="Error" prompt="Introduir el nombre de patents" sqref="F53">
      <formula1>0</formula1>
    </dataValidation>
    <dataValidation type="whole" operator="greaterThanOrEqual" allowBlank="1" showErrorMessage="1" errorTitle="ERROR" error="El límit són 5 trams." prompt="Introduir el nombre de tesis doctorals" sqref="F67">
      <formula1>0</formula1>
    </dataValidation>
    <dataValidation operator="greaterThanOrEqual" allowBlank="1" showErrorMessage="1" errorTitle="ERROR" error="El límit són 5 trams." prompt="Introduir el nombre de mèrits per període de 3 anys" sqref="F68"/>
    <dataValidation operator="greaterThanOrEqual" allowBlank="1" showErrorMessage="1" errorTitle="ERROR" error="El Límit són 4 trams" prompt="Introduir el nombre de períodes de 2 anys en la direcció d'un institut de recerca participat per la UAB" sqref="F80 F82"/>
    <dataValidation type="list" allowBlank="1" showErrorMessage="1" prompt="Seleccionar ERC grants" sqref="F18:F20">
      <formula1>"SI,NO"</formula1>
    </dataValidation>
    <dataValidation allowBlank="1" showErrorMessage="1" errorTitle="Error" error="Escollir una de les dos opcions del desplegable" prompt="Primer tram de gestió?" sqref="F74:F77"/>
    <dataValidation allowBlank="1" showErrorMessage="1" errorTitle="ERROR" error="Per més de 30 punts equivalents, introduir-ho en la línia del segon tram" prompt="En cas de no tenir reconegut el 1er tram, introduir el nombre de punts equivalents (1er tram= 30 punts equivalents)" sqref="G74:G78"/>
    <dataValidation type="decimal" operator="greaterThanOrEqual" allowBlank="1" showInputMessage="1" showErrorMessage="1" errorTitle="Error" prompt="Mitja de cites rebudes per àmbit de coneixement al llarg de 5 anys, segons l'agència Thomson " sqref="F43">
      <formula1>0</formula1>
    </dataValidation>
    <dataValidation type="whole" allowBlank="1" showErrorMessage="1" errorTitle="Error" prompt="Introduir el nombre de mèrits a avaluar" sqref="F55">
      <formula1>0</formula1>
      <formula2>1000</formula2>
    </dataValidation>
    <dataValidation allowBlank="1" showErrorMessage="1" prompt="Introduir el nombre de projectes d'aquest tipus (la duració estandard és de 3 anys, si aquesta és diferent es calcularà la part proporcional)" sqref="F23:F28 F30:F34"/>
    <dataValidation allowBlank="1" showErrorMessage="1" errorTitle="Error" error="Escollir una de les dos opcions del desplegable" prompt="Segon tram de gestió?" sqref="F78"/>
  </dataValidations>
  <pageMargins left="0.70866141732283472" right="0.70866141732283472" top="0.74803149606299213" bottom="0.74803149606299213" header="0.31496062992125984" footer="0.31496062992125984"/>
  <pageSetup paperSize="9" scale="64" fitToHeight="0" orientation="portrait" r:id="rId1"/>
  <extLst>
    <ext xmlns:x14="http://schemas.microsoft.com/office/spreadsheetml/2009/9/main" uri="{CCE6A557-97BC-4b89-ADB6-D9C93CAAB3DF}">
      <x14:dataValidations xmlns:xm="http://schemas.microsoft.com/office/excel/2006/main" xWindow="923" yWindow="592" count="1">
        <x14:dataValidation type="list" operator="greaterThanOrEqual" allowBlank="1" showInputMessage="1" showErrorMessage="1" errorTitle="Error" prompt="Introduir l'àrea de coneixement">
          <x14:formula1>
            <xm:f>'N ANECA'!$B$4:$B$24</xm:f>
          </x14:formula1>
          <xm:sqref>F41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08"/>
  <sheetViews>
    <sheetView workbookViewId="0">
      <selection activeCell="A4" sqref="A4"/>
    </sheetView>
  </sheetViews>
  <sheetFormatPr baseColWidth="10" defaultColWidth="9.140625" defaultRowHeight="15" x14ac:dyDescent="0.25"/>
  <cols>
    <col min="2" max="2" width="57.5703125" customWidth="1"/>
    <col min="3" max="4" width="19.140625" customWidth="1"/>
    <col min="5" max="5" width="22.42578125" customWidth="1"/>
  </cols>
  <sheetData>
    <row r="1" spans="1:5" x14ac:dyDescent="0.25">
      <c r="A1" s="43" t="s">
        <v>446</v>
      </c>
    </row>
    <row r="2" spans="1:5" x14ac:dyDescent="0.25">
      <c r="A2" t="s">
        <v>206</v>
      </c>
    </row>
    <row r="4" spans="1:5" x14ac:dyDescent="0.25">
      <c r="A4" s="70" t="s">
        <v>212</v>
      </c>
    </row>
    <row r="5" spans="1:5" x14ac:dyDescent="0.25">
      <c r="A5" s="282" t="s">
        <v>421</v>
      </c>
      <c r="B5" s="283"/>
      <c r="C5" s="284"/>
      <c r="D5" s="151"/>
    </row>
    <row r="6" spans="1:5" ht="34.5" customHeight="1" x14ac:dyDescent="0.25">
      <c r="A6" s="77" t="s">
        <v>141</v>
      </c>
      <c r="B6" s="36" t="s">
        <v>420</v>
      </c>
      <c r="C6" s="36" t="s">
        <v>418</v>
      </c>
      <c r="D6" s="36" t="s">
        <v>419</v>
      </c>
      <c r="E6" s="36" t="s">
        <v>139</v>
      </c>
    </row>
    <row r="7" spans="1:5" x14ac:dyDescent="0.25">
      <c r="A7" s="71">
        <v>1</v>
      </c>
      <c r="B7" s="76"/>
      <c r="C7" s="76"/>
      <c r="D7" s="76"/>
      <c r="E7" s="71" t="str">
        <f>IF(B7&gt;0,(CONCATENATE("1.2.a_",'Valoració '!$D$7,"00",A7))," ")</f>
        <v xml:space="preserve"> </v>
      </c>
    </row>
    <row r="8" spans="1:5" x14ac:dyDescent="0.25">
      <c r="A8" s="71">
        <v>2</v>
      </c>
      <c r="B8" s="76"/>
      <c r="C8" s="76"/>
      <c r="D8" s="76"/>
      <c r="E8" s="71" t="str">
        <f>IF(B8&gt;0,(CONCATENATE("1.2.a_",'Valoració '!$D$7,"00",A8))," ")</f>
        <v xml:space="preserve"> </v>
      </c>
    </row>
    <row r="9" spans="1:5" x14ac:dyDescent="0.25">
      <c r="A9" s="71">
        <v>3</v>
      </c>
      <c r="B9" s="76"/>
      <c r="C9" s="76"/>
      <c r="D9" s="76"/>
      <c r="E9" s="71" t="str">
        <f>IF(B9&gt;0,(CONCATENATE("1.2.a_",'Valoració '!$D$7,"00",A9))," ")</f>
        <v xml:space="preserve"> </v>
      </c>
    </row>
    <row r="10" spans="1:5" x14ac:dyDescent="0.25">
      <c r="A10" s="71">
        <v>4</v>
      </c>
      <c r="B10" s="76"/>
      <c r="C10" s="76"/>
      <c r="D10" s="76"/>
      <c r="E10" s="71" t="str">
        <f>IF(B10&gt;0,(CONCATENATE("1.2.a_",'Valoració '!$D$7,"00",A10))," ")</f>
        <v xml:space="preserve"> </v>
      </c>
    </row>
    <row r="11" spans="1:5" x14ac:dyDescent="0.25">
      <c r="A11" s="71">
        <v>5</v>
      </c>
      <c r="B11" s="76"/>
      <c r="C11" s="76"/>
      <c r="D11" s="76"/>
      <c r="E11" s="71" t="str">
        <f>IF(B11&gt;0,(CONCATENATE("1.2.a_",'Valoració '!$D$7,"00",A11))," ")</f>
        <v xml:space="preserve"> </v>
      </c>
    </row>
    <row r="12" spans="1:5" x14ac:dyDescent="0.25">
      <c r="A12" s="71">
        <v>6</v>
      </c>
      <c r="B12" s="76"/>
      <c r="C12" s="76"/>
      <c r="D12" s="76"/>
      <c r="E12" s="71" t="str">
        <f>IF(B12&gt;0,(CONCATENATE("1.2.a_",'Valoració '!$D$7,"00",A12))," ")</f>
        <v xml:space="preserve"> </v>
      </c>
    </row>
    <row r="13" spans="1:5" x14ac:dyDescent="0.25">
      <c r="A13" s="71">
        <v>7</v>
      </c>
      <c r="B13" s="7"/>
      <c r="C13" s="7"/>
      <c r="D13" s="7"/>
      <c r="E13" s="71" t="str">
        <f>IF(B13&gt;0,(CONCATENATE("1.2.a_",'Valoració '!$D$7,"00",A13))," ")</f>
        <v xml:space="preserve"> </v>
      </c>
    </row>
    <row r="14" spans="1:5" x14ac:dyDescent="0.25">
      <c r="A14" s="71">
        <v>8</v>
      </c>
      <c r="B14" s="7"/>
      <c r="C14" s="7"/>
      <c r="D14" s="7"/>
      <c r="E14" s="71" t="str">
        <f>IF(B14&gt;0,(CONCATENATE("1.2.a_",'Valoració '!$D$7,"00",A14))," ")</f>
        <v xml:space="preserve"> </v>
      </c>
    </row>
    <row r="15" spans="1:5" x14ac:dyDescent="0.25">
      <c r="A15" s="71">
        <v>9</v>
      </c>
      <c r="B15" s="7"/>
      <c r="C15" s="7"/>
      <c r="D15" s="7"/>
      <c r="E15" s="71" t="str">
        <f>IF(B15&gt;0,(CONCATENATE("1.2.a_",'Valoració '!$D$7,"00",A15))," ")</f>
        <v xml:space="preserve"> </v>
      </c>
    </row>
    <row r="16" spans="1:5" x14ac:dyDescent="0.25">
      <c r="A16" s="71">
        <v>10</v>
      </c>
      <c r="B16" s="7"/>
      <c r="C16" s="7"/>
      <c r="D16" s="7"/>
      <c r="E16" s="71" t="str">
        <f>IF(B16&gt;0,(CONCATENATE("1.2.a_",'Valoració '!$D$7,"00",A16))," ")</f>
        <v xml:space="preserve"> </v>
      </c>
    </row>
    <row r="17" spans="1:5" x14ac:dyDescent="0.25">
      <c r="A17" s="71">
        <v>11</v>
      </c>
      <c r="B17" s="7"/>
      <c r="C17" s="7"/>
      <c r="D17" s="7"/>
      <c r="E17" s="71" t="str">
        <f>IF(B17&gt;0,(CONCATENATE("1.2.a_",'Valoració '!$D$7,"00",A17))," ")</f>
        <v xml:space="preserve"> </v>
      </c>
    </row>
    <row r="18" spans="1:5" x14ac:dyDescent="0.25">
      <c r="A18" s="71">
        <v>12</v>
      </c>
      <c r="B18" s="7"/>
      <c r="C18" s="7"/>
      <c r="D18" s="7"/>
      <c r="E18" s="71" t="str">
        <f>IF(B18&gt;0,(CONCATENATE("1.2.a_",'Valoració '!$D$7,"00",A18))," ")</f>
        <v xml:space="preserve"> </v>
      </c>
    </row>
    <row r="19" spans="1:5" x14ac:dyDescent="0.25">
      <c r="A19" s="71">
        <v>13</v>
      </c>
      <c r="B19" s="7"/>
      <c r="C19" s="7"/>
      <c r="D19" s="7"/>
      <c r="E19" s="71" t="str">
        <f>IF(B19&gt;0,(CONCATENATE("1.2.a_",'Valoració '!$D$7,"00",A19))," ")</f>
        <v xml:space="preserve"> </v>
      </c>
    </row>
    <row r="20" spans="1:5" x14ac:dyDescent="0.25">
      <c r="A20" s="71">
        <v>14</v>
      </c>
      <c r="B20" s="7"/>
      <c r="C20" s="7"/>
      <c r="D20" s="7"/>
      <c r="E20" s="71" t="str">
        <f>IF(B20&gt;0,(CONCATENATE("1.2.a_",'Valoració '!$D$7,"00",A20))," ")</f>
        <v xml:space="preserve"> </v>
      </c>
    </row>
    <row r="21" spans="1:5" x14ac:dyDescent="0.25">
      <c r="A21" s="71">
        <v>15</v>
      </c>
      <c r="B21" s="7"/>
      <c r="C21" s="7"/>
      <c r="D21" s="7"/>
      <c r="E21" s="71" t="str">
        <f>IF(B21&gt;0,(CONCATENATE("1.2.a_",'Valoració '!$D$7,"00",A21))," ")</f>
        <v xml:space="preserve"> </v>
      </c>
    </row>
    <row r="22" spans="1:5" x14ac:dyDescent="0.25">
      <c r="A22" s="71">
        <v>16</v>
      </c>
      <c r="B22" s="7"/>
      <c r="C22" s="7"/>
      <c r="D22" s="7"/>
      <c r="E22" s="71" t="str">
        <f>IF(B22&gt;0,(CONCATENATE("1.2.a_",'Valoració '!$D$7,"00",A22))," ")</f>
        <v xml:space="preserve"> </v>
      </c>
    </row>
    <row r="23" spans="1:5" x14ac:dyDescent="0.25">
      <c r="A23" s="71">
        <v>17</v>
      </c>
      <c r="B23" s="7"/>
      <c r="C23" s="7"/>
      <c r="D23" s="7"/>
      <c r="E23" s="71" t="str">
        <f>IF(B23&gt;0,(CONCATENATE("1.2.a_",'Valoració '!$D$7,"00",A23))," ")</f>
        <v xml:space="preserve"> </v>
      </c>
    </row>
    <row r="24" spans="1:5" x14ac:dyDescent="0.25">
      <c r="A24" s="71">
        <v>18</v>
      </c>
      <c r="B24" s="7"/>
      <c r="C24" s="7"/>
      <c r="D24" s="7"/>
      <c r="E24" s="71" t="str">
        <f>IF(B24&gt;0,(CONCATENATE("1.2.a_",'Valoració '!$D$7,"00",A24))," ")</f>
        <v xml:space="preserve"> </v>
      </c>
    </row>
    <row r="25" spans="1:5" x14ac:dyDescent="0.25">
      <c r="A25" s="71">
        <v>19</v>
      </c>
      <c r="B25" s="7"/>
      <c r="C25" s="7"/>
      <c r="D25" s="7"/>
      <c r="E25" s="71" t="str">
        <f>IF(B25&gt;0,(CONCATENATE("1.2.a_",'Valoració '!$D$7,"00",A25))," ")</f>
        <v xml:space="preserve"> </v>
      </c>
    </row>
    <row r="26" spans="1:5" x14ac:dyDescent="0.25">
      <c r="A26" s="71">
        <v>20</v>
      </c>
      <c r="B26" s="7"/>
      <c r="C26" s="7"/>
      <c r="D26" s="7"/>
      <c r="E26" s="71" t="str">
        <f>IF(B26&gt;0,(CONCATENATE("1.2.a_",'Valoració '!$D$7,"00",A26))," ")</f>
        <v xml:space="preserve"> </v>
      </c>
    </row>
    <row r="27" spans="1:5" x14ac:dyDescent="0.25">
      <c r="A27" s="71">
        <v>21</v>
      </c>
      <c r="B27" s="7"/>
      <c r="C27" s="7"/>
      <c r="D27" s="7"/>
      <c r="E27" s="71" t="str">
        <f>IF(B27&gt;0,(CONCATENATE("1.2.a_",'Valoració '!$D$7,"00",A27))," ")</f>
        <v xml:space="preserve"> </v>
      </c>
    </row>
    <row r="28" spans="1:5" x14ac:dyDescent="0.25">
      <c r="A28" s="71">
        <v>22</v>
      </c>
      <c r="B28" s="7"/>
      <c r="C28" s="7"/>
      <c r="D28" s="7"/>
      <c r="E28" s="71" t="str">
        <f>IF(B28&gt;0,(CONCATENATE("1.2.a_",'Valoració '!$D$7,"00",A28))," ")</f>
        <v xml:space="preserve"> </v>
      </c>
    </row>
    <row r="29" spans="1:5" x14ac:dyDescent="0.25">
      <c r="A29" s="71">
        <v>23</v>
      </c>
      <c r="B29" s="7"/>
      <c r="C29" s="7"/>
      <c r="D29" s="7"/>
      <c r="E29" s="71" t="str">
        <f>IF(B29&gt;0,(CONCATENATE("1.2.a_",'Valoració '!$D$7,"00",A29))," ")</f>
        <v xml:space="preserve"> </v>
      </c>
    </row>
    <row r="30" spans="1:5" x14ac:dyDescent="0.25">
      <c r="A30" s="71">
        <v>24</v>
      </c>
      <c r="B30" s="7"/>
      <c r="C30" s="7"/>
      <c r="D30" s="7"/>
      <c r="E30" s="71" t="str">
        <f>IF(B30&gt;0,(CONCATENATE("1.2.a_",'Valoració '!$D$7,"00",A30))," ")</f>
        <v xml:space="preserve"> </v>
      </c>
    </row>
    <row r="31" spans="1:5" x14ac:dyDescent="0.25">
      <c r="A31" s="71">
        <v>25</v>
      </c>
      <c r="B31" s="7"/>
      <c r="C31" s="7"/>
      <c r="D31" s="7"/>
      <c r="E31" s="71" t="str">
        <f>IF(B31&gt;0,(CONCATENATE("1.2.a_",'Valoració '!$D$7,"00",A31))," ")</f>
        <v xml:space="preserve"> </v>
      </c>
    </row>
    <row r="32" spans="1:5" x14ac:dyDescent="0.25">
      <c r="A32" s="71">
        <v>26</v>
      </c>
      <c r="B32" s="7"/>
      <c r="C32" s="7"/>
      <c r="D32" s="7"/>
      <c r="E32" s="71" t="str">
        <f>IF(B32&gt;0,(CONCATENATE("1.2.a_",'Valoració '!$D$7,"00",A32))," ")</f>
        <v xml:space="preserve"> </v>
      </c>
    </row>
    <row r="33" spans="1:5" x14ac:dyDescent="0.25">
      <c r="A33" s="71">
        <v>27</v>
      </c>
      <c r="B33" s="7"/>
      <c r="C33" s="7"/>
      <c r="D33" s="7"/>
      <c r="E33" s="71" t="str">
        <f>IF(B33&gt;0,(CONCATENATE("1.2.a_",'Valoració '!$D$7,"00",A33))," ")</f>
        <v xml:space="preserve"> </v>
      </c>
    </row>
    <row r="34" spans="1:5" x14ac:dyDescent="0.25">
      <c r="A34" s="71">
        <v>28</v>
      </c>
      <c r="B34" s="7"/>
      <c r="C34" s="7"/>
      <c r="D34" s="7"/>
      <c r="E34" s="71" t="str">
        <f>IF(B34&gt;0,(CONCATENATE("1.2.a_",'Valoració '!$D$7,"00",A34))," ")</f>
        <v xml:space="preserve"> </v>
      </c>
    </row>
    <row r="35" spans="1:5" x14ac:dyDescent="0.25">
      <c r="A35" s="71">
        <v>29</v>
      </c>
      <c r="B35" s="7"/>
      <c r="C35" s="7"/>
      <c r="D35" s="7"/>
      <c r="E35" s="71" t="str">
        <f>IF(B35&gt;0,(CONCATENATE("1.2.a_",'Valoració '!$D$7,"00",A35))," ")</f>
        <v xml:space="preserve"> </v>
      </c>
    </row>
    <row r="36" spans="1:5" x14ac:dyDescent="0.25">
      <c r="A36" s="71">
        <v>30</v>
      </c>
      <c r="B36" s="7"/>
      <c r="C36" s="7"/>
      <c r="D36" s="7"/>
      <c r="E36" s="71" t="str">
        <f>IF(B36&gt;0,(CONCATENATE("1.2.a_",'Valoració '!$D$7,"00",A36))," ")</f>
        <v xml:space="preserve"> </v>
      </c>
    </row>
    <row r="37" spans="1:5" x14ac:dyDescent="0.25">
      <c r="A37" s="71">
        <v>31</v>
      </c>
      <c r="B37" s="7"/>
      <c r="C37" s="7"/>
      <c r="D37" s="7"/>
      <c r="E37" s="71" t="str">
        <f>IF(B37&gt;0,(CONCATENATE("1.2.a_",'Valoració '!$D$7,"00",A37))," ")</f>
        <v xml:space="preserve"> </v>
      </c>
    </row>
    <row r="38" spans="1:5" x14ac:dyDescent="0.25">
      <c r="A38" s="71">
        <v>32</v>
      </c>
      <c r="B38" s="7"/>
      <c r="C38" s="7"/>
      <c r="D38" s="7"/>
      <c r="E38" s="71" t="str">
        <f>IF(B38&gt;0,(CONCATENATE("1.2.a_",'Valoració '!$D$7,"00",A38))," ")</f>
        <v xml:space="preserve"> </v>
      </c>
    </row>
    <row r="39" spans="1:5" x14ac:dyDescent="0.25">
      <c r="A39" s="71">
        <v>33</v>
      </c>
      <c r="B39" s="7"/>
      <c r="C39" s="7"/>
      <c r="D39" s="7"/>
      <c r="E39" s="71" t="str">
        <f>IF(B39&gt;0,(CONCATENATE("1.2.a_",'Valoració '!$D$7,"00",A39))," ")</f>
        <v xml:space="preserve"> </v>
      </c>
    </row>
    <row r="40" spans="1:5" x14ac:dyDescent="0.25">
      <c r="A40" s="71">
        <v>34</v>
      </c>
      <c r="B40" s="7"/>
      <c r="C40" s="7"/>
      <c r="D40" s="7"/>
      <c r="E40" s="71" t="str">
        <f>IF(B40&gt;0,(CONCATENATE("1.2.a_",'Valoració '!$D$7,"00",A40))," ")</f>
        <v xml:space="preserve"> </v>
      </c>
    </row>
    <row r="41" spans="1:5" x14ac:dyDescent="0.25">
      <c r="A41" s="71">
        <v>35</v>
      </c>
      <c r="B41" s="7"/>
      <c r="C41" s="7"/>
      <c r="D41" s="7"/>
      <c r="E41" s="71" t="str">
        <f>IF(B41&gt;0,(CONCATENATE("1.2.a_",'Valoració '!$D$7,"00",A41))," ")</f>
        <v xml:space="preserve"> </v>
      </c>
    </row>
    <row r="42" spans="1:5" x14ac:dyDescent="0.25">
      <c r="A42" s="71">
        <v>36</v>
      </c>
      <c r="B42" s="7"/>
      <c r="C42" s="7"/>
      <c r="D42" s="7"/>
      <c r="E42" s="71" t="str">
        <f>IF(B42&gt;0,(CONCATENATE("1.2.a_",'Valoració '!$D$7,"00",A42))," ")</f>
        <v xml:space="preserve"> </v>
      </c>
    </row>
    <row r="43" spans="1:5" x14ac:dyDescent="0.25">
      <c r="A43" s="71">
        <v>37</v>
      </c>
      <c r="B43" s="7"/>
      <c r="C43" s="7"/>
      <c r="D43" s="7"/>
      <c r="E43" s="71" t="str">
        <f>IF(B43&gt;0,(CONCATENATE("1.2.a_",'Valoració '!$D$7,"00",A43))," ")</f>
        <v xml:space="preserve"> </v>
      </c>
    </row>
    <row r="44" spans="1:5" x14ac:dyDescent="0.25">
      <c r="A44" s="71">
        <v>38</v>
      </c>
      <c r="B44" s="7"/>
      <c r="C44" s="7"/>
      <c r="D44" s="7"/>
      <c r="E44" s="71" t="str">
        <f>IF(B44&gt;0,(CONCATENATE("1.2.a_",'Valoració '!$D$7,"00",A44))," ")</f>
        <v xml:space="preserve"> </v>
      </c>
    </row>
    <row r="45" spans="1:5" x14ac:dyDescent="0.25">
      <c r="A45" s="71">
        <v>39</v>
      </c>
      <c r="B45" s="7"/>
      <c r="C45" s="7"/>
      <c r="D45" s="7"/>
      <c r="E45" s="71" t="str">
        <f>IF(B45&gt;0,(CONCATENATE("1.2.a_",'Valoració '!$D$7,"00",A45))," ")</f>
        <v xml:space="preserve"> </v>
      </c>
    </row>
    <row r="46" spans="1:5" x14ac:dyDescent="0.25">
      <c r="A46" s="71">
        <v>40</v>
      </c>
      <c r="B46" s="7"/>
      <c r="C46" s="7"/>
      <c r="D46" s="7"/>
      <c r="E46" s="71" t="str">
        <f>IF(B46&gt;0,(CONCATENATE("1.2.a_",'Valoració '!$D$7,"00",A46))," ")</f>
        <v xml:space="preserve"> </v>
      </c>
    </row>
    <row r="47" spans="1:5" x14ac:dyDescent="0.25">
      <c r="A47" s="71">
        <v>41</v>
      </c>
      <c r="B47" s="7"/>
      <c r="C47" s="7"/>
      <c r="D47" s="7"/>
      <c r="E47" s="71" t="str">
        <f>IF(B47&gt;0,(CONCATENATE("1.2.a_",'Valoració '!$D$7,"00",A47))," ")</f>
        <v xml:space="preserve"> </v>
      </c>
    </row>
    <row r="48" spans="1:5" x14ac:dyDescent="0.25">
      <c r="A48" s="71">
        <v>42</v>
      </c>
      <c r="B48" s="7"/>
      <c r="C48" s="7"/>
      <c r="D48" s="7"/>
      <c r="E48" s="71" t="str">
        <f>IF(B48&gt;0,(CONCATENATE("1.2.a_",'Valoració '!$D$7,"00",A48))," ")</f>
        <v xml:space="preserve"> </v>
      </c>
    </row>
    <row r="49" spans="1:5" x14ac:dyDescent="0.25">
      <c r="A49" s="71">
        <v>43</v>
      </c>
      <c r="B49" s="7"/>
      <c r="C49" s="7"/>
      <c r="D49" s="7"/>
      <c r="E49" s="71" t="str">
        <f>IF(B49&gt;0,(CONCATENATE("1.2.a_",'Valoració '!$D$7,"00",A49))," ")</f>
        <v xml:space="preserve"> </v>
      </c>
    </row>
    <row r="50" spans="1:5" x14ac:dyDescent="0.25">
      <c r="A50" s="71">
        <v>44</v>
      </c>
      <c r="B50" s="7"/>
      <c r="C50" s="7"/>
      <c r="D50" s="7"/>
      <c r="E50" s="71" t="str">
        <f>IF(B50&gt;0,(CONCATENATE("1.2.a_",'Valoració '!$D$7,"00",A50))," ")</f>
        <v xml:space="preserve"> </v>
      </c>
    </row>
    <row r="51" spans="1:5" x14ac:dyDescent="0.25">
      <c r="A51" s="71">
        <v>45</v>
      </c>
      <c r="B51" s="7"/>
      <c r="C51" s="7"/>
      <c r="D51" s="7"/>
      <c r="E51" s="71" t="str">
        <f>IF(B51&gt;0,(CONCATENATE("1.2.a_",'Valoració '!$D$7,"00",A51))," ")</f>
        <v xml:space="preserve"> </v>
      </c>
    </row>
    <row r="52" spans="1:5" x14ac:dyDescent="0.25">
      <c r="A52" s="71">
        <v>46</v>
      </c>
      <c r="B52" s="7"/>
      <c r="C52" s="7"/>
      <c r="D52" s="7"/>
      <c r="E52" s="71" t="str">
        <f>IF(B52&gt;0,(CONCATENATE("1.2.a_",'Valoració '!$D$7,"00",A52))," ")</f>
        <v xml:space="preserve"> </v>
      </c>
    </row>
    <row r="53" spans="1:5" x14ac:dyDescent="0.25">
      <c r="A53" s="71">
        <v>47</v>
      </c>
      <c r="B53" s="7"/>
      <c r="C53" s="7"/>
      <c r="D53" s="7"/>
      <c r="E53" s="71" t="str">
        <f>IF(B53&gt;0,(CONCATENATE("1.2.a_",'Valoració '!$D$7,"00",A53))," ")</f>
        <v xml:space="preserve"> </v>
      </c>
    </row>
    <row r="54" spans="1:5" x14ac:dyDescent="0.25">
      <c r="A54" s="71">
        <v>48</v>
      </c>
      <c r="B54" s="7"/>
      <c r="C54" s="7"/>
      <c r="D54" s="7"/>
      <c r="E54" s="71" t="str">
        <f>IF(B54&gt;0,(CONCATENATE("1.2.a_",'Valoració '!$D$7,"00",A54))," ")</f>
        <v xml:space="preserve"> </v>
      </c>
    </row>
    <row r="55" spans="1:5" x14ac:dyDescent="0.25">
      <c r="A55" s="71">
        <v>49</v>
      </c>
      <c r="B55" s="7"/>
      <c r="C55" s="7"/>
      <c r="D55" s="7"/>
      <c r="E55" s="71" t="str">
        <f>IF(B55&gt;0,(CONCATENATE("1.2.a_",'Valoració '!$D$7,"00",A55))," ")</f>
        <v xml:space="preserve"> </v>
      </c>
    </row>
    <row r="56" spans="1:5" x14ac:dyDescent="0.25">
      <c r="A56" s="71">
        <v>50</v>
      </c>
      <c r="B56" s="7"/>
      <c r="C56" s="7"/>
      <c r="D56" s="7"/>
      <c r="E56" s="71" t="str">
        <f>IF(B56&gt;0,(CONCATENATE("1.2.a_",'Valoració '!$D$7,"00",A56))," ")</f>
        <v xml:space="preserve"> </v>
      </c>
    </row>
    <row r="57" spans="1:5" x14ac:dyDescent="0.25">
      <c r="A57" s="71">
        <v>51</v>
      </c>
      <c r="B57" s="7"/>
      <c r="C57" s="7"/>
      <c r="D57" s="7"/>
      <c r="E57" s="71" t="str">
        <f>IF(B57&gt;0,(CONCATENATE("1.2.a_",'Valoració '!$D$7,"00",A57))," ")</f>
        <v xml:space="preserve"> </v>
      </c>
    </row>
    <row r="58" spans="1:5" x14ac:dyDescent="0.25">
      <c r="A58" s="71">
        <v>52</v>
      </c>
      <c r="B58" s="7"/>
      <c r="C58" s="7"/>
      <c r="D58" s="7"/>
      <c r="E58" s="71" t="str">
        <f>IF(B58&gt;0,(CONCATENATE("1.2.a_",'Valoració '!$D$7,"00",A58))," ")</f>
        <v xml:space="preserve"> </v>
      </c>
    </row>
    <row r="59" spans="1:5" x14ac:dyDescent="0.25">
      <c r="A59" s="71">
        <v>53</v>
      </c>
      <c r="B59" s="7"/>
      <c r="C59" s="7"/>
      <c r="D59" s="7"/>
      <c r="E59" s="71" t="str">
        <f>IF(B59&gt;0,(CONCATENATE("1.2.a_",'Valoració '!$D$7,"00",A59))," ")</f>
        <v xml:space="preserve"> </v>
      </c>
    </row>
    <row r="60" spans="1:5" x14ac:dyDescent="0.25">
      <c r="A60" s="71">
        <v>54</v>
      </c>
      <c r="B60" s="7"/>
      <c r="C60" s="7"/>
      <c r="D60" s="7"/>
      <c r="E60" s="71" t="str">
        <f>IF(B60&gt;0,(CONCATENATE("1.2.a_",'Valoració '!$D$7,"00",A60))," ")</f>
        <v xml:space="preserve"> </v>
      </c>
    </row>
    <row r="61" spans="1:5" x14ac:dyDescent="0.25">
      <c r="A61" s="71">
        <v>55</v>
      </c>
      <c r="B61" s="7"/>
      <c r="C61" s="7"/>
      <c r="D61" s="7"/>
      <c r="E61" s="71" t="str">
        <f>IF(B61&gt;0,(CONCATENATE("1.2.a_",'Valoració '!$D$7,"00",A61))," ")</f>
        <v xml:space="preserve"> </v>
      </c>
    </row>
    <row r="62" spans="1:5" x14ac:dyDescent="0.25">
      <c r="A62" s="71">
        <v>56</v>
      </c>
      <c r="B62" s="7"/>
      <c r="C62" s="7"/>
      <c r="D62" s="7"/>
      <c r="E62" s="71" t="str">
        <f>IF(B62&gt;0,(CONCATENATE("1.2.a_",'Valoració '!$D$7,"00",A62))," ")</f>
        <v xml:space="preserve"> </v>
      </c>
    </row>
    <row r="63" spans="1:5" x14ac:dyDescent="0.25">
      <c r="A63" s="71">
        <v>57</v>
      </c>
      <c r="B63" s="7"/>
      <c r="C63" s="7"/>
      <c r="D63" s="7"/>
      <c r="E63" s="71" t="str">
        <f>IF(B63&gt;0,(CONCATENATE("1.2.a_",'Valoració '!$D$7,"00",A63))," ")</f>
        <v xml:space="preserve"> </v>
      </c>
    </row>
    <row r="64" spans="1:5" x14ac:dyDescent="0.25">
      <c r="A64" s="71">
        <v>58</v>
      </c>
      <c r="B64" s="7"/>
      <c r="C64" s="7"/>
      <c r="D64" s="7"/>
      <c r="E64" s="71" t="str">
        <f>IF(B64&gt;0,(CONCATENATE("1.2.a_",'Valoració '!$D$7,"00",A64))," ")</f>
        <v xml:space="preserve"> </v>
      </c>
    </row>
    <row r="65" spans="1:5" x14ac:dyDescent="0.25">
      <c r="A65" s="71">
        <v>59</v>
      </c>
      <c r="B65" s="7"/>
      <c r="C65" s="7"/>
      <c r="D65" s="7"/>
      <c r="E65" s="71" t="str">
        <f>IF(B65&gt;0,(CONCATENATE("1.2.a_",'Valoració '!$D$7,"00",A65))," ")</f>
        <v xml:space="preserve"> </v>
      </c>
    </row>
    <row r="66" spans="1:5" x14ac:dyDescent="0.25">
      <c r="A66" s="71">
        <v>60</v>
      </c>
      <c r="B66" s="7"/>
      <c r="C66" s="7"/>
      <c r="D66" s="7"/>
      <c r="E66" s="71" t="str">
        <f>IF(B66&gt;0,(CONCATENATE("1.2.a_",'Valoració '!$D$7,"00",A66))," ")</f>
        <v xml:space="preserve"> </v>
      </c>
    </row>
    <row r="67" spans="1:5" x14ac:dyDescent="0.25">
      <c r="A67" s="71">
        <v>61</v>
      </c>
      <c r="B67" s="7"/>
      <c r="C67" s="7"/>
      <c r="D67" s="7"/>
      <c r="E67" s="71" t="str">
        <f>IF(B67&gt;0,(CONCATENATE("1.2.a_",'Valoració '!$D$7,"00",A67))," ")</f>
        <v xml:space="preserve"> </v>
      </c>
    </row>
    <row r="68" spans="1:5" x14ac:dyDescent="0.25">
      <c r="A68" s="71">
        <v>62</v>
      </c>
      <c r="B68" s="7"/>
      <c r="C68" s="7"/>
      <c r="D68" s="7"/>
      <c r="E68" s="71" t="str">
        <f>IF(B68&gt;0,(CONCATENATE("1.2.a_",'Valoració '!$D$7,"00",A68))," ")</f>
        <v xml:space="preserve"> </v>
      </c>
    </row>
    <row r="69" spans="1:5" x14ac:dyDescent="0.25">
      <c r="A69" s="71">
        <v>63</v>
      </c>
      <c r="B69" s="7"/>
      <c r="C69" s="7"/>
      <c r="D69" s="7"/>
      <c r="E69" s="71" t="str">
        <f>IF(B69&gt;0,(CONCATENATE("1.2.a_",'Valoració '!$D$7,"00",A69))," ")</f>
        <v xml:space="preserve"> </v>
      </c>
    </row>
    <row r="70" spans="1:5" x14ac:dyDescent="0.25">
      <c r="A70" s="71">
        <v>64</v>
      </c>
      <c r="B70" s="7"/>
      <c r="C70" s="7"/>
      <c r="D70" s="7"/>
      <c r="E70" s="71" t="str">
        <f>IF(B70&gt;0,(CONCATENATE("1.2.a_",'Valoració '!$D$7,"00",A70))," ")</f>
        <v xml:space="preserve"> </v>
      </c>
    </row>
    <row r="71" spans="1:5" x14ac:dyDescent="0.25">
      <c r="A71" s="71">
        <v>65</v>
      </c>
      <c r="B71" s="7"/>
      <c r="C71" s="7"/>
      <c r="D71" s="7"/>
      <c r="E71" s="71" t="str">
        <f>IF(B71&gt;0,(CONCATENATE("1.2.a_",'Valoració '!$D$7,"00",A71))," ")</f>
        <v xml:space="preserve"> </v>
      </c>
    </row>
    <row r="72" spans="1:5" x14ac:dyDescent="0.25">
      <c r="A72" s="71">
        <v>66</v>
      </c>
      <c r="B72" s="7"/>
      <c r="C72" s="7"/>
      <c r="D72" s="7"/>
      <c r="E72" s="71" t="str">
        <f>IF(B72&gt;0,(CONCATENATE("1.2.a_",'Valoració '!$D$7,"00",A72))," ")</f>
        <v xml:space="preserve"> </v>
      </c>
    </row>
    <row r="73" spans="1:5" x14ac:dyDescent="0.25">
      <c r="A73" s="71">
        <v>67</v>
      </c>
      <c r="B73" s="7"/>
      <c r="C73" s="7"/>
      <c r="D73" s="7"/>
      <c r="E73" s="71" t="str">
        <f>IF(B73&gt;0,(CONCATENATE("1.2.a_",'Valoració '!$D$7,"00",A73))," ")</f>
        <v xml:space="preserve"> </v>
      </c>
    </row>
    <row r="74" spans="1:5" x14ac:dyDescent="0.25">
      <c r="A74" s="71">
        <v>68</v>
      </c>
      <c r="B74" s="7"/>
      <c r="C74" s="7"/>
      <c r="D74" s="7"/>
      <c r="E74" s="71" t="str">
        <f>IF(B74&gt;0,(CONCATENATE("1.2.a_",'Valoració '!$D$7,"00",A74))," ")</f>
        <v xml:space="preserve"> </v>
      </c>
    </row>
    <row r="75" spans="1:5" x14ac:dyDescent="0.25">
      <c r="A75" s="71">
        <v>69</v>
      </c>
      <c r="B75" s="7"/>
      <c r="C75" s="7"/>
      <c r="D75" s="7"/>
      <c r="E75" s="71" t="str">
        <f>IF(B75&gt;0,(CONCATENATE("1.2.a_",'Valoració '!$D$7,"00",A75))," ")</f>
        <v xml:space="preserve"> </v>
      </c>
    </row>
    <row r="76" spans="1:5" x14ac:dyDescent="0.25">
      <c r="A76" s="71">
        <v>70</v>
      </c>
      <c r="B76" s="7"/>
      <c r="C76" s="7"/>
      <c r="D76" s="7"/>
      <c r="E76" s="71" t="str">
        <f>IF(B76&gt;0,(CONCATENATE("1.2.a_",'Valoració '!$D$7,"00",A76))," ")</f>
        <v xml:space="preserve"> </v>
      </c>
    </row>
    <row r="77" spans="1:5" x14ac:dyDescent="0.25">
      <c r="A77" s="71">
        <v>71</v>
      </c>
      <c r="B77" s="7"/>
      <c r="C77" s="7"/>
      <c r="D77" s="7"/>
      <c r="E77" s="71" t="str">
        <f>IF(B77&gt;0,(CONCATENATE("1.2.a_",'Valoració '!$D$7,"00",A77))," ")</f>
        <v xml:space="preserve"> </v>
      </c>
    </row>
    <row r="78" spans="1:5" x14ac:dyDescent="0.25">
      <c r="A78" s="71">
        <v>72</v>
      </c>
      <c r="B78" s="7"/>
      <c r="C78" s="7"/>
      <c r="D78" s="7"/>
      <c r="E78" s="71" t="str">
        <f>IF(B78&gt;0,(CONCATENATE("1.2.a_",'Valoració '!$D$7,"00",A78))," ")</f>
        <v xml:space="preserve"> </v>
      </c>
    </row>
    <row r="79" spans="1:5" x14ac:dyDescent="0.25">
      <c r="A79" s="71">
        <v>73</v>
      </c>
      <c r="B79" s="7"/>
      <c r="C79" s="7"/>
      <c r="D79" s="7"/>
      <c r="E79" s="71" t="str">
        <f>IF(B79&gt;0,(CONCATENATE("1.2.a_",'Valoració '!$D$7,"00",A79))," ")</f>
        <v xml:space="preserve"> </v>
      </c>
    </row>
    <row r="80" spans="1:5" x14ac:dyDescent="0.25">
      <c r="A80" s="71">
        <v>74</v>
      </c>
      <c r="B80" s="7"/>
      <c r="C80" s="7"/>
      <c r="D80" s="7"/>
      <c r="E80" s="71" t="str">
        <f>IF(B80&gt;0,(CONCATENATE("1.2.a_",'Valoració '!$D$7,"00",A80))," ")</f>
        <v xml:space="preserve"> </v>
      </c>
    </row>
    <row r="81" spans="1:5" x14ac:dyDescent="0.25">
      <c r="A81" s="71">
        <v>75</v>
      </c>
      <c r="B81" s="7"/>
      <c r="C81" s="7"/>
      <c r="D81" s="7"/>
      <c r="E81" s="71" t="str">
        <f>IF(B81&gt;0,(CONCATENATE("1.2.a_",'Valoració '!$D$7,"00",A81))," ")</f>
        <v xml:space="preserve"> </v>
      </c>
    </row>
    <row r="82" spans="1:5" x14ac:dyDescent="0.25">
      <c r="A82" s="71">
        <v>76</v>
      </c>
      <c r="B82" s="7"/>
      <c r="C82" s="7"/>
      <c r="D82" s="7"/>
      <c r="E82" s="71" t="str">
        <f>IF(B82&gt;0,(CONCATENATE("1.2.a_",'Valoració '!$D$7,"00",A82))," ")</f>
        <v xml:space="preserve"> </v>
      </c>
    </row>
    <row r="83" spans="1:5" x14ac:dyDescent="0.25">
      <c r="A83" s="71">
        <v>77</v>
      </c>
      <c r="B83" s="7"/>
      <c r="C83" s="7"/>
      <c r="D83" s="7"/>
      <c r="E83" s="71" t="str">
        <f>IF(B83&gt;0,(CONCATENATE("1.2.a_",'Valoració '!$D$7,"00",A83))," ")</f>
        <v xml:space="preserve"> </v>
      </c>
    </row>
    <row r="84" spans="1:5" x14ac:dyDescent="0.25">
      <c r="A84" s="71">
        <v>78</v>
      </c>
      <c r="B84" s="7"/>
      <c r="C84" s="7"/>
      <c r="D84" s="7"/>
      <c r="E84" s="71" t="str">
        <f>IF(B84&gt;0,(CONCATENATE("1.2.a_",'Valoració '!$D$7,"00",A84))," ")</f>
        <v xml:space="preserve"> </v>
      </c>
    </row>
    <row r="85" spans="1:5" x14ac:dyDescent="0.25">
      <c r="A85" s="71">
        <v>79</v>
      </c>
      <c r="B85" s="7"/>
      <c r="C85" s="7"/>
      <c r="D85" s="7"/>
      <c r="E85" s="71" t="str">
        <f>IF(B85&gt;0,(CONCATENATE("1.2.a_",'Valoració '!$D$7,"00",A85))," ")</f>
        <v xml:space="preserve"> </v>
      </c>
    </row>
    <row r="86" spans="1:5" x14ac:dyDescent="0.25">
      <c r="A86" s="71">
        <v>80</v>
      </c>
      <c r="B86" s="7"/>
      <c r="C86" s="7"/>
      <c r="D86" s="7"/>
      <c r="E86" s="71" t="str">
        <f>IF(B86&gt;0,(CONCATENATE("1.2.a_",'Valoració '!$D$7,"00",A86))," ")</f>
        <v xml:space="preserve"> </v>
      </c>
    </row>
    <row r="87" spans="1:5" x14ac:dyDescent="0.25">
      <c r="A87" s="71">
        <v>81</v>
      </c>
      <c r="B87" s="7"/>
      <c r="C87" s="7"/>
      <c r="D87" s="7"/>
      <c r="E87" s="71" t="str">
        <f>IF(B87&gt;0,(CONCATENATE("1.2.a_",'Valoració '!$D$7,"00",A87))," ")</f>
        <v xml:space="preserve"> </v>
      </c>
    </row>
    <row r="88" spans="1:5" x14ac:dyDescent="0.25">
      <c r="A88" s="71">
        <v>82</v>
      </c>
      <c r="B88" s="7"/>
      <c r="C88" s="7"/>
      <c r="D88" s="7"/>
      <c r="E88" s="71" t="str">
        <f>IF(B88&gt;0,(CONCATENATE("1.2.a_",'Valoració '!$D$7,"00",A88))," ")</f>
        <v xml:space="preserve"> </v>
      </c>
    </row>
    <row r="89" spans="1:5" x14ac:dyDescent="0.25">
      <c r="A89" s="71">
        <v>83</v>
      </c>
      <c r="B89" s="7"/>
      <c r="C89" s="7"/>
      <c r="D89" s="7"/>
      <c r="E89" s="71" t="str">
        <f>IF(B89&gt;0,(CONCATENATE("1.2.a_",'Valoració '!$D$7,"00",A89))," ")</f>
        <v xml:space="preserve"> </v>
      </c>
    </row>
    <row r="90" spans="1:5" x14ac:dyDescent="0.25">
      <c r="A90" s="71">
        <v>84</v>
      </c>
      <c r="B90" s="7"/>
      <c r="C90" s="7"/>
      <c r="D90" s="7"/>
      <c r="E90" s="71" t="str">
        <f>IF(B90&gt;0,(CONCATENATE("1.2.a_",'Valoració '!$D$7,"00",A90))," ")</f>
        <v xml:space="preserve"> </v>
      </c>
    </row>
    <row r="91" spans="1:5" x14ac:dyDescent="0.25">
      <c r="A91" s="71">
        <v>85</v>
      </c>
      <c r="B91" s="7"/>
      <c r="C91" s="7"/>
      <c r="D91" s="7"/>
      <c r="E91" s="71" t="str">
        <f>IF(B91&gt;0,(CONCATENATE("1.2.a_",'Valoració '!$D$7,"00",A91))," ")</f>
        <v xml:space="preserve"> </v>
      </c>
    </row>
    <row r="92" spans="1:5" x14ac:dyDescent="0.25">
      <c r="A92" s="71">
        <v>86</v>
      </c>
      <c r="B92" s="7"/>
      <c r="C92" s="7"/>
      <c r="D92" s="7"/>
      <c r="E92" s="71" t="str">
        <f>IF(B92&gt;0,(CONCATENATE("1.2.a_",'Valoració '!$D$7,"00",A92))," ")</f>
        <v xml:space="preserve"> </v>
      </c>
    </row>
    <row r="93" spans="1:5" x14ac:dyDescent="0.25">
      <c r="A93" s="71">
        <v>87</v>
      </c>
      <c r="B93" s="7"/>
      <c r="C93" s="7"/>
      <c r="D93" s="7"/>
      <c r="E93" s="71" t="str">
        <f>IF(B93&gt;0,(CONCATENATE("1.2.a_",'Valoració '!$D$7,"00",A93))," ")</f>
        <v xml:space="preserve"> </v>
      </c>
    </row>
    <row r="94" spans="1:5" x14ac:dyDescent="0.25">
      <c r="A94" s="71">
        <v>88</v>
      </c>
      <c r="B94" s="7"/>
      <c r="C94" s="7"/>
      <c r="D94" s="7"/>
      <c r="E94" s="71" t="str">
        <f>IF(B94&gt;0,(CONCATENATE("1.2.a_",'Valoració '!$D$7,"00",A94))," ")</f>
        <v xml:space="preserve"> </v>
      </c>
    </row>
    <row r="95" spans="1:5" x14ac:dyDescent="0.25">
      <c r="A95" s="71">
        <v>89</v>
      </c>
      <c r="B95" s="7"/>
      <c r="C95" s="7"/>
      <c r="D95" s="7"/>
      <c r="E95" s="71" t="str">
        <f>IF(B95&gt;0,(CONCATENATE("1.2.a_",'Valoració '!$D$7,"00",A95))," ")</f>
        <v xml:space="preserve"> </v>
      </c>
    </row>
    <row r="96" spans="1:5" x14ac:dyDescent="0.25">
      <c r="A96" s="71">
        <v>90</v>
      </c>
      <c r="B96" s="7"/>
      <c r="C96" s="7"/>
      <c r="D96" s="7"/>
      <c r="E96" s="71" t="str">
        <f>IF(B96&gt;0,(CONCATENATE("1.2.a_",'Valoració '!$D$7,"00",A96))," ")</f>
        <v xml:space="preserve"> </v>
      </c>
    </row>
    <row r="97" spans="1:5" x14ac:dyDescent="0.25">
      <c r="A97" s="71">
        <v>91</v>
      </c>
      <c r="B97" s="7"/>
      <c r="C97" s="7"/>
      <c r="D97" s="7"/>
      <c r="E97" s="71" t="str">
        <f>IF(B97&gt;0,(CONCATENATE("1.2.a_",'Valoració '!$D$7,"00",A97))," ")</f>
        <v xml:space="preserve"> </v>
      </c>
    </row>
    <row r="98" spans="1:5" x14ac:dyDescent="0.25">
      <c r="A98" s="71">
        <v>92</v>
      </c>
      <c r="B98" s="7"/>
      <c r="C98" s="7"/>
      <c r="D98" s="7"/>
      <c r="E98" s="71" t="str">
        <f>IF(B98&gt;0,(CONCATENATE("1.2.a_",'Valoració '!$D$7,"00",A98))," ")</f>
        <v xml:space="preserve"> </v>
      </c>
    </row>
    <row r="99" spans="1:5" x14ac:dyDescent="0.25">
      <c r="A99" s="71">
        <v>93</v>
      </c>
      <c r="B99" s="7"/>
      <c r="C99" s="7"/>
      <c r="D99" s="7"/>
      <c r="E99" s="71" t="str">
        <f>IF(B99&gt;0,(CONCATENATE("1.2.a_",'Valoració '!$D$7,"00",A99))," ")</f>
        <v xml:space="preserve"> </v>
      </c>
    </row>
    <row r="100" spans="1:5" x14ac:dyDescent="0.25">
      <c r="A100" s="71">
        <v>94</v>
      </c>
      <c r="B100" s="7"/>
      <c r="C100" s="7"/>
      <c r="D100" s="7"/>
      <c r="E100" s="71" t="str">
        <f>IF(B100&gt;0,(CONCATENATE("1.2.a_",'Valoració '!$D$7,"00",A100))," ")</f>
        <v xml:space="preserve"> </v>
      </c>
    </row>
    <row r="101" spans="1:5" x14ac:dyDescent="0.25">
      <c r="A101" s="71">
        <v>95</v>
      </c>
      <c r="B101" s="7"/>
      <c r="C101" s="7"/>
      <c r="D101" s="7"/>
      <c r="E101" s="71" t="str">
        <f>IF(B101&gt;0,(CONCATENATE("1.2.a_",'Valoració '!$D$7,"00",A101))," ")</f>
        <v xml:space="preserve"> </v>
      </c>
    </row>
    <row r="102" spans="1:5" x14ac:dyDescent="0.25">
      <c r="A102" s="71">
        <v>96</v>
      </c>
      <c r="B102" s="7"/>
      <c r="C102" s="7"/>
      <c r="D102" s="7"/>
      <c r="E102" s="71" t="str">
        <f>IF(B102&gt;0,(CONCATENATE("1.2.a_",'Valoració '!$D$7,"00",A102))," ")</f>
        <v xml:space="preserve"> </v>
      </c>
    </row>
    <row r="103" spans="1:5" x14ac:dyDescent="0.25">
      <c r="A103" s="71">
        <v>97</v>
      </c>
      <c r="B103" s="7"/>
      <c r="C103" s="7"/>
      <c r="D103" s="7"/>
      <c r="E103" s="71" t="str">
        <f>IF(B103&gt;0,(CONCATENATE("1.2.a_",'Valoració '!$D$7,"00",A103))," ")</f>
        <v xml:space="preserve"> </v>
      </c>
    </row>
    <row r="104" spans="1:5" x14ac:dyDescent="0.25">
      <c r="A104" s="71">
        <v>98</v>
      </c>
      <c r="B104" s="7"/>
      <c r="C104" s="7"/>
      <c r="D104" s="7"/>
      <c r="E104" s="71" t="str">
        <f>IF(B104&gt;0,(CONCATENATE("1.2.a_",'Valoració '!$D$7,"00",A104))," ")</f>
        <v xml:space="preserve"> </v>
      </c>
    </row>
    <row r="105" spans="1:5" x14ac:dyDescent="0.25">
      <c r="A105" s="71">
        <v>99</v>
      </c>
      <c r="B105" s="7"/>
      <c r="C105" s="7"/>
      <c r="D105" s="7"/>
      <c r="E105" s="71" t="str">
        <f>IF(B105&gt;0,(CONCATENATE("1.2.a_",'Valoració '!$D$7,"00",A105))," ")</f>
        <v xml:space="preserve"> </v>
      </c>
    </row>
    <row r="106" spans="1:5" x14ac:dyDescent="0.25">
      <c r="A106" s="71">
        <v>100</v>
      </c>
      <c r="B106" s="7"/>
      <c r="C106" s="7"/>
      <c r="D106" s="7"/>
      <c r="E106" s="71" t="str">
        <f>IF(B106&gt;0,(CONCATENATE("1.2.a_",'Valoració '!$D$7,"00",A106))," ")</f>
        <v xml:space="preserve"> </v>
      </c>
    </row>
    <row r="108" spans="1:5" ht="15.75" x14ac:dyDescent="0.25">
      <c r="B108" s="48"/>
    </row>
  </sheetData>
  <sheetProtection algorithmName="SHA-512" hashValue="tOVKu76K34d2GqCdWMpx/QgNABcPF/AlNqOqmJB+nWJnQnjlcPZtoCfi38OrPAVlJfJkxj1tFpNmRGiuz0jZ0Q==" saltValue="Z2D44oHgZO1lCbbY4WMT9g==" spinCount="100000" sheet="1" objects="1" scenarios="1"/>
  <mergeCells count="1">
    <mergeCell ref="A5:C5"/>
  </mergeCells>
  <hyperlinks>
    <hyperlink ref="A4" r:id="rId1"/>
  </hyperlinks>
  <pageMargins left="0.7" right="0.7" top="0.75" bottom="0.75" header="0.3" footer="0.3"/>
  <pageSetup paperSize="9" orientation="portrait" verticalDpi="1200" r:id="rId2"/>
  <drawing r:id="rId3"/>
  <legacyDrawing r:id="rId4"/>
  <mc:AlternateContent xmlns:mc="http://schemas.openxmlformats.org/markup-compatibility/2006">
    <mc:Choice Requires="x14">
      <controls>
        <mc:AlternateContent xmlns:mc="http://schemas.openxmlformats.org/markup-compatibility/2006">
          <mc:Choice Requires="x14">
            <control shapeId="9217" r:id="rId5" name="Button 1">
              <controlPr defaultSize="0" print="0" autoFill="0" autoPict="0" macro="[0]!Enviar">
                <anchor moveWithCells="1" sizeWithCells="1">
                  <from>
                    <xdr:col>6</xdr:col>
                    <xdr:colOff>485775</xdr:colOff>
                    <xdr:row>0</xdr:row>
                    <xdr:rowOff>0</xdr:rowOff>
                  </from>
                  <to>
                    <xdr:col>9</xdr:col>
                    <xdr:colOff>361950</xdr:colOff>
                    <xdr:row>5</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S107"/>
  <sheetViews>
    <sheetView topLeftCell="E1" workbookViewId="0">
      <pane ySplit="7" topLeftCell="A8" activePane="bottomLeft" state="frozen"/>
      <selection pane="bottomLeft" activeCell="Q8" sqref="Q8"/>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11.85546875" customWidth="1"/>
    <col min="7" max="7" width="10.140625" customWidth="1"/>
    <col min="8" max="8" width="10.28515625" customWidth="1"/>
    <col min="9" max="9" width="13.140625" customWidth="1"/>
    <col min="10" max="11" width="14.140625" customWidth="1"/>
    <col min="12" max="12" width="12.7109375" customWidth="1"/>
    <col min="13" max="13" width="13.42578125" customWidth="1"/>
    <col min="14" max="15" width="13.5703125" customWidth="1"/>
    <col min="16" max="16" width="12.85546875" customWidth="1"/>
    <col min="17" max="18" width="14" customWidth="1"/>
    <col min="19" max="19" width="19.7109375" style="13" bestFit="1" customWidth="1"/>
  </cols>
  <sheetData>
    <row r="1" spans="1:19" x14ac:dyDescent="0.25">
      <c r="A1" s="28" t="s">
        <v>124</v>
      </c>
    </row>
    <row r="2" spans="1:19" x14ac:dyDescent="0.25">
      <c r="A2" s="29" t="s">
        <v>143</v>
      </c>
    </row>
    <row r="3" spans="1:19" x14ac:dyDescent="0.25">
      <c r="A3" s="28"/>
    </row>
    <row r="4" spans="1:19" ht="26.25" customHeight="1" x14ac:dyDescent="0.3">
      <c r="A4" s="70" t="s">
        <v>212</v>
      </c>
      <c r="B4" s="30" t="s">
        <v>142</v>
      </c>
      <c r="C4" s="31"/>
      <c r="D4" s="32">
        <f>SUM(Q8:Q107)</f>
        <v>0</v>
      </c>
    </row>
    <row r="5" spans="1:19" x14ac:dyDescent="0.25">
      <c r="A5" s="28"/>
    </row>
    <row r="6" spans="1:19" ht="15.75" x14ac:dyDescent="0.25">
      <c r="A6" s="285" t="s">
        <v>144</v>
      </c>
      <c r="B6" s="285"/>
      <c r="C6" s="285"/>
      <c r="D6" s="285"/>
      <c r="E6" s="285"/>
      <c r="F6" s="285"/>
      <c r="G6" s="285"/>
      <c r="H6" s="285"/>
      <c r="I6" s="285"/>
      <c r="J6" s="285"/>
      <c r="K6" s="285"/>
      <c r="L6" s="285"/>
      <c r="M6" s="285"/>
    </row>
    <row r="7" spans="1:19" ht="60" x14ac:dyDescent="0.25">
      <c r="A7" s="71" t="s">
        <v>141</v>
      </c>
      <c r="B7" s="72" t="s">
        <v>125</v>
      </c>
      <c r="C7" s="72" t="s">
        <v>126</v>
      </c>
      <c r="D7" s="72" t="s">
        <v>127</v>
      </c>
      <c r="E7" s="72" t="s">
        <v>128</v>
      </c>
      <c r="F7" s="72" t="s">
        <v>129</v>
      </c>
      <c r="G7" s="72" t="s">
        <v>130</v>
      </c>
      <c r="H7" s="72" t="s">
        <v>131</v>
      </c>
      <c r="I7" s="72" t="s">
        <v>132</v>
      </c>
      <c r="J7" s="72" t="s">
        <v>133</v>
      </c>
      <c r="K7" s="72" t="s">
        <v>134</v>
      </c>
      <c r="L7" s="72" t="s">
        <v>135</v>
      </c>
      <c r="M7" s="72" t="s">
        <v>136</v>
      </c>
      <c r="N7" s="72" t="s">
        <v>137</v>
      </c>
      <c r="O7" s="72" t="s">
        <v>185</v>
      </c>
      <c r="P7" s="35" t="s">
        <v>146</v>
      </c>
      <c r="Q7" s="35" t="s">
        <v>147</v>
      </c>
      <c r="R7" s="35" t="s">
        <v>216</v>
      </c>
      <c r="S7" s="36" t="s">
        <v>139</v>
      </c>
    </row>
    <row r="8" spans="1:19" x14ac:dyDescent="0.25">
      <c r="A8" s="71">
        <v>1</v>
      </c>
      <c r="B8" s="7"/>
      <c r="C8" s="7"/>
      <c r="D8" s="7"/>
      <c r="E8" s="7"/>
      <c r="F8" s="7"/>
      <c r="G8" s="7"/>
      <c r="H8" s="7"/>
      <c r="I8" s="7"/>
      <c r="J8" s="7"/>
      <c r="K8" s="7"/>
      <c r="L8" s="7"/>
      <c r="M8" s="73"/>
      <c r="N8" s="73"/>
      <c r="O8" s="37">
        <f>(N8-M8)/365</f>
        <v>0</v>
      </c>
      <c r="P8" s="37">
        <f t="shared" ref="P8:P107" si="0">IF(H8="si",IF(F8&gt;=6,IF(G8&gt;1,1,1.5),IF(G8&gt;1,0.9,1.25)),(IF(J8="si",0.75,IF(K8="si",0.5,0))))</f>
        <v>0</v>
      </c>
      <c r="Q8" s="37">
        <f>IF(O8=3,P8,IF(O8&gt;3,(P8+(P8*(O8-3))/3),((P8*O8)/3)))</f>
        <v>0</v>
      </c>
      <c r="R8" s="143"/>
      <c r="S8" s="38" t="str">
        <f>IF(R8="","",IF(R8="SI","No cal documentació",IF(P8&gt;0,(CONCATENATE("12b_",'Valoració '!$D$7,"00",A8))," ")))</f>
        <v/>
      </c>
    </row>
    <row r="9" spans="1:19" x14ac:dyDescent="0.25">
      <c r="A9" s="71">
        <v>2</v>
      </c>
      <c r="B9" s="7"/>
      <c r="C9" s="7"/>
      <c r="D9" s="7"/>
      <c r="E9" s="7"/>
      <c r="F9" s="7"/>
      <c r="G9" s="7"/>
      <c r="H9" s="7"/>
      <c r="I9" s="7"/>
      <c r="J9" s="7"/>
      <c r="K9" s="7"/>
      <c r="L9" s="7"/>
      <c r="M9" s="7"/>
      <c r="N9" s="7"/>
      <c r="O9" s="37">
        <f t="shared" ref="O9:O107" si="1">(N9-M9)/365</f>
        <v>0</v>
      </c>
      <c r="P9" s="37">
        <f t="shared" si="0"/>
        <v>0</v>
      </c>
      <c r="Q9" s="37">
        <f t="shared" ref="Q9:Q72" si="2">IF(O9=3,P9,IF(O9&gt;3,(P9+(P9*(O9-3))/3),((P9*O9)/3)))</f>
        <v>0</v>
      </c>
      <c r="R9" s="143"/>
      <c r="S9" s="38" t="str">
        <f>IF(R9="","",IF(R9="SI","No cal documentació",IF(P9&gt;0,(CONCATENATE("12b_",'Valoració '!$D$7,"00",A9))," ")))</f>
        <v/>
      </c>
    </row>
    <row r="10" spans="1:19" x14ac:dyDescent="0.25">
      <c r="A10" s="71">
        <v>3</v>
      </c>
      <c r="B10" s="7"/>
      <c r="C10" s="7"/>
      <c r="D10" s="7"/>
      <c r="E10" s="7"/>
      <c r="F10" s="7"/>
      <c r="G10" s="7"/>
      <c r="H10" s="7"/>
      <c r="I10" s="7"/>
      <c r="J10" s="7"/>
      <c r="K10" s="7"/>
      <c r="L10" s="7"/>
      <c r="M10" s="7"/>
      <c r="N10" s="7"/>
      <c r="O10" s="37">
        <f t="shared" si="1"/>
        <v>0</v>
      </c>
      <c r="P10" s="37">
        <f t="shared" si="0"/>
        <v>0</v>
      </c>
      <c r="Q10" s="37">
        <f t="shared" si="2"/>
        <v>0</v>
      </c>
      <c r="R10" s="143"/>
      <c r="S10" s="38" t="str">
        <f>IF(R10="","",IF(R10="SI","No cal documentació",IF(P10&gt;0,(CONCATENATE("12b_",'Valoració '!$D$7,"00",A10))," ")))</f>
        <v/>
      </c>
    </row>
    <row r="11" spans="1:19" x14ac:dyDescent="0.25">
      <c r="A11" s="71">
        <v>4</v>
      </c>
      <c r="B11" s="7"/>
      <c r="C11" s="7"/>
      <c r="D11" s="7"/>
      <c r="E11" s="7"/>
      <c r="F11" s="7"/>
      <c r="G11" s="7"/>
      <c r="H11" s="7"/>
      <c r="I11" s="7"/>
      <c r="J11" s="7"/>
      <c r="K11" s="7"/>
      <c r="L11" s="7"/>
      <c r="M11" s="7"/>
      <c r="N11" s="7"/>
      <c r="O11" s="37">
        <f t="shared" si="1"/>
        <v>0</v>
      </c>
      <c r="P11" s="37">
        <f t="shared" si="0"/>
        <v>0</v>
      </c>
      <c r="Q11" s="37">
        <f t="shared" si="2"/>
        <v>0</v>
      </c>
      <c r="R11" s="143"/>
      <c r="S11" s="38" t="str">
        <f>IF(R11="","",IF(R11="SI","No cal documentació",IF(P11&gt;0,(CONCATENATE("12b_",'Valoració '!$D$7,"00",A11))," ")))</f>
        <v/>
      </c>
    </row>
    <row r="12" spans="1:19" x14ac:dyDescent="0.25">
      <c r="A12" s="71">
        <v>5</v>
      </c>
      <c r="B12" s="7"/>
      <c r="C12" s="7"/>
      <c r="D12" s="7"/>
      <c r="E12" s="7"/>
      <c r="F12" s="7"/>
      <c r="G12" s="7"/>
      <c r="H12" s="7"/>
      <c r="I12" s="7"/>
      <c r="J12" s="7"/>
      <c r="K12" s="7"/>
      <c r="L12" s="7"/>
      <c r="M12" s="7"/>
      <c r="N12" s="7"/>
      <c r="O12" s="37">
        <f t="shared" si="1"/>
        <v>0</v>
      </c>
      <c r="P12" s="37">
        <f t="shared" si="0"/>
        <v>0</v>
      </c>
      <c r="Q12" s="37">
        <f t="shared" si="2"/>
        <v>0</v>
      </c>
      <c r="R12" s="143"/>
      <c r="S12" s="38" t="str">
        <f>IF(R12="","",IF(R12="SI","No cal documentació",IF(P12&gt;0,(CONCATENATE("12b_",'Valoració '!$D$7,"00",A12))," ")))</f>
        <v/>
      </c>
    </row>
    <row r="13" spans="1:19" x14ac:dyDescent="0.25">
      <c r="A13" s="71">
        <v>6</v>
      </c>
      <c r="B13" s="7"/>
      <c r="C13" s="7"/>
      <c r="D13" s="7"/>
      <c r="E13" s="7"/>
      <c r="F13" s="7"/>
      <c r="G13" s="7"/>
      <c r="H13" s="7"/>
      <c r="I13" s="7"/>
      <c r="J13" s="7"/>
      <c r="K13" s="7"/>
      <c r="L13" s="7"/>
      <c r="M13" s="7"/>
      <c r="N13" s="7"/>
      <c r="O13" s="37">
        <f t="shared" si="1"/>
        <v>0</v>
      </c>
      <c r="P13" s="37">
        <f t="shared" si="0"/>
        <v>0</v>
      </c>
      <c r="Q13" s="37">
        <f t="shared" si="2"/>
        <v>0</v>
      </c>
      <c r="R13" s="143"/>
      <c r="S13" s="38" t="str">
        <f>IF(R13="","",IF(R13="SI","No cal documentació",IF(P13&gt;0,(CONCATENATE("12b_",'Valoració '!$D$7,"00",A13))," ")))</f>
        <v/>
      </c>
    </row>
    <row r="14" spans="1:19" x14ac:dyDescent="0.25">
      <c r="A14" s="71">
        <v>7</v>
      </c>
      <c r="B14" s="7"/>
      <c r="C14" s="7"/>
      <c r="D14" s="7"/>
      <c r="E14" s="7"/>
      <c r="F14" s="7"/>
      <c r="G14" s="7"/>
      <c r="H14" s="7"/>
      <c r="I14" s="7"/>
      <c r="J14" s="7"/>
      <c r="K14" s="7"/>
      <c r="L14" s="7"/>
      <c r="M14" s="7"/>
      <c r="N14" s="7"/>
      <c r="O14" s="37">
        <f t="shared" si="1"/>
        <v>0</v>
      </c>
      <c r="P14" s="37">
        <f t="shared" si="0"/>
        <v>0</v>
      </c>
      <c r="Q14" s="37">
        <f t="shared" si="2"/>
        <v>0</v>
      </c>
      <c r="R14" s="143"/>
      <c r="S14" s="38" t="str">
        <f>IF(R14="","",IF(R14="SI","No cal documentació",IF(P14&gt;0,(CONCATENATE("12b_",'Valoració '!$D$7,"00",A14))," ")))</f>
        <v/>
      </c>
    </row>
    <row r="15" spans="1:19" x14ac:dyDescent="0.25">
      <c r="A15" s="71">
        <v>8</v>
      </c>
      <c r="B15" s="7"/>
      <c r="C15" s="7"/>
      <c r="D15" s="7"/>
      <c r="E15" s="7"/>
      <c r="F15" s="7"/>
      <c r="G15" s="7"/>
      <c r="H15" s="7"/>
      <c r="I15" s="7"/>
      <c r="J15" s="7"/>
      <c r="K15" s="7"/>
      <c r="L15" s="7"/>
      <c r="M15" s="7"/>
      <c r="N15" s="7"/>
      <c r="O15" s="37">
        <f t="shared" si="1"/>
        <v>0</v>
      </c>
      <c r="P15" s="37">
        <f t="shared" si="0"/>
        <v>0</v>
      </c>
      <c r="Q15" s="37">
        <f t="shared" si="2"/>
        <v>0</v>
      </c>
      <c r="R15" s="143"/>
      <c r="S15" s="38" t="str">
        <f>IF(R15="","",IF(R15="SI","No cal documentació",IF(P15&gt;0,(CONCATENATE("12b_",'Valoració '!$D$7,"00",A15))," ")))</f>
        <v/>
      </c>
    </row>
    <row r="16" spans="1:19" x14ac:dyDescent="0.25">
      <c r="A16" s="71">
        <v>9</v>
      </c>
      <c r="B16" s="7"/>
      <c r="C16" s="7"/>
      <c r="D16" s="7"/>
      <c r="E16" s="7"/>
      <c r="F16" s="7"/>
      <c r="G16" s="7"/>
      <c r="H16" s="7"/>
      <c r="I16" s="7"/>
      <c r="J16" s="7"/>
      <c r="K16" s="7"/>
      <c r="L16" s="7"/>
      <c r="M16" s="7"/>
      <c r="N16" s="7"/>
      <c r="O16" s="37">
        <f t="shared" si="1"/>
        <v>0</v>
      </c>
      <c r="P16" s="37">
        <f t="shared" si="0"/>
        <v>0</v>
      </c>
      <c r="Q16" s="37">
        <f t="shared" si="2"/>
        <v>0</v>
      </c>
      <c r="R16" s="143"/>
      <c r="S16" s="38" t="str">
        <f>IF(R16="","",IF(R16="SI","No cal documentació",IF(P16&gt;0,(CONCATENATE("12b_",'Valoració '!$D$7,"00",A16))," ")))</f>
        <v/>
      </c>
    </row>
    <row r="17" spans="1:19" x14ac:dyDescent="0.25">
      <c r="A17" s="71">
        <v>10</v>
      </c>
      <c r="B17" s="7"/>
      <c r="C17" s="7"/>
      <c r="D17" s="7"/>
      <c r="E17" s="7"/>
      <c r="F17" s="7"/>
      <c r="G17" s="7"/>
      <c r="H17" s="7"/>
      <c r="I17" s="7"/>
      <c r="J17" s="7"/>
      <c r="K17" s="7"/>
      <c r="L17" s="7"/>
      <c r="M17" s="7"/>
      <c r="N17" s="7"/>
      <c r="O17" s="37">
        <f t="shared" si="1"/>
        <v>0</v>
      </c>
      <c r="P17" s="37">
        <f t="shared" si="0"/>
        <v>0</v>
      </c>
      <c r="Q17" s="37">
        <f t="shared" si="2"/>
        <v>0</v>
      </c>
      <c r="R17" s="143"/>
      <c r="S17" s="38" t="str">
        <f>IF(R17="","",IF(R17="SI","No cal documentació",IF(P17&gt;0,(CONCATENATE("12b_",'Valoració '!$D$7,"00",A17))," ")))</f>
        <v/>
      </c>
    </row>
    <row r="18" spans="1:19" x14ac:dyDescent="0.25">
      <c r="A18" s="71">
        <v>11</v>
      </c>
      <c r="B18" s="7"/>
      <c r="C18" s="7"/>
      <c r="D18" s="7"/>
      <c r="E18" s="7"/>
      <c r="F18" s="7"/>
      <c r="G18" s="7"/>
      <c r="H18" s="7"/>
      <c r="I18" s="7"/>
      <c r="J18" s="7"/>
      <c r="K18" s="7"/>
      <c r="L18" s="7"/>
      <c r="M18" s="7"/>
      <c r="N18" s="7"/>
      <c r="O18" s="37">
        <f t="shared" si="1"/>
        <v>0</v>
      </c>
      <c r="P18" s="37">
        <f t="shared" si="0"/>
        <v>0</v>
      </c>
      <c r="Q18" s="37">
        <f t="shared" si="2"/>
        <v>0</v>
      </c>
      <c r="R18" s="143"/>
      <c r="S18" s="38" t="str">
        <f>IF(R18="","",IF(R18="SI","No cal documentació",IF(P18&gt;0,(CONCATENATE("12b_",'Valoració '!$D$7,"00",A18))," ")))</f>
        <v/>
      </c>
    </row>
    <row r="19" spans="1:19" x14ac:dyDescent="0.25">
      <c r="A19" s="71">
        <v>12</v>
      </c>
      <c r="B19" s="7"/>
      <c r="C19" s="7"/>
      <c r="D19" s="7"/>
      <c r="E19" s="7"/>
      <c r="F19" s="7"/>
      <c r="G19" s="7"/>
      <c r="H19" s="7"/>
      <c r="I19" s="7"/>
      <c r="J19" s="7"/>
      <c r="K19" s="7"/>
      <c r="L19" s="7"/>
      <c r="M19" s="7"/>
      <c r="N19" s="7"/>
      <c r="O19" s="37">
        <f t="shared" si="1"/>
        <v>0</v>
      </c>
      <c r="P19" s="37">
        <f t="shared" si="0"/>
        <v>0</v>
      </c>
      <c r="Q19" s="37">
        <f t="shared" si="2"/>
        <v>0</v>
      </c>
      <c r="R19" s="143"/>
      <c r="S19" s="38" t="str">
        <f>IF(R19="","",IF(R19="SI","No cal documentació",IF(P19&gt;0,(CONCATENATE("12b_",'Valoració '!$D$7,"00",A19))," ")))</f>
        <v/>
      </c>
    </row>
    <row r="20" spans="1:19" x14ac:dyDescent="0.25">
      <c r="A20" s="71">
        <v>13</v>
      </c>
      <c r="B20" s="7"/>
      <c r="C20" s="7"/>
      <c r="D20" s="7"/>
      <c r="E20" s="7"/>
      <c r="F20" s="7"/>
      <c r="G20" s="7"/>
      <c r="H20" s="7"/>
      <c r="I20" s="7"/>
      <c r="J20" s="7"/>
      <c r="K20" s="7"/>
      <c r="L20" s="7"/>
      <c r="M20" s="7"/>
      <c r="N20" s="7"/>
      <c r="O20" s="37">
        <f t="shared" si="1"/>
        <v>0</v>
      </c>
      <c r="P20" s="37">
        <f t="shared" si="0"/>
        <v>0</v>
      </c>
      <c r="Q20" s="37">
        <f t="shared" si="2"/>
        <v>0</v>
      </c>
      <c r="R20" s="143"/>
      <c r="S20" s="38" t="str">
        <f>IF(R20="","",IF(R20="SI","No cal documentació",IF(P20&gt;0,(CONCATENATE("12b_",'Valoració '!$D$7,"00",A20))," ")))</f>
        <v/>
      </c>
    </row>
    <row r="21" spans="1:19" x14ac:dyDescent="0.25">
      <c r="A21" s="71">
        <v>14</v>
      </c>
      <c r="B21" s="7"/>
      <c r="C21" s="7"/>
      <c r="D21" s="7"/>
      <c r="E21" s="7"/>
      <c r="F21" s="7"/>
      <c r="G21" s="7"/>
      <c r="H21" s="7"/>
      <c r="I21" s="7"/>
      <c r="J21" s="7"/>
      <c r="K21" s="7"/>
      <c r="L21" s="7"/>
      <c r="M21" s="7"/>
      <c r="N21" s="7"/>
      <c r="O21" s="37">
        <f t="shared" si="1"/>
        <v>0</v>
      </c>
      <c r="P21" s="37">
        <f t="shared" si="0"/>
        <v>0</v>
      </c>
      <c r="Q21" s="37">
        <f t="shared" si="2"/>
        <v>0</v>
      </c>
      <c r="R21" s="143"/>
      <c r="S21" s="38" t="str">
        <f>IF(R21="","",IF(R21="SI","No cal documentació",IF(P21&gt;0,(CONCATENATE("12b_",'Valoració '!$D$7,"00",A21))," ")))</f>
        <v/>
      </c>
    </row>
    <row r="22" spans="1:19" x14ac:dyDescent="0.25">
      <c r="A22" s="71">
        <v>15</v>
      </c>
      <c r="B22" s="7"/>
      <c r="C22" s="7"/>
      <c r="D22" s="7"/>
      <c r="E22" s="7"/>
      <c r="F22" s="7"/>
      <c r="G22" s="7"/>
      <c r="H22" s="7"/>
      <c r="I22" s="7"/>
      <c r="J22" s="7"/>
      <c r="K22" s="7"/>
      <c r="L22" s="7"/>
      <c r="M22" s="7"/>
      <c r="N22" s="7"/>
      <c r="O22" s="37">
        <f t="shared" si="1"/>
        <v>0</v>
      </c>
      <c r="P22" s="37">
        <f t="shared" si="0"/>
        <v>0</v>
      </c>
      <c r="Q22" s="37">
        <f t="shared" si="2"/>
        <v>0</v>
      </c>
      <c r="R22" s="143"/>
      <c r="S22" s="38" t="str">
        <f>IF(R22="","",IF(R22="SI","No cal documentació",IF(P22&gt;0,(CONCATENATE("12b_",'Valoració '!$D$7,"00",A22))," ")))</f>
        <v/>
      </c>
    </row>
    <row r="23" spans="1:19" x14ac:dyDescent="0.25">
      <c r="A23" s="71">
        <v>16</v>
      </c>
      <c r="B23" s="7"/>
      <c r="C23" s="7"/>
      <c r="D23" s="7"/>
      <c r="E23" s="7"/>
      <c r="F23" s="7"/>
      <c r="G23" s="7"/>
      <c r="H23" s="7"/>
      <c r="I23" s="7"/>
      <c r="J23" s="7"/>
      <c r="K23" s="7"/>
      <c r="L23" s="7"/>
      <c r="M23" s="7"/>
      <c r="N23" s="7"/>
      <c r="O23" s="37">
        <f t="shared" si="1"/>
        <v>0</v>
      </c>
      <c r="P23" s="37">
        <f t="shared" si="0"/>
        <v>0</v>
      </c>
      <c r="Q23" s="37">
        <f t="shared" si="2"/>
        <v>0</v>
      </c>
      <c r="R23" s="143"/>
      <c r="S23" s="38" t="str">
        <f>IF(R23="","",IF(R23="SI","No cal documentació",IF(P23&gt;0,(CONCATENATE("12b_",'Valoració '!$D$7,"00",A23))," ")))</f>
        <v/>
      </c>
    </row>
    <row r="24" spans="1:19" x14ac:dyDescent="0.25">
      <c r="A24" s="71">
        <v>17</v>
      </c>
      <c r="B24" s="7"/>
      <c r="C24" s="7"/>
      <c r="D24" s="7"/>
      <c r="E24" s="7"/>
      <c r="F24" s="7"/>
      <c r="G24" s="7"/>
      <c r="H24" s="7"/>
      <c r="I24" s="7"/>
      <c r="J24" s="7"/>
      <c r="K24" s="7"/>
      <c r="L24" s="7"/>
      <c r="M24" s="7"/>
      <c r="N24" s="7"/>
      <c r="O24" s="37">
        <f t="shared" si="1"/>
        <v>0</v>
      </c>
      <c r="P24" s="37">
        <f t="shared" si="0"/>
        <v>0</v>
      </c>
      <c r="Q24" s="37">
        <f t="shared" si="2"/>
        <v>0</v>
      </c>
      <c r="R24" s="143"/>
      <c r="S24" s="38" t="str">
        <f>IF(R24="","",IF(R24="SI","No cal documentació",IF(P24&gt;0,(CONCATENATE("12b_",'Valoració '!$D$7,"00",A24))," ")))</f>
        <v/>
      </c>
    </row>
    <row r="25" spans="1:19" x14ac:dyDescent="0.25">
      <c r="A25" s="71">
        <v>18</v>
      </c>
      <c r="B25" s="7"/>
      <c r="C25" s="7"/>
      <c r="D25" s="7"/>
      <c r="E25" s="7"/>
      <c r="F25" s="7"/>
      <c r="G25" s="7"/>
      <c r="H25" s="7"/>
      <c r="I25" s="7"/>
      <c r="J25" s="7"/>
      <c r="K25" s="7"/>
      <c r="L25" s="7"/>
      <c r="M25" s="7"/>
      <c r="N25" s="7"/>
      <c r="O25" s="37">
        <f t="shared" si="1"/>
        <v>0</v>
      </c>
      <c r="P25" s="37">
        <f t="shared" si="0"/>
        <v>0</v>
      </c>
      <c r="Q25" s="37">
        <f t="shared" si="2"/>
        <v>0</v>
      </c>
      <c r="R25" s="143"/>
      <c r="S25" s="38" t="str">
        <f>IF(R25="","",IF(R25="SI","No cal documentació",IF(P25&gt;0,(CONCATENATE("12b_",'Valoració '!$D$7,"00",A25))," ")))</f>
        <v/>
      </c>
    </row>
    <row r="26" spans="1:19" x14ac:dyDescent="0.25">
      <c r="A26" s="71">
        <v>19</v>
      </c>
      <c r="B26" s="7"/>
      <c r="C26" s="7"/>
      <c r="D26" s="7"/>
      <c r="E26" s="7"/>
      <c r="F26" s="7"/>
      <c r="G26" s="7"/>
      <c r="H26" s="7"/>
      <c r="I26" s="7"/>
      <c r="J26" s="7"/>
      <c r="K26" s="7"/>
      <c r="L26" s="7"/>
      <c r="M26" s="7"/>
      <c r="N26" s="7"/>
      <c r="O26" s="37">
        <f t="shared" si="1"/>
        <v>0</v>
      </c>
      <c r="P26" s="37">
        <f t="shared" si="0"/>
        <v>0</v>
      </c>
      <c r="Q26" s="37">
        <f t="shared" si="2"/>
        <v>0</v>
      </c>
      <c r="R26" s="143"/>
      <c r="S26" s="38" t="str">
        <f>IF(R26="","",IF(R26="SI","No cal documentació",IF(P26&gt;0,(CONCATENATE("12b_",'Valoració '!$D$7,"00",A26))," ")))</f>
        <v/>
      </c>
    </row>
    <row r="27" spans="1:19" x14ac:dyDescent="0.25">
      <c r="A27" s="71">
        <v>20</v>
      </c>
      <c r="B27" s="7"/>
      <c r="C27" s="7"/>
      <c r="D27" s="7"/>
      <c r="E27" s="7"/>
      <c r="F27" s="7"/>
      <c r="G27" s="7"/>
      <c r="H27" s="7"/>
      <c r="I27" s="7"/>
      <c r="J27" s="7"/>
      <c r="K27" s="7"/>
      <c r="L27" s="7"/>
      <c r="M27" s="7"/>
      <c r="N27" s="7"/>
      <c r="O27" s="37">
        <f t="shared" ref="O27:O90" si="3">(N27-M27)/365</f>
        <v>0</v>
      </c>
      <c r="P27" s="37">
        <f t="shared" ref="P27:P90" si="4">IF(H27="si",IF(F27&gt;=6,IF(G27&gt;1,1,1.5),IF(G27&gt;1,0.9,1.25)),(IF(J27="si",0.75,IF(K27="si",0.5,0))))</f>
        <v>0</v>
      </c>
      <c r="Q27" s="37">
        <f t="shared" si="2"/>
        <v>0</v>
      </c>
      <c r="R27" s="143"/>
      <c r="S27" s="38" t="str">
        <f>IF(R27="","",IF(R27="SI","No cal documentació",IF(P27&gt;0,(CONCATENATE("12b_",'Valoració '!$D$7,"00",A27))," ")))</f>
        <v/>
      </c>
    </row>
    <row r="28" spans="1:19" x14ac:dyDescent="0.25">
      <c r="A28" s="71">
        <v>21</v>
      </c>
      <c r="B28" s="7"/>
      <c r="C28" s="7"/>
      <c r="D28" s="7"/>
      <c r="E28" s="7"/>
      <c r="F28" s="7"/>
      <c r="G28" s="7"/>
      <c r="H28" s="7"/>
      <c r="I28" s="7"/>
      <c r="J28" s="7"/>
      <c r="K28" s="7"/>
      <c r="L28" s="7"/>
      <c r="M28" s="7"/>
      <c r="N28" s="7"/>
      <c r="O28" s="37">
        <f t="shared" si="3"/>
        <v>0</v>
      </c>
      <c r="P28" s="37">
        <f t="shared" si="4"/>
        <v>0</v>
      </c>
      <c r="Q28" s="37">
        <f t="shared" si="2"/>
        <v>0</v>
      </c>
      <c r="R28" s="143"/>
      <c r="S28" s="38" t="str">
        <f>IF(R28="","",IF(R28="SI","No cal documentació",IF(P28&gt;0,(CONCATENATE("12b_",'Valoració '!$D$7,"00",A28))," ")))</f>
        <v/>
      </c>
    </row>
    <row r="29" spans="1:19" x14ac:dyDescent="0.25">
      <c r="A29" s="71">
        <v>22</v>
      </c>
      <c r="B29" s="7"/>
      <c r="C29" s="7"/>
      <c r="D29" s="7"/>
      <c r="E29" s="7"/>
      <c r="F29" s="7"/>
      <c r="G29" s="7"/>
      <c r="H29" s="7"/>
      <c r="I29" s="7"/>
      <c r="J29" s="7"/>
      <c r="K29" s="7"/>
      <c r="L29" s="7"/>
      <c r="M29" s="7"/>
      <c r="N29" s="7"/>
      <c r="O29" s="37">
        <f t="shared" si="3"/>
        <v>0</v>
      </c>
      <c r="P29" s="37">
        <f t="shared" si="4"/>
        <v>0</v>
      </c>
      <c r="Q29" s="37">
        <f t="shared" si="2"/>
        <v>0</v>
      </c>
      <c r="R29" s="143"/>
      <c r="S29" s="38" t="str">
        <f>IF(R29="","",IF(R29="SI","No cal documentació",IF(P29&gt;0,(CONCATENATE("12b_",'Valoració '!$D$7,"00",A29))," ")))</f>
        <v/>
      </c>
    </row>
    <row r="30" spans="1:19" x14ac:dyDescent="0.25">
      <c r="A30" s="71">
        <v>23</v>
      </c>
      <c r="B30" s="7"/>
      <c r="C30" s="7"/>
      <c r="D30" s="7"/>
      <c r="E30" s="7"/>
      <c r="F30" s="7"/>
      <c r="G30" s="7"/>
      <c r="H30" s="7"/>
      <c r="I30" s="7"/>
      <c r="J30" s="7"/>
      <c r="K30" s="7"/>
      <c r="L30" s="7"/>
      <c r="M30" s="7"/>
      <c r="N30" s="7"/>
      <c r="O30" s="37">
        <f t="shared" si="3"/>
        <v>0</v>
      </c>
      <c r="P30" s="37">
        <f t="shared" si="4"/>
        <v>0</v>
      </c>
      <c r="Q30" s="37">
        <f t="shared" si="2"/>
        <v>0</v>
      </c>
      <c r="R30" s="143"/>
      <c r="S30" s="38" t="str">
        <f>IF(R30="","",IF(R30="SI","No cal documentació",IF(P30&gt;0,(CONCATENATE("12b_",'Valoració '!$D$7,"00",A30))," ")))</f>
        <v/>
      </c>
    </row>
    <row r="31" spans="1:19" x14ac:dyDescent="0.25">
      <c r="A31" s="71">
        <v>24</v>
      </c>
      <c r="B31" s="7"/>
      <c r="C31" s="7"/>
      <c r="D31" s="7"/>
      <c r="E31" s="7"/>
      <c r="F31" s="7"/>
      <c r="G31" s="7"/>
      <c r="H31" s="7"/>
      <c r="I31" s="7"/>
      <c r="J31" s="7"/>
      <c r="K31" s="7"/>
      <c r="L31" s="7"/>
      <c r="M31" s="7"/>
      <c r="N31" s="7"/>
      <c r="O31" s="37">
        <f t="shared" si="3"/>
        <v>0</v>
      </c>
      <c r="P31" s="37">
        <f t="shared" si="4"/>
        <v>0</v>
      </c>
      <c r="Q31" s="37">
        <f t="shared" si="2"/>
        <v>0</v>
      </c>
      <c r="R31" s="143"/>
      <c r="S31" s="38" t="str">
        <f>IF(R31="","",IF(R31="SI","No cal documentació",IF(P31&gt;0,(CONCATENATE("12b_",'Valoració '!$D$7,"00",A31))," ")))</f>
        <v/>
      </c>
    </row>
    <row r="32" spans="1:19" x14ac:dyDescent="0.25">
      <c r="A32" s="71">
        <v>25</v>
      </c>
      <c r="B32" s="7"/>
      <c r="C32" s="7"/>
      <c r="D32" s="7"/>
      <c r="E32" s="7"/>
      <c r="F32" s="7"/>
      <c r="G32" s="7"/>
      <c r="H32" s="7"/>
      <c r="I32" s="7"/>
      <c r="J32" s="7"/>
      <c r="K32" s="7"/>
      <c r="L32" s="7"/>
      <c r="M32" s="7"/>
      <c r="N32" s="7"/>
      <c r="O32" s="37">
        <f t="shared" si="3"/>
        <v>0</v>
      </c>
      <c r="P32" s="37">
        <f t="shared" si="4"/>
        <v>0</v>
      </c>
      <c r="Q32" s="37">
        <f t="shared" si="2"/>
        <v>0</v>
      </c>
      <c r="R32" s="143"/>
      <c r="S32" s="38" t="str">
        <f>IF(R32="","",IF(R32="SI","No cal documentació",IF(P32&gt;0,(CONCATENATE("12b_",'Valoració '!$D$7,"00",A32))," ")))</f>
        <v/>
      </c>
    </row>
    <row r="33" spans="1:19" x14ac:dyDescent="0.25">
      <c r="A33" s="71">
        <v>26</v>
      </c>
      <c r="B33" s="7"/>
      <c r="C33" s="7"/>
      <c r="D33" s="7"/>
      <c r="E33" s="7"/>
      <c r="F33" s="7"/>
      <c r="G33" s="7"/>
      <c r="H33" s="7"/>
      <c r="I33" s="7"/>
      <c r="J33" s="7"/>
      <c r="K33" s="7"/>
      <c r="L33" s="7"/>
      <c r="M33" s="7"/>
      <c r="N33" s="7"/>
      <c r="O33" s="37">
        <f t="shared" si="3"/>
        <v>0</v>
      </c>
      <c r="P33" s="37">
        <f t="shared" si="4"/>
        <v>0</v>
      </c>
      <c r="Q33" s="37">
        <f t="shared" si="2"/>
        <v>0</v>
      </c>
      <c r="R33" s="143"/>
      <c r="S33" s="38" t="str">
        <f>IF(R33="","",IF(R33="SI","No cal documentació",IF(P33&gt;0,(CONCATENATE("12b_",'Valoració '!$D$7,"00",A33))," ")))</f>
        <v/>
      </c>
    </row>
    <row r="34" spans="1:19" x14ac:dyDescent="0.25">
      <c r="A34" s="71">
        <v>27</v>
      </c>
      <c r="B34" s="7"/>
      <c r="C34" s="7"/>
      <c r="D34" s="7"/>
      <c r="E34" s="7"/>
      <c r="F34" s="7"/>
      <c r="G34" s="7"/>
      <c r="H34" s="7"/>
      <c r="I34" s="7"/>
      <c r="J34" s="7"/>
      <c r="K34" s="7"/>
      <c r="L34" s="7"/>
      <c r="M34" s="7"/>
      <c r="N34" s="7"/>
      <c r="O34" s="37">
        <f t="shared" si="3"/>
        <v>0</v>
      </c>
      <c r="P34" s="37">
        <f t="shared" si="4"/>
        <v>0</v>
      </c>
      <c r="Q34" s="37">
        <f t="shared" si="2"/>
        <v>0</v>
      </c>
      <c r="R34" s="143"/>
      <c r="S34" s="38" t="str">
        <f>IF(R34="","",IF(R34="SI","No cal documentació",IF(P34&gt;0,(CONCATENATE("12b_",'Valoració '!$D$7,"00",A34))," ")))</f>
        <v/>
      </c>
    </row>
    <row r="35" spans="1:19" x14ac:dyDescent="0.25">
      <c r="A35" s="71">
        <v>28</v>
      </c>
      <c r="B35" s="7"/>
      <c r="C35" s="7"/>
      <c r="D35" s="7"/>
      <c r="E35" s="7"/>
      <c r="F35" s="7"/>
      <c r="G35" s="7"/>
      <c r="H35" s="7"/>
      <c r="I35" s="7"/>
      <c r="J35" s="7"/>
      <c r="K35" s="7"/>
      <c r="L35" s="7"/>
      <c r="M35" s="7"/>
      <c r="N35" s="7"/>
      <c r="O35" s="37">
        <f t="shared" si="3"/>
        <v>0</v>
      </c>
      <c r="P35" s="37">
        <f t="shared" si="4"/>
        <v>0</v>
      </c>
      <c r="Q35" s="37">
        <f t="shared" si="2"/>
        <v>0</v>
      </c>
      <c r="R35" s="143"/>
      <c r="S35" s="38" t="str">
        <f>IF(R35="","",IF(R35="SI","No cal documentació",IF(P35&gt;0,(CONCATENATE("12b_",'Valoració '!$D$7,"00",A35))," ")))</f>
        <v/>
      </c>
    </row>
    <row r="36" spans="1:19" x14ac:dyDescent="0.25">
      <c r="A36" s="71">
        <v>29</v>
      </c>
      <c r="B36" s="7"/>
      <c r="C36" s="7"/>
      <c r="D36" s="7"/>
      <c r="E36" s="7"/>
      <c r="F36" s="7"/>
      <c r="G36" s="7"/>
      <c r="H36" s="7"/>
      <c r="I36" s="7"/>
      <c r="J36" s="7"/>
      <c r="K36" s="7"/>
      <c r="L36" s="7"/>
      <c r="M36" s="7"/>
      <c r="N36" s="7"/>
      <c r="O36" s="37">
        <f t="shared" si="3"/>
        <v>0</v>
      </c>
      <c r="P36" s="37">
        <f t="shared" si="4"/>
        <v>0</v>
      </c>
      <c r="Q36" s="37">
        <f t="shared" si="2"/>
        <v>0</v>
      </c>
      <c r="R36" s="143"/>
      <c r="S36" s="38" t="str">
        <f>IF(R36="","",IF(R36="SI","No cal documentació",IF(P36&gt;0,(CONCATENATE("12b_",'Valoració '!$D$7,"00",A36))," ")))</f>
        <v/>
      </c>
    </row>
    <row r="37" spans="1:19" x14ac:dyDescent="0.25">
      <c r="A37" s="71">
        <v>30</v>
      </c>
      <c r="B37" s="7"/>
      <c r="C37" s="7"/>
      <c r="D37" s="7"/>
      <c r="E37" s="7"/>
      <c r="F37" s="7"/>
      <c r="G37" s="7"/>
      <c r="H37" s="7"/>
      <c r="I37" s="7"/>
      <c r="J37" s="7"/>
      <c r="K37" s="7"/>
      <c r="L37" s="7"/>
      <c r="M37" s="7"/>
      <c r="N37" s="7"/>
      <c r="O37" s="37">
        <f t="shared" si="3"/>
        <v>0</v>
      </c>
      <c r="P37" s="37">
        <f t="shared" si="4"/>
        <v>0</v>
      </c>
      <c r="Q37" s="37">
        <f t="shared" si="2"/>
        <v>0</v>
      </c>
      <c r="R37" s="143"/>
      <c r="S37" s="38" t="str">
        <f>IF(R37="","",IF(R37="SI","No cal documentació",IF(P37&gt;0,(CONCATENATE("12b_",'Valoració '!$D$7,"00",A37))," ")))</f>
        <v/>
      </c>
    </row>
    <row r="38" spans="1:19" x14ac:dyDescent="0.25">
      <c r="A38" s="71">
        <v>31</v>
      </c>
      <c r="B38" s="7"/>
      <c r="C38" s="7"/>
      <c r="D38" s="7"/>
      <c r="E38" s="7"/>
      <c r="F38" s="7"/>
      <c r="G38" s="7"/>
      <c r="H38" s="7"/>
      <c r="I38" s="7"/>
      <c r="J38" s="7"/>
      <c r="K38" s="7"/>
      <c r="L38" s="7"/>
      <c r="M38" s="7"/>
      <c r="N38" s="7"/>
      <c r="O38" s="37">
        <f t="shared" si="3"/>
        <v>0</v>
      </c>
      <c r="P38" s="37">
        <f t="shared" si="4"/>
        <v>0</v>
      </c>
      <c r="Q38" s="37">
        <f t="shared" si="2"/>
        <v>0</v>
      </c>
      <c r="R38" s="143"/>
      <c r="S38" s="38" t="str">
        <f>IF(R38="","",IF(R38="SI","No cal documentació",IF(P38&gt;0,(CONCATENATE("12b_",'Valoració '!$D$7,"00",A38))," ")))</f>
        <v/>
      </c>
    </row>
    <row r="39" spans="1:19" x14ac:dyDescent="0.25">
      <c r="A39" s="71">
        <v>32</v>
      </c>
      <c r="B39" s="7"/>
      <c r="C39" s="7"/>
      <c r="D39" s="7"/>
      <c r="E39" s="7"/>
      <c r="F39" s="7"/>
      <c r="G39" s="7"/>
      <c r="H39" s="7"/>
      <c r="I39" s="7"/>
      <c r="J39" s="7"/>
      <c r="K39" s="7"/>
      <c r="L39" s="7"/>
      <c r="M39" s="7"/>
      <c r="N39" s="7"/>
      <c r="O39" s="37">
        <f t="shared" si="3"/>
        <v>0</v>
      </c>
      <c r="P39" s="37">
        <f t="shared" si="4"/>
        <v>0</v>
      </c>
      <c r="Q39" s="37">
        <f t="shared" si="2"/>
        <v>0</v>
      </c>
      <c r="R39" s="143"/>
      <c r="S39" s="38" t="str">
        <f>IF(R39="","",IF(R39="SI","No cal documentació",IF(P39&gt;0,(CONCATENATE("12b_",'Valoració '!$D$7,"00",A39))," ")))</f>
        <v/>
      </c>
    </row>
    <row r="40" spans="1:19" x14ac:dyDescent="0.25">
      <c r="A40" s="71">
        <v>33</v>
      </c>
      <c r="B40" s="7"/>
      <c r="C40" s="7"/>
      <c r="D40" s="7"/>
      <c r="E40" s="7"/>
      <c r="F40" s="7"/>
      <c r="G40" s="7"/>
      <c r="H40" s="7"/>
      <c r="I40" s="7"/>
      <c r="J40" s="7"/>
      <c r="K40" s="7"/>
      <c r="L40" s="7"/>
      <c r="M40" s="7"/>
      <c r="N40" s="7"/>
      <c r="O40" s="37">
        <f t="shared" si="3"/>
        <v>0</v>
      </c>
      <c r="P40" s="37">
        <f t="shared" si="4"/>
        <v>0</v>
      </c>
      <c r="Q40" s="37">
        <f t="shared" si="2"/>
        <v>0</v>
      </c>
      <c r="R40" s="143"/>
      <c r="S40" s="38" t="str">
        <f>IF(R40="","",IF(R40="SI","No cal documentació",IF(P40&gt;0,(CONCATENATE("12b_",'Valoració '!$D$7,"00",A40))," ")))</f>
        <v/>
      </c>
    </row>
    <row r="41" spans="1:19" x14ac:dyDescent="0.25">
      <c r="A41" s="71">
        <v>34</v>
      </c>
      <c r="B41" s="7"/>
      <c r="C41" s="7"/>
      <c r="D41" s="7"/>
      <c r="E41" s="7"/>
      <c r="F41" s="7"/>
      <c r="G41" s="7"/>
      <c r="H41" s="7"/>
      <c r="I41" s="7"/>
      <c r="J41" s="7"/>
      <c r="K41" s="7"/>
      <c r="L41" s="7"/>
      <c r="M41" s="7"/>
      <c r="N41" s="7"/>
      <c r="O41" s="37">
        <f t="shared" si="3"/>
        <v>0</v>
      </c>
      <c r="P41" s="37">
        <f t="shared" si="4"/>
        <v>0</v>
      </c>
      <c r="Q41" s="37">
        <f t="shared" si="2"/>
        <v>0</v>
      </c>
      <c r="R41" s="143"/>
      <c r="S41" s="38" t="str">
        <f>IF(R41="","",IF(R41="SI","No cal documentació",IF(P41&gt;0,(CONCATENATE("12b_",'Valoració '!$D$7,"00",A41))," ")))</f>
        <v/>
      </c>
    </row>
    <row r="42" spans="1:19" x14ac:dyDescent="0.25">
      <c r="A42" s="71">
        <v>35</v>
      </c>
      <c r="B42" s="7"/>
      <c r="C42" s="7"/>
      <c r="D42" s="7"/>
      <c r="E42" s="7"/>
      <c r="F42" s="7"/>
      <c r="G42" s="7"/>
      <c r="H42" s="7"/>
      <c r="I42" s="7"/>
      <c r="J42" s="7"/>
      <c r="K42" s="7"/>
      <c r="L42" s="7"/>
      <c r="M42" s="7"/>
      <c r="N42" s="7"/>
      <c r="O42" s="37">
        <f t="shared" si="3"/>
        <v>0</v>
      </c>
      <c r="P42" s="37">
        <f t="shared" si="4"/>
        <v>0</v>
      </c>
      <c r="Q42" s="37">
        <f t="shared" si="2"/>
        <v>0</v>
      </c>
      <c r="R42" s="143"/>
      <c r="S42" s="38" t="str">
        <f>IF(R42="","",IF(R42="SI","No cal documentació",IF(P42&gt;0,(CONCATENATE("12b_",'Valoració '!$D$7,"00",A42))," ")))</f>
        <v/>
      </c>
    </row>
    <row r="43" spans="1:19" x14ac:dyDescent="0.25">
      <c r="A43" s="71">
        <v>36</v>
      </c>
      <c r="B43" s="7"/>
      <c r="C43" s="7"/>
      <c r="D43" s="7"/>
      <c r="E43" s="7"/>
      <c r="F43" s="7"/>
      <c r="G43" s="7"/>
      <c r="H43" s="7"/>
      <c r="I43" s="7"/>
      <c r="J43" s="7"/>
      <c r="K43" s="7"/>
      <c r="L43" s="7"/>
      <c r="M43" s="7"/>
      <c r="N43" s="7"/>
      <c r="O43" s="37">
        <f t="shared" si="3"/>
        <v>0</v>
      </c>
      <c r="P43" s="37">
        <f t="shared" si="4"/>
        <v>0</v>
      </c>
      <c r="Q43" s="37">
        <f t="shared" si="2"/>
        <v>0</v>
      </c>
      <c r="R43" s="143"/>
      <c r="S43" s="38" t="str">
        <f>IF(R43="","",IF(R43="SI","No cal documentació",IF(P43&gt;0,(CONCATENATE("12b_",'Valoració '!$D$7,"00",A43))," ")))</f>
        <v/>
      </c>
    </row>
    <row r="44" spans="1:19" x14ac:dyDescent="0.25">
      <c r="A44" s="71">
        <v>37</v>
      </c>
      <c r="B44" s="7"/>
      <c r="C44" s="7"/>
      <c r="D44" s="7"/>
      <c r="E44" s="7"/>
      <c r="F44" s="7"/>
      <c r="G44" s="7"/>
      <c r="H44" s="7"/>
      <c r="I44" s="7"/>
      <c r="J44" s="7"/>
      <c r="K44" s="7"/>
      <c r="L44" s="7"/>
      <c r="M44" s="7"/>
      <c r="N44" s="7"/>
      <c r="O44" s="37">
        <f t="shared" si="3"/>
        <v>0</v>
      </c>
      <c r="P44" s="37">
        <f t="shared" si="4"/>
        <v>0</v>
      </c>
      <c r="Q44" s="37">
        <f t="shared" si="2"/>
        <v>0</v>
      </c>
      <c r="R44" s="143"/>
      <c r="S44" s="38" t="str">
        <f>IF(R44="","",IF(R44="SI","No cal documentació",IF(P44&gt;0,(CONCATENATE("12b_",'Valoració '!$D$7,"00",A44))," ")))</f>
        <v/>
      </c>
    </row>
    <row r="45" spans="1:19" x14ac:dyDescent="0.25">
      <c r="A45" s="71">
        <v>38</v>
      </c>
      <c r="B45" s="7"/>
      <c r="C45" s="7"/>
      <c r="D45" s="7"/>
      <c r="E45" s="7"/>
      <c r="F45" s="7"/>
      <c r="G45" s="7"/>
      <c r="H45" s="7"/>
      <c r="I45" s="7"/>
      <c r="J45" s="7"/>
      <c r="K45" s="7"/>
      <c r="L45" s="7"/>
      <c r="M45" s="7"/>
      <c r="N45" s="7"/>
      <c r="O45" s="37">
        <f t="shared" si="3"/>
        <v>0</v>
      </c>
      <c r="P45" s="37">
        <f t="shared" si="4"/>
        <v>0</v>
      </c>
      <c r="Q45" s="37">
        <f t="shared" si="2"/>
        <v>0</v>
      </c>
      <c r="R45" s="143"/>
      <c r="S45" s="38" t="str">
        <f>IF(R45="","",IF(R45="SI","No cal documentació",IF(P45&gt;0,(CONCATENATE("12b_",'Valoració '!$D$7,"00",A45))," ")))</f>
        <v/>
      </c>
    </row>
    <row r="46" spans="1:19" x14ac:dyDescent="0.25">
      <c r="A46" s="71">
        <v>39</v>
      </c>
      <c r="B46" s="7"/>
      <c r="C46" s="7"/>
      <c r="D46" s="7"/>
      <c r="E46" s="7"/>
      <c r="F46" s="7"/>
      <c r="G46" s="7"/>
      <c r="H46" s="7"/>
      <c r="I46" s="7"/>
      <c r="J46" s="7"/>
      <c r="K46" s="7"/>
      <c r="L46" s="7"/>
      <c r="M46" s="7"/>
      <c r="N46" s="7"/>
      <c r="O46" s="37">
        <f t="shared" si="3"/>
        <v>0</v>
      </c>
      <c r="P46" s="37">
        <f t="shared" si="4"/>
        <v>0</v>
      </c>
      <c r="Q46" s="37">
        <f t="shared" si="2"/>
        <v>0</v>
      </c>
      <c r="R46" s="143"/>
      <c r="S46" s="38" t="str">
        <f>IF(R46="","",IF(R46="SI","No cal documentació",IF(P46&gt;0,(CONCATENATE("12b_",'Valoració '!$D$7,"00",A46))," ")))</f>
        <v/>
      </c>
    </row>
    <row r="47" spans="1:19" x14ac:dyDescent="0.25">
      <c r="A47" s="71">
        <v>40</v>
      </c>
      <c r="B47" s="7"/>
      <c r="C47" s="7"/>
      <c r="D47" s="7"/>
      <c r="E47" s="7"/>
      <c r="F47" s="7"/>
      <c r="G47" s="7"/>
      <c r="H47" s="7"/>
      <c r="I47" s="7"/>
      <c r="J47" s="7"/>
      <c r="K47" s="7"/>
      <c r="L47" s="7"/>
      <c r="M47" s="7"/>
      <c r="N47" s="7"/>
      <c r="O47" s="37">
        <f t="shared" si="3"/>
        <v>0</v>
      </c>
      <c r="P47" s="37">
        <f t="shared" si="4"/>
        <v>0</v>
      </c>
      <c r="Q47" s="37">
        <f t="shared" si="2"/>
        <v>0</v>
      </c>
      <c r="R47" s="143"/>
      <c r="S47" s="38" t="str">
        <f>IF(R47="","",IF(R47="SI","No cal documentació",IF(P47&gt;0,(CONCATENATE("12b_",'Valoració '!$D$7,"00",A47))," ")))</f>
        <v/>
      </c>
    </row>
    <row r="48" spans="1:19" x14ac:dyDescent="0.25">
      <c r="A48" s="71">
        <v>41</v>
      </c>
      <c r="B48" s="7"/>
      <c r="C48" s="7"/>
      <c r="D48" s="7"/>
      <c r="E48" s="7"/>
      <c r="F48" s="7"/>
      <c r="G48" s="7"/>
      <c r="H48" s="7"/>
      <c r="I48" s="7"/>
      <c r="J48" s="7"/>
      <c r="K48" s="7"/>
      <c r="L48" s="7"/>
      <c r="M48" s="7"/>
      <c r="N48" s="7"/>
      <c r="O48" s="37">
        <f t="shared" si="3"/>
        <v>0</v>
      </c>
      <c r="P48" s="37">
        <f t="shared" si="4"/>
        <v>0</v>
      </c>
      <c r="Q48" s="37">
        <f t="shared" si="2"/>
        <v>0</v>
      </c>
      <c r="R48" s="143"/>
      <c r="S48" s="38" t="str">
        <f>IF(R48="","",IF(R48="SI","No cal documentació",IF(P48&gt;0,(CONCATENATE("12b_",'Valoració '!$D$7,"00",A48))," ")))</f>
        <v/>
      </c>
    </row>
    <row r="49" spans="1:19" x14ac:dyDescent="0.25">
      <c r="A49" s="71">
        <v>42</v>
      </c>
      <c r="B49" s="7"/>
      <c r="C49" s="7"/>
      <c r="D49" s="7"/>
      <c r="E49" s="7"/>
      <c r="F49" s="7"/>
      <c r="G49" s="7"/>
      <c r="H49" s="7"/>
      <c r="I49" s="7"/>
      <c r="J49" s="7"/>
      <c r="K49" s="7"/>
      <c r="L49" s="7"/>
      <c r="M49" s="7"/>
      <c r="N49" s="7"/>
      <c r="O49" s="37">
        <f t="shared" si="3"/>
        <v>0</v>
      </c>
      <c r="P49" s="37">
        <f t="shared" si="4"/>
        <v>0</v>
      </c>
      <c r="Q49" s="37">
        <f t="shared" si="2"/>
        <v>0</v>
      </c>
      <c r="R49" s="143"/>
      <c r="S49" s="38" t="str">
        <f>IF(R49="","",IF(R49="SI","No cal documentació",IF(P49&gt;0,(CONCATENATE("12b_",'Valoració '!$D$7,"00",A49))," ")))</f>
        <v/>
      </c>
    </row>
    <row r="50" spans="1:19" x14ac:dyDescent="0.25">
      <c r="A50" s="71">
        <v>43</v>
      </c>
      <c r="B50" s="7"/>
      <c r="C50" s="7"/>
      <c r="D50" s="7"/>
      <c r="E50" s="7"/>
      <c r="F50" s="7"/>
      <c r="G50" s="7"/>
      <c r="H50" s="7"/>
      <c r="I50" s="7"/>
      <c r="J50" s="7"/>
      <c r="K50" s="7"/>
      <c r="L50" s="7"/>
      <c r="M50" s="7"/>
      <c r="N50" s="7"/>
      <c r="O50" s="37">
        <f t="shared" si="3"/>
        <v>0</v>
      </c>
      <c r="P50" s="37">
        <f t="shared" si="4"/>
        <v>0</v>
      </c>
      <c r="Q50" s="37">
        <f t="shared" si="2"/>
        <v>0</v>
      </c>
      <c r="R50" s="143"/>
      <c r="S50" s="38" t="str">
        <f>IF(R50="","",IF(R50="SI","No cal documentació",IF(P50&gt;0,(CONCATENATE("12b_",'Valoració '!$D$7,"00",A50))," ")))</f>
        <v/>
      </c>
    </row>
    <row r="51" spans="1:19" x14ac:dyDescent="0.25">
      <c r="A51" s="71">
        <v>44</v>
      </c>
      <c r="B51" s="7"/>
      <c r="C51" s="7"/>
      <c r="D51" s="7"/>
      <c r="E51" s="7"/>
      <c r="F51" s="7"/>
      <c r="G51" s="7"/>
      <c r="H51" s="7"/>
      <c r="I51" s="7"/>
      <c r="J51" s="7"/>
      <c r="K51" s="7"/>
      <c r="L51" s="7"/>
      <c r="M51" s="7"/>
      <c r="N51" s="7"/>
      <c r="O51" s="37">
        <f t="shared" si="3"/>
        <v>0</v>
      </c>
      <c r="P51" s="37">
        <f t="shared" si="4"/>
        <v>0</v>
      </c>
      <c r="Q51" s="37">
        <f t="shared" si="2"/>
        <v>0</v>
      </c>
      <c r="R51" s="143"/>
      <c r="S51" s="38" t="str">
        <f>IF(R51="","",IF(R51="SI","No cal documentació",IF(P51&gt;0,(CONCATENATE("12b_",'Valoració '!$D$7,"00",A51))," ")))</f>
        <v/>
      </c>
    </row>
    <row r="52" spans="1:19" x14ac:dyDescent="0.25">
      <c r="A52" s="71">
        <v>45</v>
      </c>
      <c r="B52" s="7"/>
      <c r="C52" s="7"/>
      <c r="D52" s="7"/>
      <c r="E52" s="7"/>
      <c r="F52" s="7"/>
      <c r="G52" s="7"/>
      <c r="H52" s="7"/>
      <c r="I52" s="7"/>
      <c r="J52" s="7"/>
      <c r="K52" s="7"/>
      <c r="L52" s="7"/>
      <c r="M52" s="7"/>
      <c r="N52" s="7"/>
      <c r="O52" s="37">
        <f t="shared" si="3"/>
        <v>0</v>
      </c>
      <c r="P52" s="37">
        <f t="shared" si="4"/>
        <v>0</v>
      </c>
      <c r="Q52" s="37">
        <f t="shared" si="2"/>
        <v>0</v>
      </c>
      <c r="R52" s="143"/>
      <c r="S52" s="38" t="str">
        <f>IF(R52="","",IF(R52="SI","No cal documentació",IF(P52&gt;0,(CONCATENATE("12b_",'Valoració '!$D$7,"00",A52))," ")))</f>
        <v/>
      </c>
    </row>
    <row r="53" spans="1:19" x14ac:dyDescent="0.25">
      <c r="A53" s="71">
        <v>46</v>
      </c>
      <c r="B53" s="7"/>
      <c r="C53" s="7"/>
      <c r="D53" s="7"/>
      <c r="E53" s="7"/>
      <c r="F53" s="7"/>
      <c r="G53" s="7"/>
      <c r="H53" s="7"/>
      <c r="I53" s="7"/>
      <c r="J53" s="7"/>
      <c r="K53" s="7"/>
      <c r="L53" s="7"/>
      <c r="M53" s="7"/>
      <c r="N53" s="7"/>
      <c r="O53" s="37">
        <f t="shared" si="3"/>
        <v>0</v>
      </c>
      <c r="P53" s="37">
        <f t="shared" si="4"/>
        <v>0</v>
      </c>
      <c r="Q53" s="37">
        <f t="shared" si="2"/>
        <v>0</v>
      </c>
      <c r="R53" s="143"/>
      <c r="S53" s="38" t="str">
        <f>IF(R53="","",IF(R53="SI","No cal documentació",IF(P53&gt;0,(CONCATENATE("12b_",'Valoració '!$D$7,"00",A53))," ")))</f>
        <v/>
      </c>
    </row>
    <row r="54" spans="1:19" x14ac:dyDescent="0.25">
      <c r="A54" s="71">
        <v>47</v>
      </c>
      <c r="B54" s="7"/>
      <c r="C54" s="7"/>
      <c r="D54" s="7"/>
      <c r="E54" s="7"/>
      <c r="F54" s="7"/>
      <c r="G54" s="7"/>
      <c r="H54" s="7"/>
      <c r="I54" s="7"/>
      <c r="J54" s="7"/>
      <c r="K54" s="7"/>
      <c r="L54" s="7"/>
      <c r="M54" s="7"/>
      <c r="N54" s="7"/>
      <c r="O54" s="37">
        <f t="shared" si="3"/>
        <v>0</v>
      </c>
      <c r="P54" s="37">
        <f t="shared" si="4"/>
        <v>0</v>
      </c>
      <c r="Q54" s="37">
        <f t="shared" si="2"/>
        <v>0</v>
      </c>
      <c r="R54" s="143"/>
      <c r="S54" s="38" t="str">
        <f>IF(R54="","",IF(R54="SI","No cal documentació",IF(P54&gt;0,(CONCATENATE("12b_",'Valoració '!$D$7,"00",A54))," ")))</f>
        <v/>
      </c>
    </row>
    <row r="55" spans="1:19" x14ac:dyDescent="0.25">
      <c r="A55" s="71">
        <v>48</v>
      </c>
      <c r="B55" s="7"/>
      <c r="C55" s="7"/>
      <c r="D55" s="7"/>
      <c r="E55" s="7"/>
      <c r="F55" s="7"/>
      <c r="G55" s="7"/>
      <c r="H55" s="7"/>
      <c r="I55" s="7"/>
      <c r="J55" s="7"/>
      <c r="K55" s="7"/>
      <c r="L55" s="7"/>
      <c r="M55" s="7"/>
      <c r="N55" s="7"/>
      <c r="O55" s="37">
        <f t="shared" si="3"/>
        <v>0</v>
      </c>
      <c r="P55" s="37">
        <f t="shared" si="4"/>
        <v>0</v>
      </c>
      <c r="Q55" s="37">
        <f t="shared" si="2"/>
        <v>0</v>
      </c>
      <c r="R55" s="143"/>
      <c r="S55" s="38" t="str">
        <f>IF(R55="","",IF(R55="SI","No cal documentació",IF(P55&gt;0,(CONCATENATE("12b_",'Valoració '!$D$7,"00",A55))," ")))</f>
        <v/>
      </c>
    </row>
    <row r="56" spans="1:19" x14ac:dyDescent="0.25">
      <c r="A56" s="71">
        <v>49</v>
      </c>
      <c r="B56" s="7"/>
      <c r="C56" s="7"/>
      <c r="D56" s="7"/>
      <c r="E56" s="7"/>
      <c r="F56" s="7"/>
      <c r="G56" s="7"/>
      <c r="H56" s="7"/>
      <c r="I56" s="7"/>
      <c r="J56" s="7"/>
      <c r="K56" s="7"/>
      <c r="L56" s="7"/>
      <c r="M56" s="7"/>
      <c r="N56" s="7"/>
      <c r="O56" s="37">
        <f t="shared" si="3"/>
        <v>0</v>
      </c>
      <c r="P56" s="37">
        <f t="shared" si="4"/>
        <v>0</v>
      </c>
      <c r="Q56" s="37">
        <f t="shared" si="2"/>
        <v>0</v>
      </c>
      <c r="R56" s="143"/>
      <c r="S56" s="38" t="str">
        <f>IF(R56="","",IF(R56="SI","No cal documentació",IF(P56&gt;0,(CONCATENATE("12b_",'Valoració '!$D$7,"00",A56))," ")))</f>
        <v/>
      </c>
    </row>
    <row r="57" spans="1:19" x14ac:dyDescent="0.25">
      <c r="A57" s="71">
        <v>50</v>
      </c>
      <c r="B57" s="7"/>
      <c r="C57" s="7"/>
      <c r="D57" s="7"/>
      <c r="E57" s="7"/>
      <c r="F57" s="7"/>
      <c r="G57" s="7"/>
      <c r="H57" s="7"/>
      <c r="I57" s="7"/>
      <c r="J57" s="7"/>
      <c r="K57" s="7"/>
      <c r="L57" s="7"/>
      <c r="M57" s="7"/>
      <c r="N57" s="7"/>
      <c r="O57" s="37">
        <f t="shared" si="3"/>
        <v>0</v>
      </c>
      <c r="P57" s="37">
        <f t="shared" si="4"/>
        <v>0</v>
      </c>
      <c r="Q57" s="37">
        <f t="shared" si="2"/>
        <v>0</v>
      </c>
      <c r="R57" s="143"/>
      <c r="S57" s="38" t="str">
        <f>IF(R57="","",IF(R57="SI","No cal documentació",IF(P57&gt;0,(CONCATENATE("12b_",'Valoració '!$D$7,"00",A57))," ")))</f>
        <v/>
      </c>
    </row>
    <row r="58" spans="1:19" x14ac:dyDescent="0.25">
      <c r="A58" s="71">
        <v>51</v>
      </c>
      <c r="B58" s="7"/>
      <c r="C58" s="7"/>
      <c r="D58" s="7"/>
      <c r="E58" s="7"/>
      <c r="F58" s="7"/>
      <c r="G58" s="7"/>
      <c r="H58" s="7"/>
      <c r="I58" s="7"/>
      <c r="J58" s="7"/>
      <c r="K58" s="7"/>
      <c r="L58" s="7"/>
      <c r="M58" s="7"/>
      <c r="N58" s="7"/>
      <c r="O58" s="37">
        <f t="shared" si="3"/>
        <v>0</v>
      </c>
      <c r="P58" s="37">
        <f t="shared" si="4"/>
        <v>0</v>
      </c>
      <c r="Q58" s="37">
        <f t="shared" si="2"/>
        <v>0</v>
      </c>
      <c r="R58" s="143"/>
      <c r="S58" s="38" t="str">
        <f>IF(R58="","",IF(R58="SI","No cal documentació",IF(P58&gt;0,(CONCATENATE("12b_",'Valoració '!$D$7,"00",A58))," ")))</f>
        <v/>
      </c>
    </row>
    <row r="59" spans="1:19" x14ac:dyDescent="0.25">
      <c r="A59" s="71">
        <v>52</v>
      </c>
      <c r="B59" s="7"/>
      <c r="C59" s="7"/>
      <c r="D59" s="7"/>
      <c r="E59" s="7"/>
      <c r="F59" s="7"/>
      <c r="G59" s="7"/>
      <c r="H59" s="7"/>
      <c r="I59" s="7"/>
      <c r="J59" s="7"/>
      <c r="K59" s="7"/>
      <c r="L59" s="7"/>
      <c r="M59" s="7"/>
      <c r="N59" s="7"/>
      <c r="O59" s="37">
        <f t="shared" si="3"/>
        <v>0</v>
      </c>
      <c r="P59" s="37">
        <f t="shared" si="4"/>
        <v>0</v>
      </c>
      <c r="Q59" s="37">
        <f t="shared" si="2"/>
        <v>0</v>
      </c>
      <c r="R59" s="143"/>
      <c r="S59" s="38" t="str">
        <f>IF(R59="","",IF(R59="SI","No cal documentació",IF(P59&gt;0,(CONCATENATE("12b_",'Valoració '!$D$7,"00",A59))," ")))</f>
        <v/>
      </c>
    </row>
    <row r="60" spans="1:19" x14ac:dyDescent="0.25">
      <c r="A60" s="71">
        <v>53</v>
      </c>
      <c r="B60" s="7"/>
      <c r="C60" s="7"/>
      <c r="D60" s="7"/>
      <c r="E60" s="7"/>
      <c r="F60" s="7"/>
      <c r="G60" s="7"/>
      <c r="H60" s="7"/>
      <c r="I60" s="7"/>
      <c r="J60" s="7"/>
      <c r="K60" s="7"/>
      <c r="L60" s="7"/>
      <c r="M60" s="7"/>
      <c r="N60" s="7"/>
      <c r="O60" s="37">
        <f t="shared" si="3"/>
        <v>0</v>
      </c>
      <c r="P60" s="37">
        <f t="shared" si="4"/>
        <v>0</v>
      </c>
      <c r="Q60" s="37">
        <f t="shared" si="2"/>
        <v>0</v>
      </c>
      <c r="R60" s="143"/>
      <c r="S60" s="38" t="str">
        <f>IF(R60="","",IF(R60="SI","No cal documentació",IF(P60&gt;0,(CONCATENATE("12b_",'Valoració '!$D$7,"00",A60))," ")))</f>
        <v/>
      </c>
    </row>
    <row r="61" spans="1:19" x14ac:dyDescent="0.25">
      <c r="A61" s="71">
        <v>54</v>
      </c>
      <c r="B61" s="7"/>
      <c r="C61" s="7"/>
      <c r="D61" s="7"/>
      <c r="E61" s="7"/>
      <c r="F61" s="7"/>
      <c r="G61" s="7"/>
      <c r="H61" s="7"/>
      <c r="I61" s="7"/>
      <c r="J61" s="7"/>
      <c r="K61" s="7"/>
      <c r="L61" s="7"/>
      <c r="M61" s="7"/>
      <c r="N61" s="7"/>
      <c r="O61" s="37">
        <f t="shared" si="3"/>
        <v>0</v>
      </c>
      <c r="P61" s="37">
        <f t="shared" si="4"/>
        <v>0</v>
      </c>
      <c r="Q61" s="37">
        <f t="shared" si="2"/>
        <v>0</v>
      </c>
      <c r="R61" s="143"/>
      <c r="S61" s="38" t="str">
        <f>IF(R61="","",IF(R61="SI","No cal documentació",IF(P61&gt;0,(CONCATENATE("12b_",'Valoració '!$D$7,"00",A61))," ")))</f>
        <v/>
      </c>
    </row>
    <row r="62" spans="1:19" x14ac:dyDescent="0.25">
      <c r="A62" s="71">
        <v>55</v>
      </c>
      <c r="B62" s="7"/>
      <c r="C62" s="7"/>
      <c r="D62" s="7"/>
      <c r="E62" s="7"/>
      <c r="F62" s="7"/>
      <c r="G62" s="7"/>
      <c r="H62" s="7"/>
      <c r="I62" s="7"/>
      <c r="J62" s="7"/>
      <c r="K62" s="7"/>
      <c r="L62" s="7"/>
      <c r="M62" s="7"/>
      <c r="N62" s="7"/>
      <c r="O62" s="37">
        <f t="shared" si="3"/>
        <v>0</v>
      </c>
      <c r="P62" s="37">
        <f t="shared" si="4"/>
        <v>0</v>
      </c>
      <c r="Q62" s="37">
        <f t="shared" si="2"/>
        <v>0</v>
      </c>
      <c r="R62" s="143"/>
      <c r="S62" s="38" t="str">
        <f>IF(R62="","",IF(R62="SI","No cal documentació",IF(P62&gt;0,(CONCATENATE("12b_",'Valoració '!$D$7,"00",A62))," ")))</f>
        <v/>
      </c>
    </row>
    <row r="63" spans="1:19" x14ac:dyDescent="0.25">
      <c r="A63" s="71">
        <v>56</v>
      </c>
      <c r="B63" s="7"/>
      <c r="C63" s="7"/>
      <c r="D63" s="7"/>
      <c r="E63" s="7"/>
      <c r="F63" s="7"/>
      <c r="G63" s="7"/>
      <c r="H63" s="7"/>
      <c r="I63" s="7"/>
      <c r="J63" s="7"/>
      <c r="K63" s="7"/>
      <c r="L63" s="7"/>
      <c r="M63" s="7"/>
      <c r="N63" s="7"/>
      <c r="O63" s="37">
        <f t="shared" si="3"/>
        <v>0</v>
      </c>
      <c r="P63" s="37">
        <f t="shared" si="4"/>
        <v>0</v>
      </c>
      <c r="Q63" s="37">
        <f t="shared" si="2"/>
        <v>0</v>
      </c>
      <c r="R63" s="143"/>
      <c r="S63" s="38" t="str">
        <f>IF(R63="","",IF(R63="SI","No cal documentació",IF(P63&gt;0,(CONCATENATE("12b_",'Valoració '!$D$7,"00",A63))," ")))</f>
        <v/>
      </c>
    </row>
    <row r="64" spans="1:19" x14ac:dyDescent="0.25">
      <c r="A64" s="71">
        <v>57</v>
      </c>
      <c r="B64" s="7"/>
      <c r="C64" s="7"/>
      <c r="D64" s="7"/>
      <c r="E64" s="7"/>
      <c r="F64" s="7"/>
      <c r="G64" s="7"/>
      <c r="H64" s="7"/>
      <c r="I64" s="7"/>
      <c r="J64" s="7"/>
      <c r="K64" s="7"/>
      <c r="L64" s="7"/>
      <c r="M64" s="7"/>
      <c r="N64" s="7"/>
      <c r="O64" s="37">
        <f t="shared" si="3"/>
        <v>0</v>
      </c>
      <c r="P64" s="37">
        <f t="shared" si="4"/>
        <v>0</v>
      </c>
      <c r="Q64" s="37">
        <f t="shared" si="2"/>
        <v>0</v>
      </c>
      <c r="R64" s="143"/>
      <c r="S64" s="38" t="str">
        <f>IF(R64="","",IF(R64="SI","No cal documentació",IF(P64&gt;0,(CONCATENATE("12b_",'Valoració '!$D$7,"00",A64))," ")))</f>
        <v/>
      </c>
    </row>
    <row r="65" spans="1:19" x14ac:dyDescent="0.25">
      <c r="A65" s="71">
        <v>58</v>
      </c>
      <c r="B65" s="7"/>
      <c r="C65" s="7"/>
      <c r="D65" s="7"/>
      <c r="E65" s="7"/>
      <c r="F65" s="7"/>
      <c r="G65" s="7"/>
      <c r="H65" s="7"/>
      <c r="I65" s="7"/>
      <c r="J65" s="7"/>
      <c r="K65" s="7"/>
      <c r="L65" s="7"/>
      <c r="M65" s="7"/>
      <c r="N65" s="7"/>
      <c r="O65" s="37">
        <f t="shared" si="3"/>
        <v>0</v>
      </c>
      <c r="P65" s="37">
        <f t="shared" si="4"/>
        <v>0</v>
      </c>
      <c r="Q65" s="37">
        <f t="shared" si="2"/>
        <v>0</v>
      </c>
      <c r="R65" s="143"/>
      <c r="S65" s="38" t="str">
        <f>IF(R65="","",IF(R65="SI","No cal documentació",IF(P65&gt;0,(CONCATENATE("12b_",'Valoració '!$D$7,"00",A65))," ")))</f>
        <v/>
      </c>
    </row>
    <row r="66" spans="1:19" x14ac:dyDescent="0.25">
      <c r="A66" s="71">
        <v>59</v>
      </c>
      <c r="B66" s="7"/>
      <c r="C66" s="7"/>
      <c r="D66" s="7"/>
      <c r="E66" s="7"/>
      <c r="F66" s="7"/>
      <c r="G66" s="7"/>
      <c r="H66" s="7"/>
      <c r="I66" s="7"/>
      <c r="J66" s="7"/>
      <c r="K66" s="7"/>
      <c r="L66" s="7"/>
      <c r="M66" s="7"/>
      <c r="N66" s="7"/>
      <c r="O66" s="37">
        <f t="shared" si="3"/>
        <v>0</v>
      </c>
      <c r="P66" s="37">
        <f t="shared" si="4"/>
        <v>0</v>
      </c>
      <c r="Q66" s="37">
        <f t="shared" si="2"/>
        <v>0</v>
      </c>
      <c r="R66" s="143"/>
      <c r="S66" s="38" t="str">
        <f>IF(R66="","",IF(R66="SI","No cal documentació",IF(P66&gt;0,(CONCATENATE("12b_",'Valoració '!$D$7,"00",A66))," ")))</f>
        <v/>
      </c>
    </row>
    <row r="67" spans="1:19" x14ac:dyDescent="0.25">
      <c r="A67" s="71">
        <v>60</v>
      </c>
      <c r="B67" s="7"/>
      <c r="C67" s="7"/>
      <c r="D67" s="7"/>
      <c r="E67" s="7"/>
      <c r="F67" s="7"/>
      <c r="G67" s="7"/>
      <c r="H67" s="7"/>
      <c r="I67" s="7"/>
      <c r="J67" s="7"/>
      <c r="K67" s="7"/>
      <c r="L67" s="7"/>
      <c r="M67" s="7"/>
      <c r="N67" s="7"/>
      <c r="O67" s="37">
        <f t="shared" si="3"/>
        <v>0</v>
      </c>
      <c r="P67" s="37">
        <f t="shared" si="4"/>
        <v>0</v>
      </c>
      <c r="Q67" s="37">
        <f t="shared" si="2"/>
        <v>0</v>
      </c>
      <c r="R67" s="143"/>
      <c r="S67" s="38" t="str">
        <f>IF(R67="","",IF(R67="SI","No cal documentació",IF(P67&gt;0,(CONCATENATE("12b_",'Valoració '!$D$7,"00",A67))," ")))</f>
        <v/>
      </c>
    </row>
    <row r="68" spans="1:19" x14ac:dyDescent="0.25">
      <c r="A68" s="71">
        <v>61</v>
      </c>
      <c r="B68" s="7"/>
      <c r="C68" s="7"/>
      <c r="D68" s="7"/>
      <c r="E68" s="7"/>
      <c r="F68" s="7"/>
      <c r="G68" s="7"/>
      <c r="H68" s="7"/>
      <c r="I68" s="7"/>
      <c r="J68" s="7"/>
      <c r="K68" s="7"/>
      <c r="L68" s="7"/>
      <c r="M68" s="7"/>
      <c r="N68" s="7"/>
      <c r="O68" s="37">
        <f t="shared" si="3"/>
        <v>0</v>
      </c>
      <c r="P68" s="37">
        <f t="shared" si="4"/>
        <v>0</v>
      </c>
      <c r="Q68" s="37">
        <f t="shared" si="2"/>
        <v>0</v>
      </c>
      <c r="R68" s="143"/>
      <c r="S68" s="38" t="str">
        <f>IF(R68="","",IF(R68="SI","No cal documentació",IF(P68&gt;0,(CONCATENATE("12b_",'Valoració '!$D$7,"00",A68))," ")))</f>
        <v/>
      </c>
    </row>
    <row r="69" spans="1:19" x14ac:dyDescent="0.25">
      <c r="A69" s="71">
        <v>62</v>
      </c>
      <c r="B69" s="7"/>
      <c r="C69" s="7"/>
      <c r="D69" s="7"/>
      <c r="E69" s="7"/>
      <c r="F69" s="7"/>
      <c r="G69" s="7"/>
      <c r="H69" s="7"/>
      <c r="I69" s="7"/>
      <c r="J69" s="7"/>
      <c r="K69" s="7"/>
      <c r="L69" s="7"/>
      <c r="M69" s="7"/>
      <c r="N69" s="7"/>
      <c r="O69" s="37">
        <f t="shared" si="3"/>
        <v>0</v>
      </c>
      <c r="P69" s="37">
        <f t="shared" si="4"/>
        <v>0</v>
      </c>
      <c r="Q69" s="37">
        <f t="shared" si="2"/>
        <v>0</v>
      </c>
      <c r="R69" s="143"/>
      <c r="S69" s="38" t="str">
        <f>IF(R69="","",IF(R69="SI","No cal documentació",IF(P69&gt;0,(CONCATENATE("12b_",'Valoració '!$D$7,"00",A69))," ")))</f>
        <v/>
      </c>
    </row>
    <row r="70" spans="1:19" x14ac:dyDescent="0.25">
      <c r="A70" s="71">
        <v>63</v>
      </c>
      <c r="B70" s="7"/>
      <c r="C70" s="7"/>
      <c r="D70" s="7"/>
      <c r="E70" s="7"/>
      <c r="F70" s="7"/>
      <c r="G70" s="7"/>
      <c r="H70" s="7"/>
      <c r="I70" s="7"/>
      <c r="J70" s="7"/>
      <c r="K70" s="7"/>
      <c r="L70" s="7"/>
      <c r="M70" s="7"/>
      <c r="N70" s="7"/>
      <c r="O70" s="37">
        <f t="shared" si="3"/>
        <v>0</v>
      </c>
      <c r="P70" s="37">
        <f t="shared" si="4"/>
        <v>0</v>
      </c>
      <c r="Q70" s="37">
        <f t="shared" si="2"/>
        <v>0</v>
      </c>
      <c r="R70" s="143"/>
      <c r="S70" s="38" t="str">
        <f>IF(R70="","",IF(R70="SI","No cal documentació",IF(P70&gt;0,(CONCATENATE("12b_",'Valoració '!$D$7,"00",A70))," ")))</f>
        <v/>
      </c>
    </row>
    <row r="71" spans="1:19" x14ac:dyDescent="0.25">
      <c r="A71" s="71">
        <v>64</v>
      </c>
      <c r="B71" s="7"/>
      <c r="C71" s="7"/>
      <c r="D71" s="7"/>
      <c r="E71" s="7"/>
      <c r="F71" s="7"/>
      <c r="G71" s="7"/>
      <c r="H71" s="7"/>
      <c r="I71" s="7"/>
      <c r="J71" s="7"/>
      <c r="K71" s="7"/>
      <c r="L71" s="7"/>
      <c r="M71" s="7"/>
      <c r="N71" s="7"/>
      <c r="O71" s="37">
        <f t="shared" si="3"/>
        <v>0</v>
      </c>
      <c r="P71" s="37">
        <f t="shared" si="4"/>
        <v>0</v>
      </c>
      <c r="Q71" s="37">
        <f t="shared" si="2"/>
        <v>0</v>
      </c>
      <c r="R71" s="143"/>
      <c r="S71" s="38" t="str">
        <f>IF(R71="","",IF(R71="SI","No cal documentació",IF(P71&gt;0,(CONCATENATE("12b_",'Valoració '!$D$7,"00",A71))," ")))</f>
        <v/>
      </c>
    </row>
    <row r="72" spans="1:19" x14ac:dyDescent="0.25">
      <c r="A72" s="71">
        <v>65</v>
      </c>
      <c r="B72" s="7"/>
      <c r="C72" s="7"/>
      <c r="D72" s="7"/>
      <c r="E72" s="7"/>
      <c r="F72" s="7"/>
      <c r="G72" s="7"/>
      <c r="H72" s="7"/>
      <c r="I72" s="7"/>
      <c r="J72" s="7"/>
      <c r="K72" s="7"/>
      <c r="L72" s="7"/>
      <c r="M72" s="7"/>
      <c r="N72" s="7"/>
      <c r="O72" s="37">
        <f t="shared" si="3"/>
        <v>0</v>
      </c>
      <c r="P72" s="37">
        <f t="shared" si="4"/>
        <v>0</v>
      </c>
      <c r="Q72" s="37">
        <f t="shared" si="2"/>
        <v>0</v>
      </c>
      <c r="R72" s="143"/>
      <c r="S72" s="38" t="str">
        <f>IF(R72="","",IF(R72="SI","No cal documentació",IF(P72&gt;0,(CONCATENATE("12b_",'Valoració '!$D$7,"00",A72))," ")))</f>
        <v/>
      </c>
    </row>
    <row r="73" spans="1:19" x14ac:dyDescent="0.25">
      <c r="A73" s="71">
        <v>66</v>
      </c>
      <c r="B73" s="7"/>
      <c r="C73" s="7"/>
      <c r="D73" s="7"/>
      <c r="E73" s="7"/>
      <c r="F73" s="7"/>
      <c r="G73" s="7"/>
      <c r="H73" s="7"/>
      <c r="I73" s="7"/>
      <c r="J73" s="7"/>
      <c r="K73" s="7"/>
      <c r="L73" s="7"/>
      <c r="M73" s="7"/>
      <c r="N73" s="7"/>
      <c r="O73" s="37">
        <f t="shared" si="3"/>
        <v>0</v>
      </c>
      <c r="P73" s="37">
        <f t="shared" si="4"/>
        <v>0</v>
      </c>
      <c r="Q73" s="37">
        <f t="shared" ref="Q73:Q107" si="5">IF(O73=3,P73,IF(O73&gt;3,(P73+(P73*(O73-3))/3),((P73*O73)/3)))</f>
        <v>0</v>
      </c>
      <c r="R73" s="143"/>
      <c r="S73" s="38" t="str">
        <f>IF(R73="","",IF(R73="SI","No cal documentació",IF(P73&gt;0,(CONCATENATE("12b_",'Valoració '!$D$7,"00",A73))," ")))</f>
        <v/>
      </c>
    </row>
    <row r="74" spans="1:19" x14ac:dyDescent="0.25">
      <c r="A74" s="71">
        <v>67</v>
      </c>
      <c r="B74" s="7"/>
      <c r="C74" s="7"/>
      <c r="D74" s="7"/>
      <c r="E74" s="7"/>
      <c r="F74" s="7"/>
      <c r="G74" s="7"/>
      <c r="H74" s="7"/>
      <c r="I74" s="7"/>
      <c r="J74" s="7"/>
      <c r="K74" s="7"/>
      <c r="L74" s="7"/>
      <c r="M74" s="7"/>
      <c r="N74" s="7"/>
      <c r="O74" s="37">
        <f t="shared" si="3"/>
        <v>0</v>
      </c>
      <c r="P74" s="37">
        <f t="shared" si="4"/>
        <v>0</v>
      </c>
      <c r="Q74" s="37">
        <f t="shared" si="5"/>
        <v>0</v>
      </c>
      <c r="R74" s="143"/>
      <c r="S74" s="38" t="str">
        <f>IF(R74="","",IF(R74="SI","No cal documentació",IF(P74&gt;0,(CONCATENATE("12b_",'Valoració '!$D$7,"00",A74))," ")))</f>
        <v/>
      </c>
    </row>
    <row r="75" spans="1:19" x14ac:dyDescent="0.25">
      <c r="A75" s="71">
        <v>68</v>
      </c>
      <c r="B75" s="7"/>
      <c r="C75" s="7"/>
      <c r="D75" s="7"/>
      <c r="E75" s="7"/>
      <c r="F75" s="7"/>
      <c r="G75" s="7"/>
      <c r="H75" s="7"/>
      <c r="I75" s="7"/>
      <c r="J75" s="7"/>
      <c r="K75" s="7"/>
      <c r="L75" s="7"/>
      <c r="M75" s="7"/>
      <c r="N75" s="7"/>
      <c r="O75" s="37">
        <f t="shared" si="3"/>
        <v>0</v>
      </c>
      <c r="P75" s="37">
        <f t="shared" si="4"/>
        <v>0</v>
      </c>
      <c r="Q75" s="37">
        <f t="shared" si="5"/>
        <v>0</v>
      </c>
      <c r="R75" s="143"/>
      <c r="S75" s="38" t="str">
        <f>IF(R75="","",IF(R75="SI","No cal documentació",IF(P75&gt;0,(CONCATENATE("12b_",'Valoració '!$D$7,"00",A75))," ")))</f>
        <v/>
      </c>
    </row>
    <row r="76" spans="1:19" x14ac:dyDescent="0.25">
      <c r="A76" s="71">
        <v>69</v>
      </c>
      <c r="B76" s="7"/>
      <c r="C76" s="7"/>
      <c r="D76" s="7"/>
      <c r="E76" s="7"/>
      <c r="F76" s="7"/>
      <c r="G76" s="7"/>
      <c r="H76" s="7"/>
      <c r="I76" s="7"/>
      <c r="J76" s="7"/>
      <c r="K76" s="7"/>
      <c r="L76" s="7"/>
      <c r="M76" s="7"/>
      <c r="N76" s="7"/>
      <c r="O76" s="37">
        <f t="shared" si="3"/>
        <v>0</v>
      </c>
      <c r="P76" s="37">
        <f t="shared" si="4"/>
        <v>0</v>
      </c>
      <c r="Q76" s="37">
        <f t="shared" si="5"/>
        <v>0</v>
      </c>
      <c r="R76" s="143"/>
      <c r="S76" s="38" t="str">
        <f>IF(R76="","",IF(R76="SI","No cal documentació",IF(P76&gt;0,(CONCATENATE("12b_",'Valoració '!$D$7,"00",A76))," ")))</f>
        <v/>
      </c>
    </row>
    <row r="77" spans="1:19" x14ac:dyDescent="0.25">
      <c r="A77" s="71">
        <v>70</v>
      </c>
      <c r="B77" s="7"/>
      <c r="C77" s="7"/>
      <c r="D77" s="7"/>
      <c r="E77" s="7"/>
      <c r="F77" s="7"/>
      <c r="G77" s="7"/>
      <c r="H77" s="7"/>
      <c r="I77" s="7"/>
      <c r="J77" s="7"/>
      <c r="K77" s="7"/>
      <c r="L77" s="7"/>
      <c r="M77" s="7"/>
      <c r="N77" s="7"/>
      <c r="O77" s="37">
        <f t="shared" si="3"/>
        <v>0</v>
      </c>
      <c r="P77" s="37">
        <f t="shared" si="4"/>
        <v>0</v>
      </c>
      <c r="Q77" s="37">
        <f t="shared" si="5"/>
        <v>0</v>
      </c>
      <c r="R77" s="143"/>
      <c r="S77" s="38" t="str">
        <f>IF(R77="","",IF(R77="SI","No cal documentació",IF(P77&gt;0,(CONCATENATE("12b_",'Valoració '!$D$7,"00",A77))," ")))</f>
        <v/>
      </c>
    </row>
    <row r="78" spans="1:19" x14ac:dyDescent="0.25">
      <c r="A78" s="71">
        <v>71</v>
      </c>
      <c r="B78" s="7"/>
      <c r="C78" s="7"/>
      <c r="D78" s="7"/>
      <c r="E78" s="7"/>
      <c r="F78" s="7"/>
      <c r="G78" s="7"/>
      <c r="H78" s="7"/>
      <c r="I78" s="7"/>
      <c r="J78" s="7"/>
      <c r="K78" s="7"/>
      <c r="L78" s="7"/>
      <c r="M78" s="7"/>
      <c r="N78" s="7"/>
      <c r="O78" s="37">
        <f t="shared" si="3"/>
        <v>0</v>
      </c>
      <c r="P78" s="37">
        <f t="shared" si="4"/>
        <v>0</v>
      </c>
      <c r="Q78" s="37">
        <f t="shared" si="5"/>
        <v>0</v>
      </c>
      <c r="R78" s="143"/>
      <c r="S78" s="38" t="str">
        <f>IF(R78="","",IF(R78="SI","No cal documentació",IF(P78&gt;0,(CONCATENATE("12b_",'Valoració '!$D$7,"00",A78))," ")))</f>
        <v/>
      </c>
    </row>
    <row r="79" spans="1:19" x14ac:dyDescent="0.25">
      <c r="A79" s="71">
        <v>72</v>
      </c>
      <c r="B79" s="7"/>
      <c r="C79" s="7"/>
      <c r="D79" s="7"/>
      <c r="E79" s="7"/>
      <c r="F79" s="7"/>
      <c r="G79" s="7"/>
      <c r="H79" s="7"/>
      <c r="I79" s="7"/>
      <c r="J79" s="7"/>
      <c r="K79" s="7"/>
      <c r="L79" s="7"/>
      <c r="M79" s="7"/>
      <c r="N79" s="7"/>
      <c r="O79" s="37">
        <f t="shared" si="3"/>
        <v>0</v>
      </c>
      <c r="P79" s="37">
        <f t="shared" si="4"/>
        <v>0</v>
      </c>
      <c r="Q79" s="37">
        <f t="shared" si="5"/>
        <v>0</v>
      </c>
      <c r="R79" s="143"/>
      <c r="S79" s="38" t="str">
        <f>IF(R79="","",IF(R79="SI","No cal documentació",IF(P79&gt;0,(CONCATENATE("12b_",'Valoració '!$D$7,"00",A79))," ")))</f>
        <v/>
      </c>
    </row>
    <row r="80" spans="1:19" x14ac:dyDescent="0.25">
      <c r="A80" s="71">
        <v>73</v>
      </c>
      <c r="B80" s="7"/>
      <c r="C80" s="7"/>
      <c r="D80" s="7"/>
      <c r="E80" s="7"/>
      <c r="F80" s="7"/>
      <c r="G80" s="7"/>
      <c r="H80" s="7"/>
      <c r="I80" s="7"/>
      <c r="J80" s="7"/>
      <c r="K80" s="7"/>
      <c r="L80" s="7"/>
      <c r="M80" s="7"/>
      <c r="N80" s="7"/>
      <c r="O80" s="37">
        <f t="shared" si="3"/>
        <v>0</v>
      </c>
      <c r="P80" s="37">
        <f t="shared" si="4"/>
        <v>0</v>
      </c>
      <c r="Q80" s="37">
        <f t="shared" si="5"/>
        <v>0</v>
      </c>
      <c r="R80" s="143"/>
      <c r="S80" s="38" t="str">
        <f>IF(R80="","",IF(R80="SI","No cal documentació",IF(P80&gt;0,(CONCATENATE("12b_",'Valoració '!$D$7,"00",A80))," ")))</f>
        <v/>
      </c>
    </row>
    <row r="81" spans="1:19" x14ac:dyDescent="0.25">
      <c r="A81" s="71">
        <v>74</v>
      </c>
      <c r="B81" s="7"/>
      <c r="C81" s="7"/>
      <c r="D81" s="7"/>
      <c r="E81" s="7"/>
      <c r="F81" s="7"/>
      <c r="G81" s="7"/>
      <c r="H81" s="7"/>
      <c r="I81" s="7"/>
      <c r="J81" s="7"/>
      <c r="K81" s="7"/>
      <c r="L81" s="7"/>
      <c r="M81" s="7"/>
      <c r="N81" s="7"/>
      <c r="O81" s="37">
        <f t="shared" si="3"/>
        <v>0</v>
      </c>
      <c r="P81" s="37">
        <f t="shared" si="4"/>
        <v>0</v>
      </c>
      <c r="Q81" s="37">
        <f t="shared" si="5"/>
        <v>0</v>
      </c>
      <c r="R81" s="143"/>
      <c r="S81" s="38" t="str">
        <f>IF(R81="","",IF(R81="SI","No cal documentació",IF(P81&gt;0,(CONCATENATE("12b_",'Valoració '!$D$7,"00",A81))," ")))</f>
        <v/>
      </c>
    </row>
    <row r="82" spans="1:19" x14ac:dyDescent="0.25">
      <c r="A82" s="71">
        <v>75</v>
      </c>
      <c r="B82" s="7"/>
      <c r="C82" s="7"/>
      <c r="D82" s="7"/>
      <c r="E82" s="7"/>
      <c r="F82" s="7"/>
      <c r="G82" s="7"/>
      <c r="H82" s="7"/>
      <c r="I82" s="7"/>
      <c r="J82" s="7"/>
      <c r="K82" s="7"/>
      <c r="L82" s="7"/>
      <c r="M82" s="7"/>
      <c r="N82" s="7"/>
      <c r="O82" s="37">
        <f t="shared" si="3"/>
        <v>0</v>
      </c>
      <c r="P82" s="37">
        <f t="shared" si="4"/>
        <v>0</v>
      </c>
      <c r="Q82" s="37">
        <f t="shared" si="5"/>
        <v>0</v>
      </c>
      <c r="R82" s="143"/>
      <c r="S82" s="38" t="str">
        <f>IF(R82="","",IF(R82="SI","No cal documentació",IF(P82&gt;0,(CONCATENATE("12b_",'Valoració '!$D$7,"00",A82))," ")))</f>
        <v/>
      </c>
    </row>
    <row r="83" spans="1:19" x14ac:dyDescent="0.25">
      <c r="A83" s="71">
        <v>76</v>
      </c>
      <c r="B83" s="7"/>
      <c r="C83" s="7"/>
      <c r="D83" s="7"/>
      <c r="E83" s="7"/>
      <c r="F83" s="7"/>
      <c r="G83" s="7"/>
      <c r="H83" s="7"/>
      <c r="I83" s="7"/>
      <c r="J83" s="7"/>
      <c r="K83" s="7"/>
      <c r="L83" s="7"/>
      <c r="M83" s="7"/>
      <c r="N83" s="7"/>
      <c r="O83" s="37">
        <f t="shared" si="3"/>
        <v>0</v>
      </c>
      <c r="P83" s="37">
        <f t="shared" si="4"/>
        <v>0</v>
      </c>
      <c r="Q83" s="37">
        <f t="shared" si="5"/>
        <v>0</v>
      </c>
      <c r="R83" s="143"/>
      <c r="S83" s="38" t="str">
        <f>IF(R83="","",IF(R83="SI","No cal documentació",IF(P83&gt;0,(CONCATENATE("12b_",'Valoració '!$D$7,"00",A83))," ")))</f>
        <v/>
      </c>
    </row>
    <row r="84" spans="1:19" x14ac:dyDescent="0.25">
      <c r="A84" s="71">
        <v>77</v>
      </c>
      <c r="B84" s="7"/>
      <c r="C84" s="7"/>
      <c r="D84" s="7"/>
      <c r="E84" s="7"/>
      <c r="F84" s="7"/>
      <c r="G84" s="7"/>
      <c r="H84" s="7"/>
      <c r="I84" s="7"/>
      <c r="J84" s="7"/>
      <c r="K84" s="7"/>
      <c r="L84" s="7"/>
      <c r="M84" s="7"/>
      <c r="N84" s="7"/>
      <c r="O84" s="37">
        <f t="shared" si="3"/>
        <v>0</v>
      </c>
      <c r="P84" s="37">
        <f t="shared" si="4"/>
        <v>0</v>
      </c>
      <c r="Q84" s="37">
        <f t="shared" si="5"/>
        <v>0</v>
      </c>
      <c r="R84" s="143"/>
      <c r="S84" s="38" t="str">
        <f>IF(R84="","",IF(R84="SI","No cal documentació",IF(P84&gt;0,(CONCATENATE("12b_",'Valoració '!$D$7,"00",A84))," ")))</f>
        <v/>
      </c>
    </row>
    <row r="85" spans="1:19" x14ac:dyDescent="0.25">
      <c r="A85" s="71">
        <v>78</v>
      </c>
      <c r="B85" s="7"/>
      <c r="C85" s="7"/>
      <c r="D85" s="7"/>
      <c r="E85" s="7"/>
      <c r="F85" s="7"/>
      <c r="G85" s="7"/>
      <c r="H85" s="7"/>
      <c r="I85" s="7"/>
      <c r="J85" s="7"/>
      <c r="K85" s="7"/>
      <c r="L85" s="7"/>
      <c r="M85" s="7"/>
      <c r="N85" s="7"/>
      <c r="O85" s="37">
        <f t="shared" si="3"/>
        <v>0</v>
      </c>
      <c r="P85" s="37">
        <f t="shared" si="4"/>
        <v>0</v>
      </c>
      <c r="Q85" s="37">
        <f t="shared" si="5"/>
        <v>0</v>
      </c>
      <c r="R85" s="143"/>
      <c r="S85" s="38" t="str">
        <f>IF(R85="","",IF(R85="SI","No cal documentació",IF(P85&gt;0,(CONCATENATE("12b_",'Valoració '!$D$7,"00",A85))," ")))</f>
        <v/>
      </c>
    </row>
    <row r="86" spans="1:19" x14ac:dyDescent="0.25">
      <c r="A86" s="71">
        <v>79</v>
      </c>
      <c r="B86" s="7"/>
      <c r="C86" s="7"/>
      <c r="D86" s="7"/>
      <c r="E86" s="7"/>
      <c r="F86" s="7"/>
      <c r="G86" s="7"/>
      <c r="H86" s="7"/>
      <c r="I86" s="7"/>
      <c r="J86" s="7"/>
      <c r="K86" s="7"/>
      <c r="L86" s="7"/>
      <c r="M86" s="7"/>
      <c r="N86" s="7"/>
      <c r="O86" s="37">
        <f t="shared" si="3"/>
        <v>0</v>
      </c>
      <c r="P86" s="37">
        <f t="shared" si="4"/>
        <v>0</v>
      </c>
      <c r="Q86" s="37">
        <f t="shared" si="5"/>
        <v>0</v>
      </c>
      <c r="R86" s="143"/>
      <c r="S86" s="38" t="str">
        <f>IF(R86="","",IF(R86="SI","No cal documentació",IF(P86&gt;0,(CONCATENATE("12b_",'Valoració '!$D$7,"00",A86))," ")))</f>
        <v/>
      </c>
    </row>
    <row r="87" spans="1:19" x14ac:dyDescent="0.25">
      <c r="A87" s="71">
        <v>80</v>
      </c>
      <c r="B87" s="7"/>
      <c r="C87" s="7"/>
      <c r="D87" s="7"/>
      <c r="E87" s="7"/>
      <c r="F87" s="7"/>
      <c r="G87" s="7"/>
      <c r="H87" s="7"/>
      <c r="I87" s="7"/>
      <c r="J87" s="7"/>
      <c r="K87" s="7"/>
      <c r="L87" s="7"/>
      <c r="M87" s="7"/>
      <c r="N87" s="7"/>
      <c r="O87" s="37">
        <f t="shared" si="3"/>
        <v>0</v>
      </c>
      <c r="P87" s="37">
        <f t="shared" si="4"/>
        <v>0</v>
      </c>
      <c r="Q87" s="37">
        <f t="shared" si="5"/>
        <v>0</v>
      </c>
      <c r="R87" s="143"/>
      <c r="S87" s="38" t="str">
        <f>IF(R87="","",IF(R87="SI","No cal documentació",IF(P87&gt;0,(CONCATENATE("12b_",'Valoració '!$D$7,"00",A87))," ")))</f>
        <v/>
      </c>
    </row>
    <row r="88" spans="1:19" x14ac:dyDescent="0.25">
      <c r="A88" s="71">
        <v>81</v>
      </c>
      <c r="B88" s="7"/>
      <c r="C88" s="7"/>
      <c r="D88" s="7"/>
      <c r="E88" s="7"/>
      <c r="F88" s="7"/>
      <c r="G88" s="7"/>
      <c r="H88" s="7"/>
      <c r="I88" s="7"/>
      <c r="J88" s="7"/>
      <c r="K88" s="7"/>
      <c r="L88" s="7"/>
      <c r="M88" s="7"/>
      <c r="N88" s="7"/>
      <c r="O88" s="37">
        <f t="shared" si="3"/>
        <v>0</v>
      </c>
      <c r="P88" s="37">
        <f t="shared" si="4"/>
        <v>0</v>
      </c>
      <c r="Q88" s="37">
        <f t="shared" si="5"/>
        <v>0</v>
      </c>
      <c r="R88" s="143"/>
      <c r="S88" s="38" t="str">
        <f>IF(R88="","",IF(R88="SI","No cal documentació",IF(P88&gt;0,(CONCATENATE("12b_",'Valoració '!$D$7,"00",A88))," ")))</f>
        <v/>
      </c>
    </row>
    <row r="89" spans="1:19" x14ac:dyDescent="0.25">
      <c r="A89" s="71">
        <v>82</v>
      </c>
      <c r="B89" s="7"/>
      <c r="C89" s="7"/>
      <c r="D89" s="7"/>
      <c r="E89" s="7"/>
      <c r="F89" s="7"/>
      <c r="G89" s="7"/>
      <c r="H89" s="7"/>
      <c r="I89" s="7"/>
      <c r="J89" s="7"/>
      <c r="K89" s="7"/>
      <c r="L89" s="7"/>
      <c r="M89" s="7"/>
      <c r="N89" s="7"/>
      <c r="O89" s="37">
        <f t="shared" si="3"/>
        <v>0</v>
      </c>
      <c r="P89" s="37">
        <f t="shared" si="4"/>
        <v>0</v>
      </c>
      <c r="Q89" s="37">
        <f t="shared" si="5"/>
        <v>0</v>
      </c>
      <c r="R89" s="143"/>
      <c r="S89" s="38" t="str">
        <f>IF(R89="","",IF(R89="SI","No cal documentació",IF(P89&gt;0,(CONCATENATE("12b_",'Valoració '!$D$7,"00",A89))," ")))</f>
        <v/>
      </c>
    </row>
    <row r="90" spans="1:19" x14ac:dyDescent="0.25">
      <c r="A90" s="71">
        <v>83</v>
      </c>
      <c r="B90" s="7"/>
      <c r="C90" s="7"/>
      <c r="D90" s="7"/>
      <c r="E90" s="7"/>
      <c r="F90" s="7"/>
      <c r="G90" s="7"/>
      <c r="H90" s="7"/>
      <c r="I90" s="7"/>
      <c r="J90" s="7"/>
      <c r="K90" s="7"/>
      <c r="L90" s="7"/>
      <c r="M90" s="7"/>
      <c r="N90" s="7"/>
      <c r="O90" s="37">
        <f t="shared" si="3"/>
        <v>0</v>
      </c>
      <c r="P90" s="37">
        <f t="shared" si="4"/>
        <v>0</v>
      </c>
      <c r="Q90" s="37">
        <f t="shared" si="5"/>
        <v>0</v>
      </c>
      <c r="R90" s="143"/>
      <c r="S90" s="38" t="str">
        <f>IF(R90="","",IF(R90="SI","No cal documentació",IF(P90&gt;0,(CONCATENATE("12b_",'Valoració '!$D$7,"00",A90))," ")))</f>
        <v/>
      </c>
    </row>
    <row r="91" spans="1:19" x14ac:dyDescent="0.25">
      <c r="A91" s="71">
        <v>84</v>
      </c>
      <c r="B91" s="7"/>
      <c r="C91" s="7"/>
      <c r="D91" s="7"/>
      <c r="E91" s="7"/>
      <c r="F91" s="7"/>
      <c r="G91" s="7"/>
      <c r="H91" s="7"/>
      <c r="I91" s="7"/>
      <c r="J91" s="7"/>
      <c r="K91" s="7"/>
      <c r="L91" s="7"/>
      <c r="M91" s="7"/>
      <c r="N91" s="7"/>
      <c r="O91" s="37">
        <f t="shared" ref="O91:O106" si="6">(N91-M91)/365</f>
        <v>0</v>
      </c>
      <c r="P91" s="37">
        <f t="shared" ref="P91:P106" si="7">IF(H91="si",IF(F91&gt;=6,IF(G91&gt;1,1,1.5),IF(G91&gt;1,0.9,1.25)),(IF(J91="si",0.75,IF(K91="si",0.5,0))))</f>
        <v>0</v>
      </c>
      <c r="Q91" s="37">
        <f t="shared" si="5"/>
        <v>0</v>
      </c>
      <c r="R91" s="143"/>
      <c r="S91" s="38" t="str">
        <f>IF(R91="","",IF(R91="SI","No cal documentació",IF(P91&gt;0,(CONCATENATE("12b_",'Valoració '!$D$7,"00",A91))," ")))</f>
        <v/>
      </c>
    </row>
    <row r="92" spans="1:19" x14ac:dyDescent="0.25">
      <c r="A92" s="71">
        <v>85</v>
      </c>
      <c r="B92" s="7"/>
      <c r="C92" s="7"/>
      <c r="D92" s="7"/>
      <c r="E92" s="7"/>
      <c r="F92" s="7"/>
      <c r="G92" s="7"/>
      <c r="H92" s="7"/>
      <c r="I92" s="7"/>
      <c r="J92" s="7"/>
      <c r="K92" s="7"/>
      <c r="L92" s="7"/>
      <c r="M92" s="7"/>
      <c r="N92" s="7"/>
      <c r="O92" s="37">
        <f t="shared" si="6"/>
        <v>0</v>
      </c>
      <c r="P92" s="37">
        <f t="shared" si="7"/>
        <v>0</v>
      </c>
      <c r="Q92" s="37">
        <f t="shared" si="5"/>
        <v>0</v>
      </c>
      <c r="R92" s="143"/>
      <c r="S92" s="38" t="str">
        <f>IF(R92="","",IF(R92="SI","No cal documentació",IF(P92&gt;0,(CONCATENATE("12b_",'Valoració '!$D$7,"00",A92))," ")))</f>
        <v/>
      </c>
    </row>
    <row r="93" spans="1:19" x14ac:dyDescent="0.25">
      <c r="A93" s="71">
        <v>86</v>
      </c>
      <c r="B93" s="7"/>
      <c r="C93" s="7"/>
      <c r="D93" s="7"/>
      <c r="E93" s="7"/>
      <c r="F93" s="7"/>
      <c r="G93" s="7"/>
      <c r="H93" s="7"/>
      <c r="I93" s="7"/>
      <c r="J93" s="7"/>
      <c r="K93" s="7"/>
      <c r="L93" s="7"/>
      <c r="M93" s="7"/>
      <c r="N93" s="7"/>
      <c r="O93" s="37">
        <f t="shared" si="6"/>
        <v>0</v>
      </c>
      <c r="P93" s="37">
        <f t="shared" si="7"/>
        <v>0</v>
      </c>
      <c r="Q93" s="37">
        <f t="shared" si="5"/>
        <v>0</v>
      </c>
      <c r="R93" s="143"/>
      <c r="S93" s="38" t="str">
        <f>IF(R93="","",IF(R93="SI","No cal documentació",IF(P93&gt;0,(CONCATENATE("12b_",'Valoració '!$D$7,"00",A93))," ")))</f>
        <v/>
      </c>
    </row>
    <row r="94" spans="1:19" x14ac:dyDescent="0.25">
      <c r="A94" s="71">
        <v>87</v>
      </c>
      <c r="B94" s="7"/>
      <c r="C94" s="7"/>
      <c r="D94" s="7"/>
      <c r="E94" s="7"/>
      <c r="F94" s="7"/>
      <c r="G94" s="7"/>
      <c r="H94" s="7"/>
      <c r="I94" s="7"/>
      <c r="J94" s="7"/>
      <c r="K94" s="7"/>
      <c r="L94" s="7"/>
      <c r="M94" s="7"/>
      <c r="N94" s="7"/>
      <c r="O94" s="37">
        <f t="shared" si="6"/>
        <v>0</v>
      </c>
      <c r="P94" s="37">
        <f t="shared" si="7"/>
        <v>0</v>
      </c>
      <c r="Q94" s="37">
        <f t="shared" si="5"/>
        <v>0</v>
      </c>
      <c r="R94" s="143"/>
      <c r="S94" s="38" t="str">
        <f>IF(R94="","",IF(R94="SI","No cal documentació",IF(P94&gt;0,(CONCATENATE("12b_",'Valoració '!$D$7,"00",A94))," ")))</f>
        <v/>
      </c>
    </row>
    <row r="95" spans="1:19" x14ac:dyDescent="0.25">
      <c r="A95" s="71">
        <v>88</v>
      </c>
      <c r="B95" s="7"/>
      <c r="C95" s="7"/>
      <c r="D95" s="7"/>
      <c r="E95" s="7"/>
      <c r="F95" s="7"/>
      <c r="G95" s="7"/>
      <c r="H95" s="7"/>
      <c r="I95" s="7"/>
      <c r="J95" s="7"/>
      <c r="K95" s="7"/>
      <c r="L95" s="7"/>
      <c r="M95" s="7"/>
      <c r="N95" s="7"/>
      <c r="O95" s="37">
        <f t="shared" si="6"/>
        <v>0</v>
      </c>
      <c r="P95" s="37">
        <f t="shared" si="7"/>
        <v>0</v>
      </c>
      <c r="Q95" s="37">
        <f t="shared" si="5"/>
        <v>0</v>
      </c>
      <c r="R95" s="143"/>
      <c r="S95" s="38" t="str">
        <f>IF(R95="","",IF(R95="SI","No cal documentació",IF(P95&gt;0,(CONCATENATE("12b_",'Valoració '!$D$7,"00",A95))," ")))</f>
        <v/>
      </c>
    </row>
    <row r="96" spans="1:19" x14ac:dyDescent="0.25">
      <c r="A96" s="71">
        <v>89</v>
      </c>
      <c r="B96" s="7"/>
      <c r="C96" s="7"/>
      <c r="D96" s="7"/>
      <c r="E96" s="7"/>
      <c r="F96" s="7"/>
      <c r="G96" s="7"/>
      <c r="H96" s="7"/>
      <c r="I96" s="7"/>
      <c r="J96" s="7"/>
      <c r="K96" s="7"/>
      <c r="L96" s="7"/>
      <c r="M96" s="7"/>
      <c r="N96" s="7"/>
      <c r="O96" s="37">
        <f t="shared" si="6"/>
        <v>0</v>
      </c>
      <c r="P96" s="37">
        <f t="shared" si="7"/>
        <v>0</v>
      </c>
      <c r="Q96" s="37">
        <f t="shared" si="5"/>
        <v>0</v>
      </c>
      <c r="R96" s="143"/>
      <c r="S96" s="38" t="str">
        <f>IF(R96="","",IF(R96="SI","No cal documentació",IF(P96&gt;0,(CONCATENATE("12b_",'Valoració '!$D$7,"00",A96))," ")))</f>
        <v/>
      </c>
    </row>
    <row r="97" spans="1:19" x14ac:dyDescent="0.25">
      <c r="A97" s="71">
        <v>90</v>
      </c>
      <c r="B97" s="7"/>
      <c r="C97" s="7"/>
      <c r="D97" s="7"/>
      <c r="E97" s="7"/>
      <c r="F97" s="7"/>
      <c r="G97" s="7"/>
      <c r="H97" s="7"/>
      <c r="I97" s="7"/>
      <c r="J97" s="7"/>
      <c r="K97" s="7"/>
      <c r="L97" s="7"/>
      <c r="M97" s="7"/>
      <c r="N97" s="7"/>
      <c r="O97" s="37">
        <f t="shared" si="6"/>
        <v>0</v>
      </c>
      <c r="P97" s="37">
        <f t="shared" si="7"/>
        <v>0</v>
      </c>
      <c r="Q97" s="37">
        <f t="shared" si="5"/>
        <v>0</v>
      </c>
      <c r="R97" s="143"/>
      <c r="S97" s="38" t="str">
        <f>IF(R97="","",IF(R97="SI","No cal documentació",IF(P97&gt;0,(CONCATENATE("12b_",'Valoració '!$D$7,"00",A97))," ")))</f>
        <v/>
      </c>
    </row>
    <row r="98" spans="1:19" x14ac:dyDescent="0.25">
      <c r="A98" s="71">
        <v>91</v>
      </c>
      <c r="B98" s="7"/>
      <c r="C98" s="7"/>
      <c r="D98" s="7"/>
      <c r="E98" s="7"/>
      <c r="F98" s="7"/>
      <c r="G98" s="7"/>
      <c r="H98" s="7"/>
      <c r="I98" s="7"/>
      <c r="J98" s="7"/>
      <c r="K98" s="7"/>
      <c r="L98" s="7"/>
      <c r="M98" s="7"/>
      <c r="N98" s="7"/>
      <c r="O98" s="37">
        <f t="shared" si="6"/>
        <v>0</v>
      </c>
      <c r="P98" s="37">
        <f t="shared" si="7"/>
        <v>0</v>
      </c>
      <c r="Q98" s="37">
        <f t="shared" si="5"/>
        <v>0</v>
      </c>
      <c r="R98" s="143"/>
      <c r="S98" s="38" t="str">
        <f>IF(R98="","",IF(R98="SI","No cal documentació",IF(P98&gt;0,(CONCATENATE("12b_",'Valoració '!$D$7,"00",A98))," ")))</f>
        <v/>
      </c>
    </row>
    <row r="99" spans="1:19" x14ac:dyDescent="0.25">
      <c r="A99" s="71">
        <v>92</v>
      </c>
      <c r="B99" s="7"/>
      <c r="C99" s="7"/>
      <c r="D99" s="7"/>
      <c r="E99" s="7"/>
      <c r="F99" s="7"/>
      <c r="G99" s="7"/>
      <c r="H99" s="7"/>
      <c r="I99" s="7"/>
      <c r="J99" s="7"/>
      <c r="K99" s="7"/>
      <c r="L99" s="7"/>
      <c r="M99" s="7"/>
      <c r="N99" s="7"/>
      <c r="O99" s="37">
        <f t="shared" si="6"/>
        <v>0</v>
      </c>
      <c r="P99" s="37">
        <f t="shared" si="7"/>
        <v>0</v>
      </c>
      <c r="Q99" s="37">
        <f t="shared" si="5"/>
        <v>0</v>
      </c>
      <c r="R99" s="143"/>
      <c r="S99" s="38" t="str">
        <f>IF(R99="","",IF(R99="SI","No cal documentació",IF(P99&gt;0,(CONCATENATE("12b_",'Valoració '!$D$7,"00",A99))," ")))</f>
        <v/>
      </c>
    </row>
    <row r="100" spans="1:19" x14ac:dyDescent="0.25">
      <c r="A100" s="71">
        <v>93</v>
      </c>
      <c r="B100" s="7"/>
      <c r="C100" s="7"/>
      <c r="D100" s="7"/>
      <c r="E100" s="7"/>
      <c r="F100" s="7"/>
      <c r="G100" s="7"/>
      <c r="H100" s="7"/>
      <c r="I100" s="7"/>
      <c r="J100" s="7"/>
      <c r="K100" s="7"/>
      <c r="L100" s="7"/>
      <c r="M100" s="7"/>
      <c r="N100" s="7"/>
      <c r="O100" s="37">
        <f t="shared" si="6"/>
        <v>0</v>
      </c>
      <c r="P100" s="37">
        <f t="shared" si="7"/>
        <v>0</v>
      </c>
      <c r="Q100" s="37">
        <f t="shared" si="5"/>
        <v>0</v>
      </c>
      <c r="R100" s="143"/>
      <c r="S100" s="38" t="str">
        <f>IF(R100="","",IF(R100="SI","No cal documentació",IF(P100&gt;0,(CONCATENATE("12b_",'Valoració '!$D$7,"00",A100))," ")))</f>
        <v/>
      </c>
    </row>
    <row r="101" spans="1:19" x14ac:dyDescent="0.25">
      <c r="A101" s="71">
        <v>94</v>
      </c>
      <c r="B101" s="7"/>
      <c r="C101" s="7"/>
      <c r="D101" s="7"/>
      <c r="E101" s="7"/>
      <c r="F101" s="7"/>
      <c r="G101" s="7"/>
      <c r="H101" s="7"/>
      <c r="I101" s="7"/>
      <c r="J101" s="7"/>
      <c r="K101" s="7"/>
      <c r="L101" s="7"/>
      <c r="M101" s="7"/>
      <c r="N101" s="7"/>
      <c r="O101" s="37">
        <f t="shared" si="6"/>
        <v>0</v>
      </c>
      <c r="P101" s="37">
        <f t="shared" si="7"/>
        <v>0</v>
      </c>
      <c r="Q101" s="37">
        <f t="shared" si="5"/>
        <v>0</v>
      </c>
      <c r="R101" s="143"/>
      <c r="S101" s="38" t="str">
        <f>IF(R101="","",IF(R101="SI","No cal documentació",IF(P101&gt;0,(CONCATENATE("12b_",'Valoració '!$D$7,"00",A101))," ")))</f>
        <v/>
      </c>
    </row>
    <row r="102" spans="1:19" x14ac:dyDescent="0.25">
      <c r="A102" s="71">
        <v>95</v>
      </c>
      <c r="B102" s="7"/>
      <c r="C102" s="7"/>
      <c r="D102" s="7"/>
      <c r="E102" s="7"/>
      <c r="F102" s="7"/>
      <c r="G102" s="7"/>
      <c r="H102" s="7"/>
      <c r="I102" s="7"/>
      <c r="J102" s="7"/>
      <c r="K102" s="7"/>
      <c r="L102" s="7"/>
      <c r="M102" s="7"/>
      <c r="N102" s="7"/>
      <c r="O102" s="37">
        <f t="shared" si="6"/>
        <v>0</v>
      </c>
      <c r="P102" s="37">
        <f t="shared" si="7"/>
        <v>0</v>
      </c>
      <c r="Q102" s="37">
        <f t="shared" si="5"/>
        <v>0</v>
      </c>
      <c r="R102" s="143"/>
      <c r="S102" s="38" t="str">
        <f>IF(R102="","",IF(R102="SI","No cal documentació",IF(P102&gt;0,(CONCATENATE("12b_",'Valoració '!$D$7,"00",A102))," ")))</f>
        <v/>
      </c>
    </row>
    <row r="103" spans="1:19" x14ac:dyDescent="0.25">
      <c r="A103" s="71">
        <v>96</v>
      </c>
      <c r="B103" s="7"/>
      <c r="C103" s="7"/>
      <c r="D103" s="7"/>
      <c r="E103" s="7"/>
      <c r="F103" s="7"/>
      <c r="G103" s="7"/>
      <c r="H103" s="7"/>
      <c r="I103" s="7"/>
      <c r="J103" s="7"/>
      <c r="K103" s="7"/>
      <c r="L103" s="7"/>
      <c r="M103" s="7"/>
      <c r="N103" s="7"/>
      <c r="O103" s="37">
        <f t="shared" si="6"/>
        <v>0</v>
      </c>
      <c r="P103" s="37">
        <f t="shared" si="7"/>
        <v>0</v>
      </c>
      <c r="Q103" s="37">
        <f t="shared" si="5"/>
        <v>0</v>
      </c>
      <c r="R103" s="143"/>
      <c r="S103" s="38" t="str">
        <f>IF(R103="","",IF(R103="SI","No cal documentació",IF(P103&gt;0,(CONCATENATE("12b_",'Valoració '!$D$7,"00",A103))," ")))</f>
        <v/>
      </c>
    </row>
    <row r="104" spans="1:19" x14ac:dyDescent="0.25">
      <c r="A104" s="71">
        <v>97</v>
      </c>
      <c r="B104" s="7"/>
      <c r="C104" s="7"/>
      <c r="D104" s="7"/>
      <c r="E104" s="7"/>
      <c r="F104" s="7"/>
      <c r="G104" s="7"/>
      <c r="H104" s="7"/>
      <c r="I104" s="7"/>
      <c r="J104" s="7"/>
      <c r="K104" s="7"/>
      <c r="L104" s="7"/>
      <c r="M104" s="7"/>
      <c r="N104" s="7"/>
      <c r="O104" s="37">
        <f t="shared" si="6"/>
        <v>0</v>
      </c>
      <c r="P104" s="37">
        <f t="shared" si="7"/>
        <v>0</v>
      </c>
      <c r="Q104" s="37">
        <f t="shared" si="5"/>
        <v>0</v>
      </c>
      <c r="R104" s="143"/>
      <c r="S104" s="38" t="str">
        <f>IF(R104="","",IF(R104="SI","No cal documentació",IF(P104&gt;0,(CONCATENATE("12b_",'Valoració '!$D$7,"00",A104))," ")))</f>
        <v/>
      </c>
    </row>
    <row r="105" spans="1:19" x14ac:dyDescent="0.25">
      <c r="A105" s="71">
        <v>98</v>
      </c>
      <c r="B105" s="7"/>
      <c r="C105" s="7"/>
      <c r="D105" s="7"/>
      <c r="E105" s="7"/>
      <c r="F105" s="7"/>
      <c r="G105" s="7"/>
      <c r="H105" s="7"/>
      <c r="I105" s="7"/>
      <c r="J105" s="7"/>
      <c r="K105" s="7"/>
      <c r="L105" s="7"/>
      <c r="M105" s="7"/>
      <c r="N105" s="7"/>
      <c r="O105" s="37">
        <f t="shared" si="6"/>
        <v>0</v>
      </c>
      <c r="P105" s="37">
        <f t="shared" si="7"/>
        <v>0</v>
      </c>
      <c r="Q105" s="37">
        <f t="shared" si="5"/>
        <v>0</v>
      </c>
      <c r="R105" s="143"/>
      <c r="S105" s="38" t="str">
        <f>IF(R105="","",IF(R105="SI","No cal documentació",IF(P105&gt;0,(CONCATENATE("12b_",'Valoració '!$D$7,"00",A105))," ")))</f>
        <v/>
      </c>
    </row>
    <row r="106" spans="1:19" x14ac:dyDescent="0.25">
      <c r="A106" s="71">
        <v>99</v>
      </c>
      <c r="B106" s="7"/>
      <c r="C106" s="7"/>
      <c r="D106" s="7"/>
      <c r="E106" s="7"/>
      <c r="F106" s="7"/>
      <c r="G106" s="7"/>
      <c r="H106" s="7"/>
      <c r="I106" s="7"/>
      <c r="J106" s="7"/>
      <c r="K106" s="7"/>
      <c r="L106" s="7"/>
      <c r="M106" s="7"/>
      <c r="N106" s="7"/>
      <c r="O106" s="37">
        <f t="shared" si="6"/>
        <v>0</v>
      </c>
      <c r="P106" s="37">
        <f t="shared" si="7"/>
        <v>0</v>
      </c>
      <c r="Q106" s="37">
        <f t="shared" si="5"/>
        <v>0</v>
      </c>
      <c r="R106" s="143"/>
      <c r="S106" s="38" t="str">
        <f>IF(R106="","",IF(R106="SI","No cal documentació",IF(P106&gt;0,(CONCATENATE("12b_",'Valoració '!$D$7,"00",A106))," ")))</f>
        <v/>
      </c>
    </row>
    <row r="107" spans="1:19" x14ac:dyDescent="0.25">
      <c r="A107" s="71">
        <v>100</v>
      </c>
      <c r="B107" s="7"/>
      <c r="C107" s="7"/>
      <c r="D107" s="7"/>
      <c r="E107" s="7"/>
      <c r="F107" s="7"/>
      <c r="G107" s="7"/>
      <c r="H107" s="7"/>
      <c r="I107" s="7"/>
      <c r="J107" s="7"/>
      <c r="K107" s="7"/>
      <c r="L107" s="7"/>
      <c r="M107" s="7"/>
      <c r="N107" s="7"/>
      <c r="O107" s="37">
        <f t="shared" si="1"/>
        <v>0</v>
      </c>
      <c r="P107" s="37">
        <f t="shared" si="0"/>
        <v>0</v>
      </c>
      <c r="Q107" s="37">
        <f t="shared" si="5"/>
        <v>0</v>
      </c>
      <c r="R107" s="143"/>
      <c r="S107" s="38" t="str">
        <f>IF(R107="","",IF(R107="SI","No cal documentació",IF(P107&gt;0,(CONCATENATE("12b_",'Valoració '!$D$7,"00",A107))," ")))</f>
        <v/>
      </c>
    </row>
  </sheetData>
  <sheetProtection password="CEAA" sheet="1" objects="1" scenarios="1"/>
  <mergeCells count="1">
    <mergeCell ref="A6:M6"/>
  </mergeCells>
  <dataValidations count="1">
    <dataValidation type="list" allowBlank="1" showInputMessage="1" showErrorMessage="1" sqref="J8:K107 H8:H107 R8:R107">
      <formula1>"si, no"</formula1>
    </dataValidation>
  </dataValidations>
  <hyperlinks>
    <hyperlink ref="A4"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A1:U107"/>
  <sheetViews>
    <sheetView topLeftCell="C1" workbookViewId="0">
      <pane ySplit="7" topLeftCell="A8" activePane="bottomLeft" state="frozen"/>
      <selection pane="bottomLeft" activeCell="F4" sqref="F4"/>
    </sheetView>
  </sheetViews>
  <sheetFormatPr baseColWidth="10" defaultColWidth="9.140625" defaultRowHeight="15" x14ac:dyDescent="0.25"/>
  <cols>
    <col min="2" max="2" width="40.140625" customWidth="1"/>
    <col min="3" max="3" width="23.42578125" customWidth="1"/>
    <col min="4" max="4" width="11.5703125" customWidth="1"/>
    <col min="5" max="5" width="23.42578125" customWidth="1"/>
    <col min="6" max="6" width="28.42578125" customWidth="1"/>
    <col min="7" max="7" width="10.140625" customWidth="1"/>
    <col min="8" max="8" width="10.28515625" customWidth="1"/>
    <col min="9" max="9" width="14.140625" customWidth="1"/>
    <col min="10" max="10" width="12.7109375" customWidth="1"/>
    <col min="11" max="11" width="13.42578125" customWidth="1"/>
    <col min="12" max="13" width="13.5703125" customWidth="1"/>
    <col min="14" max="14" width="12.85546875" customWidth="1"/>
    <col min="15" max="16" width="14.28515625" customWidth="1"/>
    <col min="17" max="17" width="19.7109375" bestFit="1" customWidth="1"/>
  </cols>
  <sheetData>
    <row r="1" spans="1:21" x14ac:dyDescent="0.25">
      <c r="A1" s="28" t="s">
        <v>124</v>
      </c>
      <c r="S1" s="13"/>
    </row>
    <row r="2" spans="1:21" x14ac:dyDescent="0.25">
      <c r="A2" s="29" t="s">
        <v>143</v>
      </c>
      <c r="S2" s="13"/>
    </row>
    <row r="3" spans="1:21" x14ac:dyDescent="0.25">
      <c r="A3" s="28"/>
      <c r="S3" s="13"/>
    </row>
    <row r="4" spans="1:21" ht="26.25" customHeight="1" x14ac:dyDescent="0.3">
      <c r="A4" s="70" t="s">
        <v>212</v>
      </c>
      <c r="B4" s="30" t="s">
        <v>145</v>
      </c>
      <c r="C4" s="31"/>
      <c r="D4" s="32">
        <f>SUM(O8:O107)</f>
        <v>0</v>
      </c>
      <c r="S4" s="13"/>
      <c r="U4" s="70" t="s">
        <v>212</v>
      </c>
    </row>
    <row r="5" spans="1:21" x14ac:dyDescent="0.25">
      <c r="A5" s="28"/>
      <c r="S5" s="13"/>
    </row>
    <row r="6" spans="1:21" ht="15.75" x14ac:dyDescent="0.25">
      <c r="A6" s="285" t="s">
        <v>162</v>
      </c>
      <c r="B6" s="285"/>
      <c r="C6" s="285"/>
      <c r="D6" s="285"/>
      <c r="E6" s="285"/>
      <c r="F6" s="285"/>
      <c r="G6" s="285"/>
      <c r="H6" s="285"/>
      <c r="I6" s="285"/>
      <c r="J6" s="285"/>
      <c r="K6" s="285"/>
    </row>
    <row r="7" spans="1:21" ht="61.5" customHeight="1" x14ac:dyDescent="0.25">
      <c r="A7" s="71" t="s">
        <v>141</v>
      </c>
      <c r="B7" s="72" t="s">
        <v>125</v>
      </c>
      <c r="C7" s="72" t="s">
        <v>126</v>
      </c>
      <c r="D7" s="72" t="s">
        <v>127</v>
      </c>
      <c r="E7" s="72" t="s">
        <v>128</v>
      </c>
      <c r="F7" s="72" t="s">
        <v>492</v>
      </c>
      <c r="G7" s="72" t="s">
        <v>130</v>
      </c>
      <c r="H7" s="72" t="s">
        <v>131</v>
      </c>
      <c r="I7" s="72" t="s">
        <v>161</v>
      </c>
      <c r="J7" s="72" t="s">
        <v>135</v>
      </c>
      <c r="K7" s="72" t="s">
        <v>136</v>
      </c>
      <c r="L7" s="72" t="s">
        <v>137</v>
      </c>
      <c r="M7" s="72" t="s">
        <v>185</v>
      </c>
      <c r="N7" s="35" t="s">
        <v>146</v>
      </c>
      <c r="O7" s="35" t="s">
        <v>147</v>
      </c>
      <c r="P7" s="35" t="s">
        <v>216</v>
      </c>
      <c r="Q7" s="36" t="s">
        <v>139</v>
      </c>
    </row>
    <row r="8" spans="1:21" x14ac:dyDescent="0.25">
      <c r="A8" s="71">
        <v>1</v>
      </c>
      <c r="B8" s="7"/>
      <c r="C8" s="7"/>
      <c r="D8" s="7"/>
      <c r="E8" s="7"/>
      <c r="F8" s="7"/>
      <c r="G8" s="7"/>
      <c r="H8" s="7"/>
      <c r="I8" s="7"/>
      <c r="J8" s="7"/>
      <c r="K8" s="7"/>
      <c r="L8" s="7"/>
      <c r="M8" s="37">
        <f>(L8-K8)/365</f>
        <v>0</v>
      </c>
      <c r="N8" s="37">
        <f t="shared" ref="N8:N107" si="0">IF(H8="si",IF(F8&gt;1,IF(G8&gt;1,0.7,1),IF(G8&gt;1,0.6,0.75)),(IF(I8="si",0.3,0)))</f>
        <v>0</v>
      </c>
      <c r="O8" s="37">
        <f>IF(M8=3,N8,IF(M8&gt;3,(N8+(N8*(M8-3))/3),((N8*M8)/3)))</f>
        <v>0</v>
      </c>
      <c r="P8" s="143"/>
      <c r="Q8" s="39" t="str">
        <f>IF(P8="","",IF(P8="SI","No cal documentació",IF(N8&gt;0,(CONCATENATE("12c_",'Valoració '!$D$7,"00",A8))," ")))</f>
        <v/>
      </c>
    </row>
    <row r="9" spans="1:21" x14ac:dyDescent="0.25">
      <c r="A9" s="71">
        <v>2</v>
      </c>
      <c r="B9" s="7"/>
      <c r="C9" s="7"/>
      <c r="D9" s="7"/>
      <c r="E9" s="7"/>
      <c r="F9" s="7"/>
      <c r="G9" s="7"/>
      <c r="H9" s="7"/>
      <c r="I9" s="7"/>
      <c r="J9" s="7"/>
      <c r="K9" s="7"/>
      <c r="L9" s="7"/>
      <c r="M9" s="37">
        <f t="shared" ref="M9:M107" si="1">(L9-K9)/365</f>
        <v>0</v>
      </c>
      <c r="N9" s="37">
        <f t="shared" si="0"/>
        <v>0</v>
      </c>
      <c r="O9" s="37">
        <f t="shared" ref="O9:O72" si="2">IF(M9=3,N9,IF(M9&gt;3,(N9+(N9*(M9-3))/3),((N9*M9)/3)))</f>
        <v>0</v>
      </c>
      <c r="P9" s="143"/>
      <c r="Q9" s="39" t="str">
        <f>IF(P9="","",IF(P9="SI","No cal documentació",IF(N9&gt;0,(CONCATENATE("12c_",'Valoració '!$D$7,"00",A9))," ")))</f>
        <v/>
      </c>
    </row>
    <row r="10" spans="1:21" x14ac:dyDescent="0.25">
      <c r="A10" s="71">
        <v>3</v>
      </c>
      <c r="B10" s="7"/>
      <c r="C10" s="7"/>
      <c r="D10" s="7"/>
      <c r="E10" s="7"/>
      <c r="F10" s="7"/>
      <c r="G10" s="7"/>
      <c r="H10" s="7"/>
      <c r="I10" s="7"/>
      <c r="J10" s="7"/>
      <c r="K10" s="7"/>
      <c r="L10" s="7"/>
      <c r="M10" s="37">
        <f t="shared" si="1"/>
        <v>0</v>
      </c>
      <c r="N10" s="37">
        <f t="shared" si="0"/>
        <v>0</v>
      </c>
      <c r="O10" s="37">
        <f t="shared" si="2"/>
        <v>0</v>
      </c>
      <c r="P10" s="143"/>
      <c r="Q10" s="39" t="str">
        <f>IF(P10="","",IF(P10="SI","No cal documentació",IF(N10&gt;0,(CONCATENATE("12c_",'Valoració '!$D$7,"00",A10))," ")))</f>
        <v/>
      </c>
    </row>
    <row r="11" spans="1:21" x14ac:dyDescent="0.25">
      <c r="A11" s="71">
        <v>4</v>
      </c>
      <c r="B11" s="7"/>
      <c r="C11" s="7"/>
      <c r="D11" s="7"/>
      <c r="E11" s="7"/>
      <c r="F11" s="7"/>
      <c r="G11" s="7"/>
      <c r="H11" s="7"/>
      <c r="I11" s="7"/>
      <c r="J11" s="7"/>
      <c r="K11" s="7"/>
      <c r="L11" s="7"/>
      <c r="M11" s="37">
        <f t="shared" si="1"/>
        <v>0</v>
      </c>
      <c r="N11" s="37">
        <f t="shared" si="0"/>
        <v>0</v>
      </c>
      <c r="O11" s="37">
        <f t="shared" si="2"/>
        <v>0</v>
      </c>
      <c r="P11" s="143"/>
      <c r="Q11" s="39" t="str">
        <f>IF(P11="","",IF(P11="SI","No cal documentació",IF(N11&gt;0,(CONCATENATE("12c_",'Valoració '!$D$7,"00",A11))," ")))</f>
        <v/>
      </c>
    </row>
    <row r="12" spans="1:21" x14ac:dyDescent="0.25">
      <c r="A12" s="71">
        <v>5</v>
      </c>
      <c r="B12" s="7"/>
      <c r="C12" s="7"/>
      <c r="D12" s="7"/>
      <c r="E12" s="7"/>
      <c r="F12" s="7"/>
      <c r="G12" s="7"/>
      <c r="H12" s="7"/>
      <c r="I12" s="7"/>
      <c r="J12" s="7"/>
      <c r="K12" s="7"/>
      <c r="L12" s="7"/>
      <c r="M12" s="37">
        <f t="shared" si="1"/>
        <v>0</v>
      </c>
      <c r="N12" s="37">
        <f t="shared" si="0"/>
        <v>0</v>
      </c>
      <c r="O12" s="37">
        <f t="shared" si="2"/>
        <v>0</v>
      </c>
      <c r="P12" s="143"/>
      <c r="Q12" s="39" t="str">
        <f>IF(P12="","",IF(P12="SI","No cal documentació",IF(N12&gt;0,(CONCATENATE("12c_",'Valoració '!$D$7,"00",A12))," ")))</f>
        <v/>
      </c>
    </row>
    <row r="13" spans="1:21" x14ac:dyDescent="0.25">
      <c r="A13" s="71">
        <v>6</v>
      </c>
      <c r="B13" s="7"/>
      <c r="C13" s="7"/>
      <c r="D13" s="7"/>
      <c r="E13" s="7"/>
      <c r="F13" s="7"/>
      <c r="G13" s="7"/>
      <c r="H13" s="7"/>
      <c r="I13" s="7"/>
      <c r="J13" s="7"/>
      <c r="K13" s="7"/>
      <c r="L13" s="7"/>
      <c r="M13" s="37">
        <f t="shared" si="1"/>
        <v>0</v>
      </c>
      <c r="N13" s="37">
        <f t="shared" si="0"/>
        <v>0</v>
      </c>
      <c r="O13" s="37">
        <f t="shared" si="2"/>
        <v>0</v>
      </c>
      <c r="P13" s="143"/>
      <c r="Q13" s="39" t="str">
        <f>IF(P13="","",IF(P13="SI","No cal documentació",IF(N13&gt;0,(CONCATENATE("12c_",'Valoració '!$D$7,"00",A13))," ")))</f>
        <v/>
      </c>
    </row>
    <row r="14" spans="1:21" x14ac:dyDescent="0.25">
      <c r="A14" s="71">
        <v>7</v>
      </c>
      <c r="B14" s="7"/>
      <c r="C14" s="7"/>
      <c r="D14" s="7"/>
      <c r="E14" s="7"/>
      <c r="F14" s="7"/>
      <c r="G14" s="7"/>
      <c r="H14" s="7"/>
      <c r="I14" s="7"/>
      <c r="J14" s="7"/>
      <c r="K14" s="7"/>
      <c r="L14" s="7"/>
      <c r="M14" s="37">
        <f t="shared" si="1"/>
        <v>0</v>
      </c>
      <c r="N14" s="37">
        <f t="shared" si="0"/>
        <v>0</v>
      </c>
      <c r="O14" s="37">
        <f t="shared" si="2"/>
        <v>0</v>
      </c>
      <c r="P14" s="143"/>
      <c r="Q14" s="39" t="str">
        <f>IF(P14="","",IF(P14="SI","No cal documentació",IF(N14&gt;0,(CONCATENATE("12c_",'Valoració '!$D$7,"00",A14))," ")))</f>
        <v/>
      </c>
    </row>
    <row r="15" spans="1:21" x14ac:dyDescent="0.25">
      <c r="A15" s="71">
        <v>8</v>
      </c>
      <c r="B15" s="7"/>
      <c r="C15" s="7"/>
      <c r="D15" s="7"/>
      <c r="E15" s="7"/>
      <c r="F15" s="7"/>
      <c r="G15" s="7"/>
      <c r="H15" s="7"/>
      <c r="I15" s="7"/>
      <c r="J15" s="7"/>
      <c r="K15" s="7"/>
      <c r="L15" s="7"/>
      <c r="M15" s="37">
        <f t="shared" si="1"/>
        <v>0</v>
      </c>
      <c r="N15" s="37">
        <f t="shared" si="0"/>
        <v>0</v>
      </c>
      <c r="O15" s="37">
        <f t="shared" si="2"/>
        <v>0</v>
      </c>
      <c r="P15" s="143"/>
      <c r="Q15" s="39" t="str">
        <f>IF(P15="","",IF(P15="SI","No cal documentació",IF(N15&gt;0,(CONCATENATE("12c_",'Valoració '!$D$7,"00",A15))," ")))</f>
        <v/>
      </c>
    </row>
    <row r="16" spans="1:21" x14ac:dyDescent="0.25">
      <c r="A16" s="71">
        <v>9</v>
      </c>
      <c r="B16" s="7"/>
      <c r="C16" s="7"/>
      <c r="D16" s="7"/>
      <c r="E16" s="7"/>
      <c r="F16" s="7"/>
      <c r="G16" s="7"/>
      <c r="H16" s="7"/>
      <c r="I16" s="7"/>
      <c r="J16" s="7"/>
      <c r="K16" s="7"/>
      <c r="L16" s="7"/>
      <c r="M16" s="37">
        <f t="shared" si="1"/>
        <v>0</v>
      </c>
      <c r="N16" s="37">
        <f t="shared" si="0"/>
        <v>0</v>
      </c>
      <c r="O16" s="37">
        <f t="shared" si="2"/>
        <v>0</v>
      </c>
      <c r="P16" s="143"/>
      <c r="Q16" s="39" t="str">
        <f>IF(P16="","",IF(P16="SI","No cal documentació",IF(N16&gt;0,(CONCATENATE("12c_",'Valoració '!$D$7,"00",A16))," ")))</f>
        <v/>
      </c>
    </row>
    <row r="17" spans="1:17" x14ac:dyDescent="0.25">
      <c r="A17" s="71">
        <v>10</v>
      </c>
      <c r="B17" s="7"/>
      <c r="C17" s="7"/>
      <c r="D17" s="7"/>
      <c r="E17" s="7"/>
      <c r="F17" s="7"/>
      <c r="G17" s="7"/>
      <c r="H17" s="7"/>
      <c r="I17" s="7"/>
      <c r="J17" s="7"/>
      <c r="K17" s="7"/>
      <c r="L17" s="7"/>
      <c r="M17" s="37">
        <f t="shared" si="1"/>
        <v>0</v>
      </c>
      <c r="N17" s="37">
        <f t="shared" si="0"/>
        <v>0</v>
      </c>
      <c r="O17" s="37">
        <f t="shared" si="2"/>
        <v>0</v>
      </c>
      <c r="P17" s="143"/>
      <c r="Q17" s="39" t="str">
        <f>IF(P17="","",IF(P17="SI","No cal documentació",IF(N17&gt;0,(CONCATENATE("12c_",'Valoració '!$D$7,"00",A17))," ")))</f>
        <v/>
      </c>
    </row>
    <row r="18" spans="1:17" x14ac:dyDescent="0.25">
      <c r="A18" s="71">
        <v>11</v>
      </c>
      <c r="B18" s="7"/>
      <c r="C18" s="7"/>
      <c r="D18" s="7"/>
      <c r="E18" s="7"/>
      <c r="F18" s="7"/>
      <c r="G18" s="7"/>
      <c r="H18" s="7"/>
      <c r="I18" s="7"/>
      <c r="J18" s="7"/>
      <c r="K18" s="7"/>
      <c r="L18" s="7"/>
      <c r="M18" s="37">
        <f t="shared" si="1"/>
        <v>0</v>
      </c>
      <c r="N18" s="37">
        <f t="shared" si="0"/>
        <v>0</v>
      </c>
      <c r="O18" s="37">
        <f t="shared" si="2"/>
        <v>0</v>
      </c>
      <c r="P18" s="143"/>
      <c r="Q18" s="39" t="str">
        <f>IF(P18="","",IF(P18="SI","No cal documentació",IF(N18&gt;0,(CONCATENATE("12c_",'Valoració '!$D$7,"00",A18))," ")))</f>
        <v/>
      </c>
    </row>
    <row r="19" spans="1:17" x14ac:dyDescent="0.25">
      <c r="A19" s="71">
        <v>12</v>
      </c>
      <c r="B19" s="7"/>
      <c r="C19" s="7"/>
      <c r="D19" s="7"/>
      <c r="E19" s="7"/>
      <c r="F19" s="7"/>
      <c r="G19" s="7"/>
      <c r="H19" s="7"/>
      <c r="I19" s="7"/>
      <c r="J19" s="7"/>
      <c r="K19" s="7"/>
      <c r="L19" s="7"/>
      <c r="M19" s="37">
        <f t="shared" si="1"/>
        <v>0</v>
      </c>
      <c r="N19" s="37">
        <f t="shared" si="0"/>
        <v>0</v>
      </c>
      <c r="O19" s="37">
        <f t="shared" si="2"/>
        <v>0</v>
      </c>
      <c r="P19" s="143"/>
      <c r="Q19" s="39" t="str">
        <f>IF(P19="","",IF(P19="SI","No cal documentació",IF(N19&gt;0,(CONCATENATE("12c_",'Valoració '!$D$7,"00",A19))," ")))</f>
        <v/>
      </c>
    </row>
    <row r="20" spans="1:17" x14ac:dyDescent="0.25">
      <c r="A20" s="71">
        <v>13</v>
      </c>
      <c r="B20" s="7"/>
      <c r="C20" s="7"/>
      <c r="D20" s="7"/>
      <c r="E20" s="7"/>
      <c r="F20" s="7"/>
      <c r="G20" s="7"/>
      <c r="H20" s="7"/>
      <c r="I20" s="7"/>
      <c r="J20" s="7"/>
      <c r="K20" s="7"/>
      <c r="L20" s="7"/>
      <c r="M20" s="37">
        <f t="shared" si="1"/>
        <v>0</v>
      </c>
      <c r="N20" s="37">
        <f t="shared" si="0"/>
        <v>0</v>
      </c>
      <c r="O20" s="37">
        <f t="shared" si="2"/>
        <v>0</v>
      </c>
      <c r="P20" s="143"/>
      <c r="Q20" s="39" t="str">
        <f>IF(P20="","",IF(P20="SI","No cal documentació",IF(N20&gt;0,(CONCATENATE("12c_",'Valoració '!$D$7,"00",A20))," ")))</f>
        <v/>
      </c>
    </row>
    <row r="21" spans="1:17" x14ac:dyDescent="0.25">
      <c r="A21" s="71">
        <v>14</v>
      </c>
      <c r="B21" s="7"/>
      <c r="C21" s="7"/>
      <c r="D21" s="7"/>
      <c r="E21" s="7"/>
      <c r="F21" s="7"/>
      <c r="G21" s="7"/>
      <c r="H21" s="7"/>
      <c r="I21" s="7"/>
      <c r="J21" s="7"/>
      <c r="K21" s="7"/>
      <c r="L21" s="7"/>
      <c r="M21" s="37">
        <f t="shared" si="1"/>
        <v>0</v>
      </c>
      <c r="N21" s="37">
        <f t="shared" si="0"/>
        <v>0</v>
      </c>
      <c r="O21" s="37">
        <f t="shared" si="2"/>
        <v>0</v>
      </c>
      <c r="P21" s="143"/>
      <c r="Q21" s="39" t="str">
        <f>IF(P21="","",IF(P21="SI","No cal documentació",IF(N21&gt;0,(CONCATENATE("12c_",'Valoració '!$D$7,"00",A21))," ")))</f>
        <v/>
      </c>
    </row>
    <row r="22" spans="1:17" x14ac:dyDescent="0.25">
      <c r="A22" s="71">
        <v>15</v>
      </c>
      <c r="B22" s="7"/>
      <c r="C22" s="7"/>
      <c r="D22" s="7"/>
      <c r="E22" s="7"/>
      <c r="F22" s="7"/>
      <c r="G22" s="7"/>
      <c r="H22" s="7"/>
      <c r="I22" s="7"/>
      <c r="J22" s="7"/>
      <c r="K22" s="7"/>
      <c r="L22" s="7"/>
      <c r="M22" s="37">
        <f t="shared" si="1"/>
        <v>0</v>
      </c>
      <c r="N22" s="37">
        <f t="shared" si="0"/>
        <v>0</v>
      </c>
      <c r="O22" s="37">
        <f t="shared" si="2"/>
        <v>0</v>
      </c>
      <c r="P22" s="143"/>
      <c r="Q22" s="39" t="str">
        <f>IF(P22="","",IF(P22="SI","No cal documentació",IF(N22&gt;0,(CONCATENATE("12c_",'Valoració '!$D$7,"00",A22))," ")))</f>
        <v/>
      </c>
    </row>
    <row r="23" spans="1:17" x14ac:dyDescent="0.25">
      <c r="A23" s="71">
        <v>16</v>
      </c>
      <c r="B23" s="7"/>
      <c r="C23" s="7"/>
      <c r="D23" s="7"/>
      <c r="E23" s="7"/>
      <c r="F23" s="7"/>
      <c r="G23" s="7"/>
      <c r="H23" s="7"/>
      <c r="I23" s="7"/>
      <c r="J23" s="7"/>
      <c r="K23" s="7"/>
      <c r="L23" s="7"/>
      <c r="M23" s="37">
        <f t="shared" si="1"/>
        <v>0</v>
      </c>
      <c r="N23" s="37">
        <f t="shared" si="0"/>
        <v>0</v>
      </c>
      <c r="O23" s="37">
        <f t="shared" si="2"/>
        <v>0</v>
      </c>
      <c r="P23" s="143"/>
      <c r="Q23" s="39" t="str">
        <f>IF(P23="","",IF(P23="SI","No cal documentació",IF(N23&gt;0,(CONCATENATE("12c_",'Valoració '!$D$7,"00",A23))," ")))</f>
        <v/>
      </c>
    </row>
    <row r="24" spans="1:17" x14ac:dyDescent="0.25">
      <c r="A24" s="71">
        <v>17</v>
      </c>
      <c r="B24" s="7"/>
      <c r="C24" s="7"/>
      <c r="D24" s="7"/>
      <c r="E24" s="7"/>
      <c r="F24" s="7"/>
      <c r="G24" s="7"/>
      <c r="H24" s="7"/>
      <c r="I24" s="7"/>
      <c r="J24" s="7"/>
      <c r="K24" s="7"/>
      <c r="L24" s="7"/>
      <c r="M24" s="37">
        <f t="shared" si="1"/>
        <v>0</v>
      </c>
      <c r="N24" s="37">
        <f t="shared" si="0"/>
        <v>0</v>
      </c>
      <c r="O24" s="37">
        <f t="shared" si="2"/>
        <v>0</v>
      </c>
      <c r="P24" s="143"/>
      <c r="Q24" s="39" t="str">
        <f>IF(P24="","",IF(P24="SI","No cal documentació",IF(N24&gt;0,(CONCATENATE("12c_",'Valoració '!$D$7,"00",A24))," ")))</f>
        <v/>
      </c>
    </row>
    <row r="25" spans="1:17" x14ac:dyDescent="0.25">
      <c r="A25" s="71">
        <v>18</v>
      </c>
      <c r="B25" s="7"/>
      <c r="C25" s="7"/>
      <c r="D25" s="7"/>
      <c r="E25" s="7"/>
      <c r="F25" s="7"/>
      <c r="G25" s="7"/>
      <c r="H25" s="7"/>
      <c r="I25" s="7"/>
      <c r="J25" s="7"/>
      <c r="K25" s="7"/>
      <c r="L25" s="7"/>
      <c r="M25" s="37">
        <f t="shared" si="1"/>
        <v>0</v>
      </c>
      <c r="N25" s="37">
        <f t="shared" si="0"/>
        <v>0</v>
      </c>
      <c r="O25" s="37">
        <f t="shared" si="2"/>
        <v>0</v>
      </c>
      <c r="P25" s="143"/>
      <c r="Q25" s="39" t="str">
        <f>IF(P25="","",IF(P25="SI","No cal documentació",IF(N25&gt;0,(CONCATENATE("12c_",'Valoració '!$D$7,"00",A25))," ")))</f>
        <v/>
      </c>
    </row>
    <row r="26" spans="1:17" x14ac:dyDescent="0.25">
      <c r="A26" s="71">
        <v>19</v>
      </c>
      <c r="B26" s="7"/>
      <c r="C26" s="7"/>
      <c r="D26" s="7"/>
      <c r="E26" s="7"/>
      <c r="F26" s="7"/>
      <c r="G26" s="7"/>
      <c r="H26" s="7"/>
      <c r="I26" s="7"/>
      <c r="J26" s="7"/>
      <c r="K26" s="7"/>
      <c r="L26" s="7"/>
      <c r="M26" s="37">
        <f t="shared" si="1"/>
        <v>0</v>
      </c>
      <c r="N26" s="37">
        <f t="shared" si="0"/>
        <v>0</v>
      </c>
      <c r="O26" s="37">
        <f t="shared" si="2"/>
        <v>0</v>
      </c>
      <c r="P26" s="143"/>
      <c r="Q26" s="39" t="str">
        <f>IF(P26="","",IF(P26="SI","No cal documentació",IF(N26&gt;0,(CONCATENATE("12c_",'Valoració '!$D$7,"00",A26))," ")))</f>
        <v/>
      </c>
    </row>
    <row r="27" spans="1:17" x14ac:dyDescent="0.25">
      <c r="A27" s="71">
        <v>20</v>
      </c>
      <c r="B27" s="7"/>
      <c r="C27" s="7"/>
      <c r="D27" s="7"/>
      <c r="E27" s="7"/>
      <c r="F27" s="7"/>
      <c r="G27" s="7"/>
      <c r="H27" s="7"/>
      <c r="I27" s="7"/>
      <c r="J27" s="7"/>
      <c r="K27" s="7"/>
      <c r="L27" s="7"/>
      <c r="M27" s="37">
        <f t="shared" ref="M27:M90" si="3">(L27-K27)/365</f>
        <v>0</v>
      </c>
      <c r="N27" s="37">
        <f t="shared" ref="N27:N90" si="4">IF(H27="si",IF(F27&gt;1,IF(G27&gt;1,0.7,1),IF(G27&gt;1,0.6,0.75)),(IF(I27="si",0.3,0)))</f>
        <v>0</v>
      </c>
      <c r="O27" s="37">
        <f t="shared" si="2"/>
        <v>0</v>
      </c>
      <c r="P27" s="143"/>
      <c r="Q27" s="39" t="str">
        <f>IF(P27="","",IF(P27="SI","No cal documentació",IF(N27&gt;0,(CONCATENATE("12c_",'Valoració '!$D$7,"00",A27))," ")))</f>
        <v/>
      </c>
    </row>
    <row r="28" spans="1:17" x14ac:dyDescent="0.25">
      <c r="A28" s="71">
        <v>21</v>
      </c>
      <c r="B28" s="7"/>
      <c r="C28" s="7"/>
      <c r="D28" s="7"/>
      <c r="E28" s="7"/>
      <c r="F28" s="7"/>
      <c r="G28" s="7"/>
      <c r="H28" s="7"/>
      <c r="I28" s="7"/>
      <c r="J28" s="7"/>
      <c r="K28" s="7"/>
      <c r="L28" s="7"/>
      <c r="M28" s="37">
        <f t="shared" si="3"/>
        <v>0</v>
      </c>
      <c r="N28" s="37">
        <f t="shared" si="4"/>
        <v>0</v>
      </c>
      <c r="O28" s="37">
        <f t="shared" si="2"/>
        <v>0</v>
      </c>
      <c r="P28" s="143"/>
      <c r="Q28" s="39" t="str">
        <f>IF(P28="","",IF(P28="SI","No cal documentació",IF(N28&gt;0,(CONCATENATE("12c_",'Valoració '!$D$7,"00",A28))," ")))</f>
        <v/>
      </c>
    </row>
    <row r="29" spans="1:17" x14ac:dyDescent="0.25">
      <c r="A29" s="71">
        <v>22</v>
      </c>
      <c r="B29" s="7"/>
      <c r="C29" s="7"/>
      <c r="D29" s="7"/>
      <c r="E29" s="7"/>
      <c r="F29" s="7"/>
      <c r="G29" s="7"/>
      <c r="H29" s="7"/>
      <c r="I29" s="7"/>
      <c r="J29" s="7"/>
      <c r="K29" s="7"/>
      <c r="L29" s="7"/>
      <c r="M29" s="37">
        <f t="shared" si="3"/>
        <v>0</v>
      </c>
      <c r="N29" s="37">
        <f t="shared" si="4"/>
        <v>0</v>
      </c>
      <c r="O29" s="37">
        <f t="shared" si="2"/>
        <v>0</v>
      </c>
      <c r="P29" s="143"/>
      <c r="Q29" s="39" t="str">
        <f>IF(P29="","",IF(P29="SI","No cal documentació",IF(N29&gt;0,(CONCATENATE("12c_",'Valoració '!$D$7,"00",A29))," ")))</f>
        <v/>
      </c>
    </row>
    <row r="30" spans="1:17" x14ac:dyDescent="0.25">
      <c r="A30" s="71">
        <v>23</v>
      </c>
      <c r="B30" s="7"/>
      <c r="C30" s="7"/>
      <c r="D30" s="7"/>
      <c r="E30" s="7"/>
      <c r="F30" s="7"/>
      <c r="G30" s="7"/>
      <c r="H30" s="7"/>
      <c r="I30" s="7"/>
      <c r="J30" s="7"/>
      <c r="K30" s="7"/>
      <c r="L30" s="7"/>
      <c r="M30" s="37">
        <f t="shared" si="3"/>
        <v>0</v>
      </c>
      <c r="N30" s="37">
        <f t="shared" si="4"/>
        <v>0</v>
      </c>
      <c r="O30" s="37">
        <f t="shared" si="2"/>
        <v>0</v>
      </c>
      <c r="P30" s="143"/>
      <c r="Q30" s="39" t="str">
        <f>IF(P30="","",IF(P30="SI","No cal documentació",IF(N30&gt;0,(CONCATENATE("12c_",'Valoració '!$D$7,"00",A30))," ")))</f>
        <v/>
      </c>
    </row>
    <row r="31" spans="1:17" x14ac:dyDescent="0.25">
      <c r="A31" s="71">
        <v>24</v>
      </c>
      <c r="B31" s="7"/>
      <c r="C31" s="7"/>
      <c r="D31" s="7"/>
      <c r="E31" s="7"/>
      <c r="F31" s="7"/>
      <c r="G31" s="7"/>
      <c r="H31" s="7"/>
      <c r="I31" s="7"/>
      <c r="J31" s="7"/>
      <c r="K31" s="7"/>
      <c r="L31" s="7"/>
      <c r="M31" s="37">
        <f t="shared" si="3"/>
        <v>0</v>
      </c>
      <c r="N31" s="37">
        <f t="shared" si="4"/>
        <v>0</v>
      </c>
      <c r="O31" s="37">
        <f t="shared" si="2"/>
        <v>0</v>
      </c>
      <c r="P31" s="143"/>
      <c r="Q31" s="39" t="str">
        <f>IF(P31="","",IF(P31="SI","No cal documentació",IF(N31&gt;0,(CONCATENATE("12c_",'Valoració '!$D$7,"00",A31))," ")))</f>
        <v/>
      </c>
    </row>
    <row r="32" spans="1:17" x14ac:dyDescent="0.25">
      <c r="A32" s="71">
        <v>25</v>
      </c>
      <c r="B32" s="7"/>
      <c r="C32" s="7"/>
      <c r="D32" s="7"/>
      <c r="E32" s="7"/>
      <c r="F32" s="7"/>
      <c r="G32" s="7"/>
      <c r="H32" s="7"/>
      <c r="I32" s="7"/>
      <c r="J32" s="7"/>
      <c r="K32" s="7"/>
      <c r="L32" s="7"/>
      <c r="M32" s="37">
        <f t="shared" si="3"/>
        <v>0</v>
      </c>
      <c r="N32" s="37">
        <f t="shared" si="4"/>
        <v>0</v>
      </c>
      <c r="O32" s="37">
        <f t="shared" si="2"/>
        <v>0</v>
      </c>
      <c r="P32" s="143"/>
      <c r="Q32" s="39" t="str">
        <f>IF(P32="","",IF(P32="SI","No cal documentació",IF(N32&gt;0,(CONCATENATE("12c_",'Valoració '!$D$7,"00",A32))," ")))</f>
        <v/>
      </c>
    </row>
    <row r="33" spans="1:17" x14ac:dyDescent="0.25">
      <c r="A33" s="71">
        <v>26</v>
      </c>
      <c r="B33" s="7"/>
      <c r="C33" s="7"/>
      <c r="D33" s="7"/>
      <c r="E33" s="7"/>
      <c r="F33" s="7"/>
      <c r="G33" s="7"/>
      <c r="H33" s="7"/>
      <c r="I33" s="7"/>
      <c r="J33" s="7"/>
      <c r="K33" s="7"/>
      <c r="L33" s="7"/>
      <c r="M33" s="37">
        <f t="shared" si="3"/>
        <v>0</v>
      </c>
      <c r="N33" s="37">
        <f t="shared" si="4"/>
        <v>0</v>
      </c>
      <c r="O33" s="37">
        <f t="shared" si="2"/>
        <v>0</v>
      </c>
      <c r="P33" s="143"/>
      <c r="Q33" s="39" t="str">
        <f>IF(P33="","",IF(P33="SI","No cal documentació",IF(N33&gt;0,(CONCATENATE("12c_",'Valoració '!$D$7,"00",A33))," ")))</f>
        <v/>
      </c>
    </row>
    <row r="34" spans="1:17" x14ac:dyDescent="0.25">
      <c r="A34" s="71">
        <v>27</v>
      </c>
      <c r="B34" s="7"/>
      <c r="C34" s="7"/>
      <c r="D34" s="7"/>
      <c r="E34" s="7"/>
      <c r="F34" s="7"/>
      <c r="G34" s="7"/>
      <c r="H34" s="7"/>
      <c r="I34" s="7"/>
      <c r="J34" s="7"/>
      <c r="K34" s="7"/>
      <c r="L34" s="7"/>
      <c r="M34" s="37">
        <f t="shared" si="3"/>
        <v>0</v>
      </c>
      <c r="N34" s="37">
        <f t="shared" si="4"/>
        <v>0</v>
      </c>
      <c r="O34" s="37">
        <f t="shared" si="2"/>
        <v>0</v>
      </c>
      <c r="P34" s="143"/>
      <c r="Q34" s="39" t="str">
        <f>IF(P34="","",IF(P34="SI","No cal documentació",IF(N34&gt;0,(CONCATENATE("12c_",'Valoració '!$D$7,"00",A34))," ")))</f>
        <v/>
      </c>
    </row>
    <row r="35" spans="1:17" x14ac:dyDescent="0.25">
      <c r="A35" s="71">
        <v>28</v>
      </c>
      <c r="B35" s="7"/>
      <c r="C35" s="7"/>
      <c r="D35" s="7"/>
      <c r="E35" s="7"/>
      <c r="F35" s="7"/>
      <c r="G35" s="7"/>
      <c r="H35" s="7"/>
      <c r="I35" s="7"/>
      <c r="J35" s="7"/>
      <c r="K35" s="7"/>
      <c r="L35" s="7"/>
      <c r="M35" s="37">
        <f t="shared" si="3"/>
        <v>0</v>
      </c>
      <c r="N35" s="37">
        <f t="shared" si="4"/>
        <v>0</v>
      </c>
      <c r="O35" s="37">
        <f t="shared" si="2"/>
        <v>0</v>
      </c>
      <c r="P35" s="143"/>
      <c r="Q35" s="39" t="str">
        <f>IF(P35="","",IF(P35="SI","No cal documentació",IF(N35&gt;0,(CONCATENATE("12c_",'Valoració '!$D$7,"00",A35))," ")))</f>
        <v/>
      </c>
    </row>
    <row r="36" spans="1:17" x14ac:dyDescent="0.25">
      <c r="A36" s="71">
        <v>29</v>
      </c>
      <c r="B36" s="7"/>
      <c r="C36" s="7"/>
      <c r="D36" s="7"/>
      <c r="E36" s="7"/>
      <c r="F36" s="7"/>
      <c r="G36" s="7"/>
      <c r="H36" s="7"/>
      <c r="I36" s="7"/>
      <c r="J36" s="7"/>
      <c r="K36" s="7"/>
      <c r="L36" s="7"/>
      <c r="M36" s="37">
        <f t="shared" si="3"/>
        <v>0</v>
      </c>
      <c r="N36" s="37">
        <f t="shared" si="4"/>
        <v>0</v>
      </c>
      <c r="O36" s="37">
        <f t="shared" si="2"/>
        <v>0</v>
      </c>
      <c r="P36" s="143"/>
      <c r="Q36" s="39" t="str">
        <f>IF(P36="","",IF(P36="SI","No cal documentació",IF(N36&gt;0,(CONCATENATE("12c_",'Valoració '!$D$7,"00",A36))," ")))</f>
        <v/>
      </c>
    </row>
    <row r="37" spans="1:17" x14ac:dyDescent="0.25">
      <c r="A37" s="71">
        <v>30</v>
      </c>
      <c r="B37" s="7"/>
      <c r="C37" s="7"/>
      <c r="D37" s="7"/>
      <c r="E37" s="7"/>
      <c r="F37" s="7"/>
      <c r="G37" s="7"/>
      <c r="H37" s="7"/>
      <c r="I37" s="7"/>
      <c r="J37" s="7"/>
      <c r="K37" s="7"/>
      <c r="L37" s="7"/>
      <c r="M37" s="37">
        <f t="shared" si="3"/>
        <v>0</v>
      </c>
      <c r="N37" s="37">
        <f t="shared" si="4"/>
        <v>0</v>
      </c>
      <c r="O37" s="37">
        <f t="shared" si="2"/>
        <v>0</v>
      </c>
      <c r="P37" s="143"/>
      <c r="Q37" s="39" t="str">
        <f>IF(P37="","",IF(P37="SI","No cal documentació",IF(N37&gt;0,(CONCATENATE("12c_",'Valoració '!$D$7,"00",A37))," ")))</f>
        <v/>
      </c>
    </row>
    <row r="38" spans="1:17" x14ac:dyDescent="0.25">
      <c r="A38" s="71">
        <v>31</v>
      </c>
      <c r="B38" s="7"/>
      <c r="C38" s="7"/>
      <c r="D38" s="7"/>
      <c r="E38" s="7"/>
      <c r="F38" s="7"/>
      <c r="G38" s="7"/>
      <c r="H38" s="7"/>
      <c r="I38" s="7"/>
      <c r="J38" s="7"/>
      <c r="K38" s="7"/>
      <c r="L38" s="7"/>
      <c r="M38" s="37">
        <f t="shared" si="3"/>
        <v>0</v>
      </c>
      <c r="N38" s="37">
        <f t="shared" si="4"/>
        <v>0</v>
      </c>
      <c r="O38" s="37">
        <f t="shared" si="2"/>
        <v>0</v>
      </c>
      <c r="P38" s="143"/>
      <c r="Q38" s="39" t="str">
        <f>IF(P38="","",IF(P38="SI","No cal documentació",IF(N38&gt;0,(CONCATENATE("12c_",'Valoració '!$D$7,"00",A38))," ")))</f>
        <v/>
      </c>
    </row>
    <row r="39" spans="1:17" x14ac:dyDescent="0.25">
      <c r="A39" s="71">
        <v>32</v>
      </c>
      <c r="B39" s="7"/>
      <c r="C39" s="7"/>
      <c r="D39" s="7"/>
      <c r="E39" s="7"/>
      <c r="F39" s="7"/>
      <c r="G39" s="7"/>
      <c r="H39" s="7"/>
      <c r="I39" s="7"/>
      <c r="J39" s="7"/>
      <c r="K39" s="7"/>
      <c r="L39" s="7"/>
      <c r="M39" s="37">
        <f t="shared" si="3"/>
        <v>0</v>
      </c>
      <c r="N39" s="37">
        <f t="shared" si="4"/>
        <v>0</v>
      </c>
      <c r="O39" s="37">
        <f t="shared" si="2"/>
        <v>0</v>
      </c>
      <c r="P39" s="143"/>
      <c r="Q39" s="39" t="str">
        <f>IF(P39="","",IF(P39="SI","No cal documentació",IF(N39&gt;0,(CONCATENATE("12c_",'Valoració '!$D$7,"00",A39))," ")))</f>
        <v/>
      </c>
    </row>
    <row r="40" spans="1:17" x14ac:dyDescent="0.25">
      <c r="A40" s="71">
        <v>33</v>
      </c>
      <c r="B40" s="7"/>
      <c r="C40" s="7"/>
      <c r="D40" s="7"/>
      <c r="E40" s="7"/>
      <c r="F40" s="7"/>
      <c r="G40" s="7"/>
      <c r="H40" s="7"/>
      <c r="I40" s="7"/>
      <c r="J40" s="7"/>
      <c r="K40" s="7"/>
      <c r="L40" s="7"/>
      <c r="M40" s="37">
        <f t="shared" si="3"/>
        <v>0</v>
      </c>
      <c r="N40" s="37">
        <f t="shared" si="4"/>
        <v>0</v>
      </c>
      <c r="O40" s="37">
        <f t="shared" si="2"/>
        <v>0</v>
      </c>
      <c r="P40" s="143"/>
      <c r="Q40" s="39" t="str">
        <f>IF(P40="","",IF(P40="SI","No cal documentació",IF(N40&gt;0,(CONCATENATE("12c_",'Valoració '!$D$7,"00",A40))," ")))</f>
        <v/>
      </c>
    </row>
    <row r="41" spans="1:17" x14ac:dyDescent="0.25">
      <c r="A41" s="71">
        <v>34</v>
      </c>
      <c r="B41" s="7"/>
      <c r="C41" s="7"/>
      <c r="D41" s="7"/>
      <c r="E41" s="7"/>
      <c r="F41" s="7"/>
      <c r="G41" s="7"/>
      <c r="H41" s="7"/>
      <c r="I41" s="7"/>
      <c r="J41" s="7"/>
      <c r="K41" s="7"/>
      <c r="L41" s="7"/>
      <c r="M41" s="37">
        <f t="shared" si="3"/>
        <v>0</v>
      </c>
      <c r="N41" s="37">
        <f t="shared" si="4"/>
        <v>0</v>
      </c>
      <c r="O41" s="37">
        <f t="shared" si="2"/>
        <v>0</v>
      </c>
      <c r="P41" s="143"/>
      <c r="Q41" s="39" t="str">
        <f>IF(P41="","",IF(P41="SI","No cal documentació",IF(N41&gt;0,(CONCATENATE("12c_",'Valoració '!$D$7,"00",A41))," ")))</f>
        <v/>
      </c>
    </row>
    <row r="42" spans="1:17" x14ac:dyDescent="0.25">
      <c r="A42" s="71">
        <v>35</v>
      </c>
      <c r="B42" s="7"/>
      <c r="C42" s="7"/>
      <c r="D42" s="7"/>
      <c r="E42" s="7"/>
      <c r="F42" s="7"/>
      <c r="G42" s="7"/>
      <c r="H42" s="7"/>
      <c r="I42" s="7"/>
      <c r="J42" s="7"/>
      <c r="K42" s="7"/>
      <c r="L42" s="7"/>
      <c r="M42" s="37">
        <f t="shared" si="3"/>
        <v>0</v>
      </c>
      <c r="N42" s="37">
        <f t="shared" si="4"/>
        <v>0</v>
      </c>
      <c r="O42" s="37">
        <f t="shared" si="2"/>
        <v>0</v>
      </c>
      <c r="P42" s="143"/>
      <c r="Q42" s="39" t="str">
        <f>IF(P42="","",IF(P42="SI","No cal documentació",IF(N42&gt;0,(CONCATENATE("12c_",'Valoració '!$D$7,"00",A42))," ")))</f>
        <v/>
      </c>
    </row>
    <row r="43" spans="1:17" x14ac:dyDescent="0.25">
      <c r="A43" s="71">
        <v>36</v>
      </c>
      <c r="B43" s="7"/>
      <c r="C43" s="7"/>
      <c r="D43" s="7"/>
      <c r="E43" s="7"/>
      <c r="F43" s="7"/>
      <c r="G43" s="7"/>
      <c r="H43" s="7"/>
      <c r="I43" s="7"/>
      <c r="J43" s="7"/>
      <c r="K43" s="7"/>
      <c r="L43" s="7"/>
      <c r="M43" s="37">
        <f t="shared" si="3"/>
        <v>0</v>
      </c>
      <c r="N43" s="37">
        <f t="shared" si="4"/>
        <v>0</v>
      </c>
      <c r="O43" s="37">
        <f t="shared" si="2"/>
        <v>0</v>
      </c>
      <c r="P43" s="143"/>
      <c r="Q43" s="39" t="str">
        <f>IF(P43="","",IF(P43="SI","No cal documentació",IF(N43&gt;0,(CONCATENATE("12c_",'Valoració '!$D$7,"00",A43))," ")))</f>
        <v/>
      </c>
    </row>
    <row r="44" spans="1:17" x14ac:dyDescent="0.25">
      <c r="A44" s="71">
        <v>37</v>
      </c>
      <c r="B44" s="7"/>
      <c r="C44" s="7"/>
      <c r="D44" s="7"/>
      <c r="E44" s="7"/>
      <c r="F44" s="7"/>
      <c r="G44" s="7"/>
      <c r="H44" s="7"/>
      <c r="I44" s="7"/>
      <c r="J44" s="7"/>
      <c r="K44" s="7"/>
      <c r="L44" s="7"/>
      <c r="M44" s="37">
        <f t="shared" si="3"/>
        <v>0</v>
      </c>
      <c r="N44" s="37">
        <f t="shared" si="4"/>
        <v>0</v>
      </c>
      <c r="O44" s="37">
        <f t="shared" si="2"/>
        <v>0</v>
      </c>
      <c r="P44" s="143"/>
      <c r="Q44" s="39" t="str">
        <f>IF(P44="","",IF(P44="SI","No cal documentació",IF(N44&gt;0,(CONCATENATE("12c_",'Valoració '!$D$7,"00",A44))," ")))</f>
        <v/>
      </c>
    </row>
    <row r="45" spans="1:17" x14ac:dyDescent="0.25">
      <c r="A45" s="71">
        <v>38</v>
      </c>
      <c r="B45" s="7"/>
      <c r="C45" s="7"/>
      <c r="D45" s="7"/>
      <c r="E45" s="7"/>
      <c r="F45" s="7"/>
      <c r="G45" s="7"/>
      <c r="H45" s="7"/>
      <c r="I45" s="7"/>
      <c r="J45" s="7"/>
      <c r="K45" s="7"/>
      <c r="L45" s="7"/>
      <c r="M45" s="37">
        <f t="shared" si="3"/>
        <v>0</v>
      </c>
      <c r="N45" s="37">
        <f t="shared" si="4"/>
        <v>0</v>
      </c>
      <c r="O45" s="37">
        <f t="shared" si="2"/>
        <v>0</v>
      </c>
      <c r="P45" s="143"/>
      <c r="Q45" s="39" t="str">
        <f>IF(P45="","",IF(P45="SI","No cal documentació",IF(N45&gt;0,(CONCATENATE("12c_",'Valoració '!$D$7,"00",A45))," ")))</f>
        <v/>
      </c>
    </row>
    <row r="46" spans="1:17" x14ac:dyDescent="0.25">
      <c r="A46" s="71">
        <v>39</v>
      </c>
      <c r="B46" s="7"/>
      <c r="C46" s="7"/>
      <c r="D46" s="7"/>
      <c r="E46" s="7"/>
      <c r="F46" s="7"/>
      <c r="G46" s="7"/>
      <c r="H46" s="7"/>
      <c r="I46" s="7"/>
      <c r="J46" s="7"/>
      <c r="K46" s="7"/>
      <c r="L46" s="7"/>
      <c r="M46" s="37">
        <f t="shared" si="3"/>
        <v>0</v>
      </c>
      <c r="N46" s="37">
        <f t="shared" si="4"/>
        <v>0</v>
      </c>
      <c r="O46" s="37">
        <f t="shared" si="2"/>
        <v>0</v>
      </c>
      <c r="P46" s="143"/>
      <c r="Q46" s="39" t="str">
        <f>IF(P46="","",IF(P46="SI","No cal documentació",IF(N46&gt;0,(CONCATENATE("12c_",'Valoració '!$D$7,"00",A46))," ")))</f>
        <v/>
      </c>
    </row>
    <row r="47" spans="1:17" x14ac:dyDescent="0.25">
      <c r="A47" s="71">
        <v>40</v>
      </c>
      <c r="B47" s="7"/>
      <c r="C47" s="7"/>
      <c r="D47" s="7"/>
      <c r="E47" s="7"/>
      <c r="F47" s="7"/>
      <c r="G47" s="7"/>
      <c r="H47" s="7"/>
      <c r="I47" s="7"/>
      <c r="J47" s="7"/>
      <c r="K47" s="7"/>
      <c r="L47" s="7"/>
      <c r="M47" s="37">
        <f t="shared" si="3"/>
        <v>0</v>
      </c>
      <c r="N47" s="37">
        <f t="shared" si="4"/>
        <v>0</v>
      </c>
      <c r="O47" s="37">
        <f t="shared" si="2"/>
        <v>0</v>
      </c>
      <c r="P47" s="143"/>
      <c r="Q47" s="39" t="str">
        <f>IF(P47="","",IF(P47="SI","No cal documentació",IF(N47&gt;0,(CONCATENATE("12c_",'Valoració '!$D$7,"00",A47))," ")))</f>
        <v/>
      </c>
    </row>
    <row r="48" spans="1:17" x14ac:dyDescent="0.25">
      <c r="A48" s="71">
        <v>41</v>
      </c>
      <c r="B48" s="7"/>
      <c r="C48" s="7"/>
      <c r="D48" s="7"/>
      <c r="E48" s="7"/>
      <c r="F48" s="7"/>
      <c r="G48" s="7"/>
      <c r="H48" s="7"/>
      <c r="I48" s="7"/>
      <c r="J48" s="7"/>
      <c r="K48" s="7"/>
      <c r="L48" s="7"/>
      <c r="M48" s="37">
        <f t="shared" si="3"/>
        <v>0</v>
      </c>
      <c r="N48" s="37">
        <f t="shared" si="4"/>
        <v>0</v>
      </c>
      <c r="O48" s="37">
        <f t="shared" si="2"/>
        <v>0</v>
      </c>
      <c r="P48" s="143"/>
      <c r="Q48" s="39" t="str">
        <f>IF(P48="","",IF(P48="SI","No cal documentació",IF(N48&gt;0,(CONCATENATE("12c_",'Valoració '!$D$7,"00",A48))," ")))</f>
        <v/>
      </c>
    </row>
    <row r="49" spans="1:17" x14ac:dyDescent="0.25">
      <c r="A49" s="71">
        <v>42</v>
      </c>
      <c r="B49" s="7"/>
      <c r="C49" s="7"/>
      <c r="D49" s="7"/>
      <c r="E49" s="7"/>
      <c r="F49" s="7"/>
      <c r="G49" s="7"/>
      <c r="H49" s="7"/>
      <c r="I49" s="7"/>
      <c r="J49" s="7"/>
      <c r="K49" s="7"/>
      <c r="L49" s="7"/>
      <c r="M49" s="37">
        <f t="shared" si="3"/>
        <v>0</v>
      </c>
      <c r="N49" s="37">
        <f t="shared" si="4"/>
        <v>0</v>
      </c>
      <c r="O49" s="37">
        <f t="shared" si="2"/>
        <v>0</v>
      </c>
      <c r="P49" s="143"/>
      <c r="Q49" s="39" t="str">
        <f>IF(P49="","",IF(P49="SI","No cal documentació",IF(N49&gt;0,(CONCATENATE("12c_",'Valoració '!$D$7,"00",A49))," ")))</f>
        <v/>
      </c>
    </row>
    <row r="50" spans="1:17" x14ac:dyDescent="0.25">
      <c r="A50" s="71">
        <v>43</v>
      </c>
      <c r="B50" s="7"/>
      <c r="C50" s="7"/>
      <c r="D50" s="7"/>
      <c r="E50" s="7"/>
      <c r="F50" s="7"/>
      <c r="G50" s="7"/>
      <c r="H50" s="7"/>
      <c r="I50" s="7"/>
      <c r="J50" s="7"/>
      <c r="K50" s="7"/>
      <c r="L50" s="7"/>
      <c r="M50" s="37">
        <f t="shared" si="3"/>
        <v>0</v>
      </c>
      <c r="N50" s="37">
        <f t="shared" si="4"/>
        <v>0</v>
      </c>
      <c r="O50" s="37">
        <f t="shared" si="2"/>
        <v>0</v>
      </c>
      <c r="P50" s="143"/>
      <c r="Q50" s="39" t="str">
        <f>IF(P50="","",IF(P50="SI","No cal documentació",IF(N50&gt;0,(CONCATENATE("12c_",'Valoració '!$D$7,"00",A50))," ")))</f>
        <v/>
      </c>
    </row>
    <row r="51" spans="1:17" x14ac:dyDescent="0.25">
      <c r="A51" s="71">
        <v>44</v>
      </c>
      <c r="B51" s="7"/>
      <c r="C51" s="7"/>
      <c r="D51" s="7"/>
      <c r="E51" s="7"/>
      <c r="F51" s="7"/>
      <c r="G51" s="7"/>
      <c r="H51" s="7"/>
      <c r="I51" s="7"/>
      <c r="J51" s="7"/>
      <c r="K51" s="7"/>
      <c r="L51" s="7"/>
      <c r="M51" s="37">
        <f t="shared" si="3"/>
        <v>0</v>
      </c>
      <c r="N51" s="37">
        <f t="shared" si="4"/>
        <v>0</v>
      </c>
      <c r="O51" s="37">
        <f t="shared" si="2"/>
        <v>0</v>
      </c>
      <c r="P51" s="143"/>
      <c r="Q51" s="39" t="str">
        <f>IF(P51="","",IF(P51="SI","No cal documentació",IF(N51&gt;0,(CONCATENATE("12c_",'Valoració '!$D$7,"00",A51))," ")))</f>
        <v/>
      </c>
    </row>
    <row r="52" spans="1:17" x14ac:dyDescent="0.25">
      <c r="A52" s="71">
        <v>45</v>
      </c>
      <c r="B52" s="7"/>
      <c r="C52" s="7"/>
      <c r="D52" s="7"/>
      <c r="E52" s="7"/>
      <c r="F52" s="7"/>
      <c r="G52" s="7"/>
      <c r="H52" s="7"/>
      <c r="I52" s="7"/>
      <c r="J52" s="7"/>
      <c r="K52" s="7"/>
      <c r="L52" s="7"/>
      <c r="M52" s="37">
        <f t="shared" si="3"/>
        <v>0</v>
      </c>
      <c r="N52" s="37">
        <f t="shared" si="4"/>
        <v>0</v>
      </c>
      <c r="O52" s="37">
        <f t="shared" si="2"/>
        <v>0</v>
      </c>
      <c r="P52" s="143"/>
      <c r="Q52" s="39" t="str">
        <f>IF(P52="","",IF(P52="SI","No cal documentació",IF(N52&gt;0,(CONCATENATE("12c_",'Valoració '!$D$7,"00",A52))," ")))</f>
        <v/>
      </c>
    </row>
    <row r="53" spans="1:17" x14ac:dyDescent="0.25">
      <c r="A53" s="71">
        <v>46</v>
      </c>
      <c r="B53" s="7"/>
      <c r="C53" s="7"/>
      <c r="D53" s="7"/>
      <c r="E53" s="7"/>
      <c r="F53" s="7"/>
      <c r="G53" s="7"/>
      <c r="H53" s="7"/>
      <c r="I53" s="7"/>
      <c r="J53" s="7"/>
      <c r="K53" s="7"/>
      <c r="L53" s="7"/>
      <c r="M53" s="37">
        <f t="shared" si="3"/>
        <v>0</v>
      </c>
      <c r="N53" s="37">
        <f t="shared" si="4"/>
        <v>0</v>
      </c>
      <c r="O53" s="37">
        <f t="shared" si="2"/>
        <v>0</v>
      </c>
      <c r="P53" s="143"/>
      <c r="Q53" s="39" t="str">
        <f>IF(P53="","",IF(P53="SI","No cal documentació",IF(N53&gt;0,(CONCATENATE("12c_",'Valoració '!$D$7,"00",A53))," ")))</f>
        <v/>
      </c>
    </row>
    <row r="54" spans="1:17" x14ac:dyDescent="0.25">
      <c r="A54" s="71">
        <v>47</v>
      </c>
      <c r="B54" s="7"/>
      <c r="C54" s="7"/>
      <c r="D54" s="7"/>
      <c r="E54" s="7"/>
      <c r="F54" s="7"/>
      <c r="G54" s="7"/>
      <c r="H54" s="7"/>
      <c r="I54" s="7"/>
      <c r="J54" s="7"/>
      <c r="K54" s="7"/>
      <c r="L54" s="7"/>
      <c r="M54" s="37">
        <f t="shared" si="3"/>
        <v>0</v>
      </c>
      <c r="N54" s="37">
        <f t="shared" si="4"/>
        <v>0</v>
      </c>
      <c r="O54" s="37">
        <f t="shared" si="2"/>
        <v>0</v>
      </c>
      <c r="P54" s="143"/>
      <c r="Q54" s="39" t="str">
        <f>IF(P54="","",IF(P54="SI","No cal documentació",IF(N54&gt;0,(CONCATENATE("12c_",'Valoració '!$D$7,"00",A54))," ")))</f>
        <v/>
      </c>
    </row>
    <row r="55" spans="1:17" x14ac:dyDescent="0.25">
      <c r="A55" s="71">
        <v>48</v>
      </c>
      <c r="B55" s="7"/>
      <c r="C55" s="7"/>
      <c r="D55" s="7"/>
      <c r="E55" s="7"/>
      <c r="F55" s="7"/>
      <c r="G55" s="7"/>
      <c r="H55" s="7"/>
      <c r="I55" s="7"/>
      <c r="J55" s="7"/>
      <c r="K55" s="7"/>
      <c r="L55" s="7"/>
      <c r="M55" s="37">
        <f t="shared" si="3"/>
        <v>0</v>
      </c>
      <c r="N55" s="37">
        <f t="shared" si="4"/>
        <v>0</v>
      </c>
      <c r="O55" s="37">
        <f t="shared" si="2"/>
        <v>0</v>
      </c>
      <c r="P55" s="143"/>
      <c r="Q55" s="39" t="str">
        <f>IF(P55="","",IF(P55="SI","No cal documentació",IF(N55&gt;0,(CONCATENATE("12c_",'Valoració '!$D$7,"00",A55))," ")))</f>
        <v/>
      </c>
    </row>
    <row r="56" spans="1:17" x14ac:dyDescent="0.25">
      <c r="A56" s="71">
        <v>49</v>
      </c>
      <c r="B56" s="7"/>
      <c r="C56" s="7"/>
      <c r="D56" s="7"/>
      <c r="E56" s="7"/>
      <c r="F56" s="7"/>
      <c r="G56" s="7"/>
      <c r="H56" s="7"/>
      <c r="I56" s="7"/>
      <c r="J56" s="7"/>
      <c r="K56" s="7"/>
      <c r="L56" s="7"/>
      <c r="M56" s="37">
        <f t="shared" si="3"/>
        <v>0</v>
      </c>
      <c r="N56" s="37">
        <f t="shared" si="4"/>
        <v>0</v>
      </c>
      <c r="O56" s="37">
        <f t="shared" si="2"/>
        <v>0</v>
      </c>
      <c r="P56" s="143"/>
      <c r="Q56" s="39" t="str">
        <f>IF(P56="","",IF(P56="SI","No cal documentació",IF(N56&gt;0,(CONCATENATE("12c_",'Valoració '!$D$7,"00",A56))," ")))</f>
        <v/>
      </c>
    </row>
    <row r="57" spans="1:17" x14ac:dyDescent="0.25">
      <c r="A57" s="71">
        <v>50</v>
      </c>
      <c r="B57" s="7"/>
      <c r="C57" s="7"/>
      <c r="D57" s="7"/>
      <c r="E57" s="7"/>
      <c r="F57" s="7"/>
      <c r="G57" s="7"/>
      <c r="H57" s="7"/>
      <c r="I57" s="7"/>
      <c r="J57" s="7"/>
      <c r="K57" s="7"/>
      <c r="L57" s="7"/>
      <c r="M57" s="37">
        <f t="shared" si="3"/>
        <v>0</v>
      </c>
      <c r="N57" s="37">
        <f t="shared" si="4"/>
        <v>0</v>
      </c>
      <c r="O57" s="37">
        <f t="shared" si="2"/>
        <v>0</v>
      </c>
      <c r="P57" s="143"/>
      <c r="Q57" s="39" t="str">
        <f>IF(P57="","",IF(P57="SI","No cal documentació",IF(N57&gt;0,(CONCATENATE("12c_",'Valoració '!$D$7,"00",A57))," ")))</f>
        <v/>
      </c>
    </row>
    <row r="58" spans="1:17" x14ac:dyDescent="0.25">
      <c r="A58" s="71">
        <v>51</v>
      </c>
      <c r="B58" s="7"/>
      <c r="C58" s="7"/>
      <c r="D58" s="7"/>
      <c r="E58" s="7"/>
      <c r="F58" s="7"/>
      <c r="G58" s="7"/>
      <c r="H58" s="7"/>
      <c r="I58" s="7"/>
      <c r="J58" s="7"/>
      <c r="K58" s="7"/>
      <c r="L58" s="7"/>
      <c r="M58" s="37">
        <f t="shared" si="3"/>
        <v>0</v>
      </c>
      <c r="N58" s="37">
        <f t="shared" si="4"/>
        <v>0</v>
      </c>
      <c r="O58" s="37">
        <f t="shared" si="2"/>
        <v>0</v>
      </c>
      <c r="P58" s="143"/>
      <c r="Q58" s="39" t="str">
        <f>IF(P58="","",IF(P58="SI","No cal documentació",IF(N58&gt;0,(CONCATENATE("12c_",'Valoració '!$D$7,"00",A58))," ")))</f>
        <v/>
      </c>
    </row>
    <row r="59" spans="1:17" x14ac:dyDescent="0.25">
      <c r="A59" s="71">
        <v>52</v>
      </c>
      <c r="B59" s="7"/>
      <c r="C59" s="7"/>
      <c r="D59" s="7"/>
      <c r="E59" s="7"/>
      <c r="F59" s="7"/>
      <c r="G59" s="7"/>
      <c r="H59" s="7"/>
      <c r="I59" s="7"/>
      <c r="J59" s="7"/>
      <c r="K59" s="7"/>
      <c r="L59" s="7"/>
      <c r="M59" s="37">
        <f t="shared" si="3"/>
        <v>0</v>
      </c>
      <c r="N59" s="37">
        <f t="shared" si="4"/>
        <v>0</v>
      </c>
      <c r="O59" s="37">
        <f t="shared" si="2"/>
        <v>0</v>
      </c>
      <c r="P59" s="143"/>
      <c r="Q59" s="39" t="str">
        <f>IF(P59="","",IF(P59="SI","No cal documentació",IF(N59&gt;0,(CONCATENATE("12c_",'Valoració '!$D$7,"00",A59))," ")))</f>
        <v/>
      </c>
    </row>
    <row r="60" spans="1:17" x14ac:dyDescent="0.25">
      <c r="A60" s="71">
        <v>53</v>
      </c>
      <c r="B60" s="7"/>
      <c r="C60" s="7"/>
      <c r="D60" s="7"/>
      <c r="E60" s="7"/>
      <c r="F60" s="7"/>
      <c r="G60" s="7"/>
      <c r="H60" s="7"/>
      <c r="I60" s="7"/>
      <c r="J60" s="7"/>
      <c r="K60" s="7"/>
      <c r="L60" s="7"/>
      <c r="M60" s="37">
        <f t="shared" si="3"/>
        <v>0</v>
      </c>
      <c r="N60" s="37">
        <f t="shared" si="4"/>
        <v>0</v>
      </c>
      <c r="O60" s="37">
        <f t="shared" si="2"/>
        <v>0</v>
      </c>
      <c r="P60" s="143"/>
      <c r="Q60" s="39" t="str">
        <f>IF(P60="","",IF(P60="SI","No cal documentació",IF(N60&gt;0,(CONCATENATE("12c_",'Valoració '!$D$7,"00",A60))," ")))</f>
        <v/>
      </c>
    </row>
    <row r="61" spans="1:17" x14ac:dyDescent="0.25">
      <c r="A61" s="71">
        <v>54</v>
      </c>
      <c r="B61" s="7"/>
      <c r="C61" s="7"/>
      <c r="D61" s="7"/>
      <c r="E61" s="7"/>
      <c r="F61" s="7"/>
      <c r="G61" s="7"/>
      <c r="H61" s="7"/>
      <c r="I61" s="7"/>
      <c r="J61" s="7"/>
      <c r="K61" s="7"/>
      <c r="L61" s="7"/>
      <c r="M61" s="37">
        <f t="shared" si="3"/>
        <v>0</v>
      </c>
      <c r="N61" s="37">
        <f t="shared" si="4"/>
        <v>0</v>
      </c>
      <c r="O61" s="37">
        <f t="shared" si="2"/>
        <v>0</v>
      </c>
      <c r="P61" s="143"/>
      <c r="Q61" s="39" t="str">
        <f>IF(P61="","",IF(P61="SI","No cal documentació",IF(N61&gt;0,(CONCATENATE("12c_",'Valoració '!$D$7,"00",A61))," ")))</f>
        <v/>
      </c>
    </row>
    <row r="62" spans="1:17" x14ac:dyDescent="0.25">
      <c r="A62" s="71">
        <v>55</v>
      </c>
      <c r="B62" s="7"/>
      <c r="C62" s="7"/>
      <c r="D62" s="7"/>
      <c r="E62" s="7"/>
      <c r="F62" s="7"/>
      <c r="G62" s="7"/>
      <c r="H62" s="7"/>
      <c r="I62" s="7"/>
      <c r="J62" s="7"/>
      <c r="K62" s="7"/>
      <c r="L62" s="7"/>
      <c r="M62" s="37">
        <f t="shared" si="3"/>
        <v>0</v>
      </c>
      <c r="N62" s="37">
        <f t="shared" si="4"/>
        <v>0</v>
      </c>
      <c r="O62" s="37">
        <f t="shared" si="2"/>
        <v>0</v>
      </c>
      <c r="P62" s="143"/>
      <c r="Q62" s="39" t="str">
        <f>IF(P62="","",IF(P62="SI","No cal documentació",IF(N62&gt;0,(CONCATENATE("12c_",'Valoració '!$D$7,"00",A62))," ")))</f>
        <v/>
      </c>
    </row>
    <row r="63" spans="1:17" x14ac:dyDescent="0.25">
      <c r="A63" s="71">
        <v>56</v>
      </c>
      <c r="B63" s="7"/>
      <c r="C63" s="7"/>
      <c r="D63" s="7"/>
      <c r="E63" s="7"/>
      <c r="F63" s="7"/>
      <c r="G63" s="7"/>
      <c r="H63" s="7"/>
      <c r="I63" s="7"/>
      <c r="J63" s="7"/>
      <c r="K63" s="7"/>
      <c r="L63" s="7"/>
      <c r="M63" s="37">
        <f t="shared" si="3"/>
        <v>0</v>
      </c>
      <c r="N63" s="37">
        <f t="shared" si="4"/>
        <v>0</v>
      </c>
      <c r="O63" s="37">
        <f t="shared" si="2"/>
        <v>0</v>
      </c>
      <c r="P63" s="143"/>
      <c r="Q63" s="39" t="str">
        <f>IF(P63="","",IF(P63="SI","No cal documentació",IF(N63&gt;0,(CONCATENATE("12c_",'Valoració '!$D$7,"00",A63))," ")))</f>
        <v/>
      </c>
    </row>
    <row r="64" spans="1:17" x14ac:dyDescent="0.25">
      <c r="A64" s="71">
        <v>57</v>
      </c>
      <c r="B64" s="7"/>
      <c r="C64" s="7"/>
      <c r="D64" s="7"/>
      <c r="E64" s="7"/>
      <c r="F64" s="7"/>
      <c r="G64" s="7"/>
      <c r="H64" s="7"/>
      <c r="I64" s="7"/>
      <c r="J64" s="7"/>
      <c r="K64" s="7"/>
      <c r="L64" s="7"/>
      <c r="M64" s="37">
        <f t="shared" si="3"/>
        <v>0</v>
      </c>
      <c r="N64" s="37">
        <f t="shared" si="4"/>
        <v>0</v>
      </c>
      <c r="O64" s="37">
        <f t="shared" si="2"/>
        <v>0</v>
      </c>
      <c r="P64" s="143"/>
      <c r="Q64" s="39" t="str">
        <f>IF(P64="","",IF(P64="SI","No cal documentació",IF(N64&gt;0,(CONCATENATE("12c_",'Valoració '!$D$7,"00",A64))," ")))</f>
        <v/>
      </c>
    </row>
    <row r="65" spans="1:17" x14ac:dyDescent="0.25">
      <c r="A65" s="71">
        <v>58</v>
      </c>
      <c r="B65" s="7"/>
      <c r="C65" s="7"/>
      <c r="D65" s="7"/>
      <c r="E65" s="7"/>
      <c r="F65" s="7"/>
      <c r="G65" s="7"/>
      <c r="H65" s="7"/>
      <c r="I65" s="7"/>
      <c r="J65" s="7"/>
      <c r="K65" s="7"/>
      <c r="L65" s="7"/>
      <c r="M65" s="37">
        <f t="shared" si="3"/>
        <v>0</v>
      </c>
      <c r="N65" s="37">
        <f t="shared" si="4"/>
        <v>0</v>
      </c>
      <c r="O65" s="37">
        <f t="shared" si="2"/>
        <v>0</v>
      </c>
      <c r="P65" s="143"/>
      <c r="Q65" s="39" t="str">
        <f>IF(P65="","",IF(P65="SI","No cal documentació",IF(N65&gt;0,(CONCATENATE("12c_",'Valoració '!$D$7,"00",A65))," ")))</f>
        <v/>
      </c>
    </row>
    <row r="66" spans="1:17" x14ac:dyDescent="0.25">
      <c r="A66" s="71">
        <v>59</v>
      </c>
      <c r="B66" s="7"/>
      <c r="C66" s="7"/>
      <c r="D66" s="7"/>
      <c r="E66" s="7"/>
      <c r="F66" s="7"/>
      <c r="G66" s="7"/>
      <c r="H66" s="7"/>
      <c r="I66" s="7"/>
      <c r="J66" s="7"/>
      <c r="K66" s="7"/>
      <c r="L66" s="7"/>
      <c r="M66" s="37">
        <f t="shared" si="3"/>
        <v>0</v>
      </c>
      <c r="N66" s="37">
        <f t="shared" si="4"/>
        <v>0</v>
      </c>
      <c r="O66" s="37">
        <f t="shared" si="2"/>
        <v>0</v>
      </c>
      <c r="P66" s="143"/>
      <c r="Q66" s="39" t="str">
        <f>IF(P66="","",IF(P66="SI","No cal documentació",IF(N66&gt;0,(CONCATENATE("12c_",'Valoració '!$D$7,"00",A66))," ")))</f>
        <v/>
      </c>
    </row>
    <row r="67" spans="1:17" x14ac:dyDescent="0.25">
      <c r="A67" s="71">
        <v>60</v>
      </c>
      <c r="B67" s="7"/>
      <c r="C67" s="7"/>
      <c r="D67" s="7"/>
      <c r="E67" s="7"/>
      <c r="F67" s="7"/>
      <c r="G67" s="7"/>
      <c r="H67" s="7"/>
      <c r="I67" s="7"/>
      <c r="J67" s="7"/>
      <c r="K67" s="7"/>
      <c r="L67" s="7"/>
      <c r="M67" s="37">
        <f t="shared" si="3"/>
        <v>0</v>
      </c>
      <c r="N67" s="37">
        <f t="shared" si="4"/>
        <v>0</v>
      </c>
      <c r="O67" s="37">
        <f t="shared" si="2"/>
        <v>0</v>
      </c>
      <c r="P67" s="143"/>
      <c r="Q67" s="39" t="str">
        <f>IF(P67="","",IF(P67="SI","No cal documentació",IF(N67&gt;0,(CONCATENATE("12c_",'Valoració '!$D$7,"00",A67))," ")))</f>
        <v/>
      </c>
    </row>
    <row r="68" spans="1:17" x14ac:dyDescent="0.25">
      <c r="A68" s="71">
        <v>61</v>
      </c>
      <c r="B68" s="7"/>
      <c r="C68" s="7"/>
      <c r="D68" s="7"/>
      <c r="E68" s="7"/>
      <c r="F68" s="7"/>
      <c r="G68" s="7"/>
      <c r="H68" s="7"/>
      <c r="I68" s="7"/>
      <c r="J68" s="7"/>
      <c r="K68" s="7"/>
      <c r="L68" s="7"/>
      <c r="M68" s="37">
        <f t="shared" si="3"/>
        <v>0</v>
      </c>
      <c r="N68" s="37">
        <f t="shared" si="4"/>
        <v>0</v>
      </c>
      <c r="O68" s="37">
        <f t="shared" si="2"/>
        <v>0</v>
      </c>
      <c r="P68" s="143"/>
      <c r="Q68" s="39" t="str">
        <f>IF(P68="","",IF(P68="SI","No cal documentació",IF(N68&gt;0,(CONCATENATE("12c_",'Valoració '!$D$7,"00",A68))," ")))</f>
        <v/>
      </c>
    </row>
    <row r="69" spans="1:17" x14ac:dyDescent="0.25">
      <c r="A69" s="71">
        <v>62</v>
      </c>
      <c r="B69" s="7"/>
      <c r="C69" s="7"/>
      <c r="D69" s="7"/>
      <c r="E69" s="7"/>
      <c r="F69" s="7"/>
      <c r="G69" s="7"/>
      <c r="H69" s="7"/>
      <c r="I69" s="7"/>
      <c r="J69" s="7"/>
      <c r="K69" s="7"/>
      <c r="L69" s="7"/>
      <c r="M69" s="37">
        <f t="shared" si="3"/>
        <v>0</v>
      </c>
      <c r="N69" s="37">
        <f t="shared" si="4"/>
        <v>0</v>
      </c>
      <c r="O69" s="37">
        <f t="shared" si="2"/>
        <v>0</v>
      </c>
      <c r="P69" s="143"/>
      <c r="Q69" s="39" t="str">
        <f>IF(P69="","",IF(P69="SI","No cal documentació",IF(N69&gt;0,(CONCATENATE("12c_",'Valoració '!$D$7,"00",A69))," ")))</f>
        <v/>
      </c>
    </row>
    <row r="70" spans="1:17" x14ac:dyDescent="0.25">
      <c r="A70" s="71">
        <v>63</v>
      </c>
      <c r="B70" s="7"/>
      <c r="C70" s="7"/>
      <c r="D70" s="7"/>
      <c r="E70" s="7"/>
      <c r="F70" s="7"/>
      <c r="G70" s="7"/>
      <c r="H70" s="7"/>
      <c r="I70" s="7"/>
      <c r="J70" s="7"/>
      <c r="K70" s="7"/>
      <c r="L70" s="7"/>
      <c r="M70" s="37">
        <f t="shared" si="3"/>
        <v>0</v>
      </c>
      <c r="N70" s="37">
        <f t="shared" si="4"/>
        <v>0</v>
      </c>
      <c r="O70" s="37">
        <f t="shared" si="2"/>
        <v>0</v>
      </c>
      <c r="P70" s="143"/>
      <c r="Q70" s="39" t="str">
        <f>IF(P70="","",IF(P70="SI","No cal documentació",IF(N70&gt;0,(CONCATENATE("12c_",'Valoració '!$D$7,"00",A70))," ")))</f>
        <v/>
      </c>
    </row>
    <row r="71" spans="1:17" x14ac:dyDescent="0.25">
      <c r="A71" s="71">
        <v>64</v>
      </c>
      <c r="B71" s="7"/>
      <c r="C71" s="7"/>
      <c r="D71" s="7"/>
      <c r="E71" s="7"/>
      <c r="F71" s="7"/>
      <c r="G71" s="7"/>
      <c r="H71" s="7"/>
      <c r="I71" s="7"/>
      <c r="J71" s="7"/>
      <c r="K71" s="7"/>
      <c r="L71" s="7"/>
      <c r="M71" s="37">
        <f t="shared" si="3"/>
        <v>0</v>
      </c>
      <c r="N71" s="37">
        <f t="shared" si="4"/>
        <v>0</v>
      </c>
      <c r="O71" s="37">
        <f t="shared" si="2"/>
        <v>0</v>
      </c>
      <c r="P71" s="143"/>
      <c r="Q71" s="39" t="str">
        <f>IF(P71="","",IF(P71="SI","No cal documentació",IF(N71&gt;0,(CONCATENATE("12c_",'Valoració '!$D$7,"00",A71))," ")))</f>
        <v/>
      </c>
    </row>
    <row r="72" spans="1:17" x14ac:dyDescent="0.25">
      <c r="A72" s="71">
        <v>65</v>
      </c>
      <c r="B72" s="7"/>
      <c r="C72" s="7"/>
      <c r="D72" s="7"/>
      <c r="E72" s="7"/>
      <c r="F72" s="7"/>
      <c r="G72" s="7"/>
      <c r="H72" s="7"/>
      <c r="I72" s="7"/>
      <c r="J72" s="7"/>
      <c r="K72" s="7"/>
      <c r="L72" s="7"/>
      <c r="M72" s="37">
        <f t="shared" si="3"/>
        <v>0</v>
      </c>
      <c r="N72" s="37">
        <f t="shared" si="4"/>
        <v>0</v>
      </c>
      <c r="O72" s="37">
        <f t="shared" si="2"/>
        <v>0</v>
      </c>
      <c r="P72" s="143"/>
      <c r="Q72" s="39" t="str">
        <f>IF(P72="","",IF(P72="SI","No cal documentació",IF(N72&gt;0,(CONCATENATE("12c_",'Valoració '!$D$7,"00",A72))," ")))</f>
        <v/>
      </c>
    </row>
    <row r="73" spans="1:17" x14ac:dyDescent="0.25">
      <c r="A73" s="71">
        <v>66</v>
      </c>
      <c r="B73" s="7"/>
      <c r="C73" s="7"/>
      <c r="D73" s="7"/>
      <c r="E73" s="7"/>
      <c r="F73" s="7"/>
      <c r="G73" s="7"/>
      <c r="H73" s="7"/>
      <c r="I73" s="7"/>
      <c r="J73" s="7"/>
      <c r="K73" s="7"/>
      <c r="L73" s="7"/>
      <c r="M73" s="37">
        <f t="shared" si="3"/>
        <v>0</v>
      </c>
      <c r="N73" s="37">
        <f t="shared" si="4"/>
        <v>0</v>
      </c>
      <c r="O73" s="37">
        <f t="shared" ref="O73:O107" si="5">IF(M73=3,N73,IF(M73&gt;3,(N73+(N73*(M73-3))/3),((N73*M73)/3)))</f>
        <v>0</v>
      </c>
      <c r="P73" s="143"/>
      <c r="Q73" s="39" t="str">
        <f>IF(P73="","",IF(P73="SI","No cal documentació",IF(N73&gt;0,(CONCATENATE("12c_",'Valoració '!$D$7,"00",A73))," ")))</f>
        <v/>
      </c>
    </row>
    <row r="74" spans="1:17" x14ac:dyDescent="0.25">
      <c r="A74" s="71">
        <v>67</v>
      </c>
      <c r="B74" s="7"/>
      <c r="C74" s="7"/>
      <c r="D74" s="7"/>
      <c r="E74" s="7"/>
      <c r="F74" s="7"/>
      <c r="G74" s="7"/>
      <c r="H74" s="7"/>
      <c r="I74" s="7"/>
      <c r="J74" s="7"/>
      <c r="K74" s="7"/>
      <c r="L74" s="7"/>
      <c r="M74" s="37">
        <f t="shared" si="3"/>
        <v>0</v>
      </c>
      <c r="N74" s="37">
        <f t="shared" si="4"/>
        <v>0</v>
      </c>
      <c r="O74" s="37">
        <f t="shared" si="5"/>
        <v>0</v>
      </c>
      <c r="P74" s="143"/>
      <c r="Q74" s="39" t="str">
        <f>IF(P74="","",IF(P74="SI","No cal documentació",IF(N74&gt;0,(CONCATENATE("12c_",'Valoració '!$D$7,"00",A74))," ")))</f>
        <v/>
      </c>
    </row>
    <row r="75" spans="1:17" x14ac:dyDescent="0.25">
      <c r="A75" s="71">
        <v>68</v>
      </c>
      <c r="B75" s="7"/>
      <c r="C75" s="7"/>
      <c r="D75" s="7"/>
      <c r="E75" s="7"/>
      <c r="F75" s="7"/>
      <c r="G75" s="7"/>
      <c r="H75" s="7"/>
      <c r="I75" s="7"/>
      <c r="J75" s="7"/>
      <c r="K75" s="7"/>
      <c r="L75" s="7"/>
      <c r="M75" s="37">
        <f t="shared" si="3"/>
        <v>0</v>
      </c>
      <c r="N75" s="37">
        <f t="shared" si="4"/>
        <v>0</v>
      </c>
      <c r="O75" s="37">
        <f t="shared" si="5"/>
        <v>0</v>
      </c>
      <c r="P75" s="143"/>
      <c r="Q75" s="39" t="str">
        <f>IF(P75="","",IF(P75="SI","No cal documentació",IF(N75&gt;0,(CONCATENATE("12c_",'Valoració '!$D$7,"00",A75))," ")))</f>
        <v/>
      </c>
    </row>
    <row r="76" spans="1:17" x14ac:dyDescent="0.25">
      <c r="A76" s="71">
        <v>69</v>
      </c>
      <c r="B76" s="7"/>
      <c r="C76" s="7"/>
      <c r="D76" s="7"/>
      <c r="E76" s="7"/>
      <c r="F76" s="7"/>
      <c r="G76" s="7"/>
      <c r="H76" s="7"/>
      <c r="I76" s="7"/>
      <c r="J76" s="7"/>
      <c r="K76" s="7"/>
      <c r="L76" s="7"/>
      <c r="M76" s="37">
        <f t="shared" si="3"/>
        <v>0</v>
      </c>
      <c r="N76" s="37">
        <f t="shared" si="4"/>
        <v>0</v>
      </c>
      <c r="O76" s="37">
        <f t="shared" si="5"/>
        <v>0</v>
      </c>
      <c r="P76" s="143"/>
      <c r="Q76" s="39" t="str">
        <f>IF(P76="","",IF(P76="SI","No cal documentació",IF(N76&gt;0,(CONCATENATE("12c_",'Valoració '!$D$7,"00",A76))," ")))</f>
        <v/>
      </c>
    </row>
    <row r="77" spans="1:17" x14ac:dyDescent="0.25">
      <c r="A77" s="71">
        <v>70</v>
      </c>
      <c r="B77" s="7"/>
      <c r="C77" s="7"/>
      <c r="D77" s="7"/>
      <c r="E77" s="7"/>
      <c r="F77" s="7"/>
      <c r="G77" s="7"/>
      <c r="H77" s="7"/>
      <c r="I77" s="7"/>
      <c r="J77" s="7"/>
      <c r="K77" s="7"/>
      <c r="L77" s="7"/>
      <c r="M77" s="37">
        <f t="shared" si="3"/>
        <v>0</v>
      </c>
      <c r="N77" s="37">
        <f t="shared" si="4"/>
        <v>0</v>
      </c>
      <c r="O77" s="37">
        <f t="shared" si="5"/>
        <v>0</v>
      </c>
      <c r="P77" s="143"/>
      <c r="Q77" s="39" t="str">
        <f>IF(P77="","",IF(P77="SI","No cal documentació",IF(N77&gt;0,(CONCATENATE("12c_",'Valoració '!$D$7,"00",A77))," ")))</f>
        <v/>
      </c>
    </row>
    <row r="78" spans="1:17" x14ac:dyDescent="0.25">
      <c r="A78" s="71">
        <v>71</v>
      </c>
      <c r="B78" s="7"/>
      <c r="C78" s="7"/>
      <c r="D78" s="7"/>
      <c r="E78" s="7"/>
      <c r="F78" s="7"/>
      <c r="G78" s="7"/>
      <c r="H78" s="7"/>
      <c r="I78" s="7"/>
      <c r="J78" s="7"/>
      <c r="K78" s="7"/>
      <c r="L78" s="7"/>
      <c r="M78" s="37">
        <f t="shared" si="3"/>
        <v>0</v>
      </c>
      <c r="N78" s="37">
        <f t="shared" si="4"/>
        <v>0</v>
      </c>
      <c r="O78" s="37">
        <f t="shared" si="5"/>
        <v>0</v>
      </c>
      <c r="P78" s="143"/>
      <c r="Q78" s="39" t="str">
        <f>IF(P78="","",IF(P78="SI","No cal documentació",IF(N78&gt;0,(CONCATENATE("12c_",'Valoració '!$D$7,"00",A78))," ")))</f>
        <v/>
      </c>
    </row>
    <row r="79" spans="1:17" x14ac:dyDescent="0.25">
      <c r="A79" s="71">
        <v>72</v>
      </c>
      <c r="B79" s="7"/>
      <c r="C79" s="7"/>
      <c r="D79" s="7"/>
      <c r="E79" s="7"/>
      <c r="F79" s="7"/>
      <c r="G79" s="7"/>
      <c r="H79" s="7"/>
      <c r="I79" s="7"/>
      <c r="J79" s="7"/>
      <c r="K79" s="7"/>
      <c r="L79" s="7"/>
      <c r="M79" s="37">
        <f t="shared" si="3"/>
        <v>0</v>
      </c>
      <c r="N79" s="37">
        <f t="shared" si="4"/>
        <v>0</v>
      </c>
      <c r="O79" s="37">
        <f t="shared" si="5"/>
        <v>0</v>
      </c>
      <c r="P79" s="143"/>
      <c r="Q79" s="39" t="str">
        <f>IF(P79="","",IF(P79="SI","No cal documentació",IF(N79&gt;0,(CONCATENATE("12c_",'Valoració '!$D$7,"00",A79))," ")))</f>
        <v/>
      </c>
    </row>
    <row r="80" spans="1:17" x14ac:dyDescent="0.25">
      <c r="A80" s="71">
        <v>73</v>
      </c>
      <c r="B80" s="7"/>
      <c r="C80" s="7"/>
      <c r="D80" s="7"/>
      <c r="E80" s="7"/>
      <c r="F80" s="7"/>
      <c r="G80" s="7"/>
      <c r="H80" s="7"/>
      <c r="I80" s="7"/>
      <c r="J80" s="7"/>
      <c r="K80" s="7"/>
      <c r="L80" s="7"/>
      <c r="M80" s="37">
        <f t="shared" si="3"/>
        <v>0</v>
      </c>
      <c r="N80" s="37">
        <f t="shared" si="4"/>
        <v>0</v>
      </c>
      <c r="O80" s="37">
        <f t="shared" si="5"/>
        <v>0</v>
      </c>
      <c r="P80" s="143"/>
      <c r="Q80" s="39" t="str">
        <f>IF(P80="","",IF(P80="SI","No cal documentació",IF(N80&gt;0,(CONCATENATE("12c_",'Valoració '!$D$7,"00",A80))," ")))</f>
        <v/>
      </c>
    </row>
    <row r="81" spans="1:17" x14ac:dyDescent="0.25">
      <c r="A81" s="71">
        <v>74</v>
      </c>
      <c r="B81" s="7"/>
      <c r="C81" s="7"/>
      <c r="D81" s="7"/>
      <c r="E81" s="7"/>
      <c r="F81" s="7"/>
      <c r="G81" s="7"/>
      <c r="H81" s="7"/>
      <c r="I81" s="7"/>
      <c r="J81" s="7"/>
      <c r="K81" s="7"/>
      <c r="L81" s="7"/>
      <c r="M81" s="37">
        <f t="shared" si="3"/>
        <v>0</v>
      </c>
      <c r="N81" s="37">
        <f t="shared" si="4"/>
        <v>0</v>
      </c>
      <c r="O81" s="37">
        <f t="shared" si="5"/>
        <v>0</v>
      </c>
      <c r="P81" s="143"/>
      <c r="Q81" s="39" t="str">
        <f>IF(P81="","",IF(P81="SI","No cal documentació",IF(N81&gt;0,(CONCATENATE("12c_",'Valoració '!$D$7,"00",A81))," ")))</f>
        <v/>
      </c>
    </row>
    <row r="82" spans="1:17" x14ac:dyDescent="0.25">
      <c r="A82" s="71">
        <v>75</v>
      </c>
      <c r="B82" s="7"/>
      <c r="C82" s="7"/>
      <c r="D82" s="7"/>
      <c r="E82" s="7"/>
      <c r="F82" s="7"/>
      <c r="G82" s="7"/>
      <c r="H82" s="7"/>
      <c r="I82" s="7"/>
      <c r="J82" s="7"/>
      <c r="K82" s="7"/>
      <c r="L82" s="7"/>
      <c r="M82" s="37">
        <f t="shared" si="3"/>
        <v>0</v>
      </c>
      <c r="N82" s="37">
        <f t="shared" si="4"/>
        <v>0</v>
      </c>
      <c r="O82" s="37">
        <f t="shared" si="5"/>
        <v>0</v>
      </c>
      <c r="P82" s="143"/>
      <c r="Q82" s="39" t="str">
        <f>IF(P82="","",IF(P82="SI","No cal documentació",IF(N82&gt;0,(CONCATENATE("12c_",'Valoració '!$D$7,"00",A82))," ")))</f>
        <v/>
      </c>
    </row>
    <row r="83" spans="1:17" x14ac:dyDescent="0.25">
      <c r="A83" s="71">
        <v>76</v>
      </c>
      <c r="B83" s="7"/>
      <c r="C83" s="7"/>
      <c r="D83" s="7"/>
      <c r="E83" s="7"/>
      <c r="F83" s="7"/>
      <c r="G83" s="7"/>
      <c r="H83" s="7"/>
      <c r="I83" s="7"/>
      <c r="J83" s="7"/>
      <c r="K83" s="7"/>
      <c r="L83" s="7"/>
      <c r="M83" s="37">
        <f t="shared" si="3"/>
        <v>0</v>
      </c>
      <c r="N83" s="37">
        <f t="shared" si="4"/>
        <v>0</v>
      </c>
      <c r="O83" s="37">
        <f t="shared" si="5"/>
        <v>0</v>
      </c>
      <c r="P83" s="143"/>
      <c r="Q83" s="39" t="str">
        <f>IF(P83="","",IF(P83="SI","No cal documentació",IF(N83&gt;0,(CONCATENATE("12c_",'Valoració '!$D$7,"00",A83))," ")))</f>
        <v/>
      </c>
    </row>
    <row r="84" spans="1:17" x14ac:dyDescent="0.25">
      <c r="A84" s="71">
        <v>77</v>
      </c>
      <c r="B84" s="7"/>
      <c r="C84" s="7"/>
      <c r="D84" s="7"/>
      <c r="E84" s="7"/>
      <c r="F84" s="7"/>
      <c r="G84" s="7"/>
      <c r="H84" s="7"/>
      <c r="I84" s="7"/>
      <c r="J84" s="7"/>
      <c r="K84" s="7"/>
      <c r="L84" s="7"/>
      <c r="M84" s="37">
        <f t="shared" si="3"/>
        <v>0</v>
      </c>
      <c r="N84" s="37">
        <f t="shared" si="4"/>
        <v>0</v>
      </c>
      <c r="O84" s="37">
        <f t="shared" si="5"/>
        <v>0</v>
      </c>
      <c r="P84" s="143"/>
      <c r="Q84" s="39" t="str">
        <f>IF(P84="","",IF(P84="SI","No cal documentació",IF(N84&gt;0,(CONCATENATE("12c_",'Valoració '!$D$7,"00",A84))," ")))</f>
        <v/>
      </c>
    </row>
    <row r="85" spans="1:17" x14ac:dyDescent="0.25">
      <c r="A85" s="71">
        <v>78</v>
      </c>
      <c r="B85" s="7"/>
      <c r="C85" s="7"/>
      <c r="D85" s="7"/>
      <c r="E85" s="7"/>
      <c r="F85" s="7"/>
      <c r="G85" s="7"/>
      <c r="H85" s="7"/>
      <c r="I85" s="7"/>
      <c r="J85" s="7"/>
      <c r="K85" s="7"/>
      <c r="L85" s="7"/>
      <c r="M85" s="37">
        <f t="shared" si="3"/>
        <v>0</v>
      </c>
      <c r="N85" s="37">
        <f t="shared" si="4"/>
        <v>0</v>
      </c>
      <c r="O85" s="37">
        <f t="shared" si="5"/>
        <v>0</v>
      </c>
      <c r="P85" s="143"/>
      <c r="Q85" s="39" t="str">
        <f>IF(P85="","",IF(P85="SI","No cal documentació",IF(N85&gt;0,(CONCATENATE("12c_",'Valoració '!$D$7,"00",A85))," ")))</f>
        <v/>
      </c>
    </row>
    <row r="86" spans="1:17" x14ac:dyDescent="0.25">
      <c r="A86" s="71">
        <v>79</v>
      </c>
      <c r="B86" s="7"/>
      <c r="C86" s="7"/>
      <c r="D86" s="7"/>
      <c r="E86" s="7"/>
      <c r="F86" s="7"/>
      <c r="G86" s="7"/>
      <c r="H86" s="7"/>
      <c r="I86" s="7"/>
      <c r="J86" s="7"/>
      <c r="K86" s="7"/>
      <c r="L86" s="7"/>
      <c r="M86" s="37">
        <f t="shared" si="3"/>
        <v>0</v>
      </c>
      <c r="N86" s="37">
        <f t="shared" si="4"/>
        <v>0</v>
      </c>
      <c r="O86" s="37">
        <f t="shared" si="5"/>
        <v>0</v>
      </c>
      <c r="P86" s="143"/>
      <c r="Q86" s="39" t="str">
        <f>IF(P86="","",IF(P86="SI","No cal documentació",IF(N86&gt;0,(CONCATENATE("12c_",'Valoració '!$D$7,"00",A86))," ")))</f>
        <v/>
      </c>
    </row>
    <row r="87" spans="1:17" x14ac:dyDescent="0.25">
      <c r="A87" s="71">
        <v>80</v>
      </c>
      <c r="B87" s="7"/>
      <c r="C87" s="7"/>
      <c r="D87" s="7"/>
      <c r="E87" s="7"/>
      <c r="F87" s="7"/>
      <c r="G87" s="7"/>
      <c r="H87" s="7"/>
      <c r="I87" s="7"/>
      <c r="J87" s="7"/>
      <c r="K87" s="7"/>
      <c r="L87" s="7"/>
      <c r="M87" s="37">
        <f t="shared" si="3"/>
        <v>0</v>
      </c>
      <c r="N87" s="37">
        <f t="shared" si="4"/>
        <v>0</v>
      </c>
      <c r="O87" s="37">
        <f t="shared" si="5"/>
        <v>0</v>
      </c>
      <c r="P87" s="143"/>
      <c r="Q87" s="39" t="str">
        <f>IF(P87="","",IF(P87="SI","No cal documentació",IF(N87&gt;0,(CONCATENATE("12c_",'Valoració '!$D$7,"00",A87))," ")))</f>
        <v/>
      </c>
    </row>
    <row r="88" spans="1:17" x14ac:dyDescent="0.25">
      <c r="A88" s="71">
        <v>81</v>
      </c>
      <c r="B88" s="7"/>
      <c r="C88" s="7"/>
      <c r="D88" s="7"/>
      <c r="E88" s="7"/>
      <c r="F88" s="7"/>
      <c r="G88" s="7"/>
      <c r="H88" s="7"/>
      <c r="I88" s="7"/>
      <c r="J88" s="7"/>
      <c r="K88" s="7"/>
      <c r="L88" s="7"/>
      <c r="M88" s="37">
        <f t="shared" si="3"/>
        <v>0</v>
      </c>
      <c r="N88" s="37">
        <f t="shared" si="4"/>
        <v>0</v>
      </c>
      <c r="O88" s="37">
        <f t="shared" si="5"/>
        <v>0</v>
      </c>
      <c r="P88" s="143"/>
      <c r="Q88" s="39" t="str">
        <f>IF(P88="","",IF(P88="SI","No cal documentació",IF(N88&gt;0,(CONCATENATE("12c_",'Valoració '!$D$7,"00",A88))," ")))</f>
        <v/>
      </c>
    </row>
    <row r="89" spans="1:17" x14ac:dyDescent="0.25">
      <c r="A89" s="71">
        <v>82</v>
      </c>
      <c r="B89" s="7"/>
      <c r="C89" s="7"/>
      <c r="D89" s="7"/>
      <c r="E89" s="7"/>
      <c r="F89" s="7"/>
      <c r="G89" s="7"/>
      <c r="H89" s="7"/>
      <c r="I89" s="7"/>
      <c r="J89" s="7"/>
      <c r="K89" s="7"/>
      <c r="L89" s="7"/>
      <c r="M89" s="37">
        <f t="shared" si="3"/>
        <v>0</v>
      </c>
      <c r="N89" s="37">
        <f t="shared" si="4"/>
        <v>0</v>
      </c>
      <c r="O89" s="37">
        <f t="shared" si="5"/>
        <v>0</v>
      </c>
      <c r="P89" s="143"/>
      <c r="Q89" s="39" t="str">
        <f>IF(P89="","",IF(P89="SI","No cal documentació",IF(N89&gt;0,(CONCATENATE("12c_",'Valoració '!$D$7,"00",A89))," ")))</f>
        <v/>
      </c>
    </row>
    <row r="90" spans="1:17" x14ac:dyDescent="0.25">
      <c r="A90" s="71">
        <v>83</v>
      </c>
      <c r="B90" s="7"/>
      <c r="C90" s="7"/>
      <c r="D90" s="7"/>
      <c r="E90" s="7"/>
      <c r="F90" s="7"/>
      <c r="G90" s="7"/>
      <c r="H90" s="7"/>
      <c r="I90" s="7"/>
      <c r="J90" s="7"/>
      <c r="K90" s="7"/>
      <c r="L90" s="7"/>
      <c r="M90" s="37">
        <f t="shared" si="3"/>
        <v>0</v>
      </c>
      <c r="N90" s="37">
        <f t="shared" si="4"/>
        <v>0</v>
      </c>
      <c r="O90" s="37">
        <f t="shared" si="5"/>
        <v>0</v>
      </c>
      <c r="P90" s="143"/>
      <c r="Q90" s="39" t="str">
        <f>IF(P90="","",IF(P90="SI","No cal documentació",IF(N90&gt;0,(CONCATENATE("12c_",'Valoració '!$D$7,"00",A90))," ")))</f>
        <v/>
      </c>
    </row>
    <row r="91" spans="1:17" x14ac:dyDescent="0.25">
      <c r="A91" s="71">
        <v>84</v>
      </c>
      <c r="B91" s="7"/>
      <c r="C91" s="7"/>
      <c r="D91" s="7"/>
      <c r="E91" s="7"/>
      <c r="F91" s="7"/>
      <c r="G91" s="7"/>
      <c r="H91" s="7"/>
      <c r="I91" s="7"/>
      <c r="J91" s="7"/>
      <c r="K91" s="7"/>
      <c r="L91" s="7"/>
      <c r="M91" s="37">
        <f t="shared" ref="M91:M106" si="6">(L91-K91)/365</f>
        <v>0</v>
      </c>
      <c r="N91" s="37">
        <f t="shared" ref="N91:N106" si="7">IF(H91="si",IF(F91&gt;1,IF(G91&gt;1,0.7,1),IF(G91&gt;1,0.6,0.75)),(IF(I91="si",0.3,0)))</f>
        <v>0</v>
      </c>
      <c r="O91" s="37">
        <f t="shared" si="5"/>
        <v>0</v>
      </c>
      <c r="P91" s="143"/>
      <c r="Q91" s="39" t="str">
        <f>IF(P91="","",IF(P91="SI","No cal documentació",IF(N91&gt;0,(CONCATENATE("12c_",'Valoració '!$D$7,"00",A91))," ")))</f>
        <v/>
      </c>
    </row>
    <row r="92" spans="1:17" x14ac:dyDescent="0.25">
      <c r="A92" s="71">
        <v>85</v>
      </c>
      <c r="B92" s="7"/>
      <c r="C92" s="7"/>
      <c r="D92" s="7"/>
      <c r="E92" s="7"/>
      <c r="F92" s="7"/>
      <c r="G92" s="7"/>
      <c r="H92" s="7"/>
      <c r="I92" s="7"/>
      <c r="J92" s="7"/>
      <c r="K92" s="7"/>
      <c r="L92" s="7"/>
      <c r="M92" s="37">
        <f t="shared" si="6"/>
        <v>0</v>
      </c>
      <c r="N92" s="37">
        <f t="shared" si="7"/>
        <v>0</v>
      </c>
      <c r="O92" s="37">
        <f t="shared" si="5"/>
        <v>0</v>
      </c>
      <c r="P92" s="143"/>
      <c r="Q92" s="39" t="str">
        <f>IF(P92="","",IF(P92="SI","No cal documentació",IF(N92&gt;0,(CONCATENATE("12c_",'Valoració '!$D$7,"00",A92))," ")))</f>
        <v/>
      </c>
    </row>
    <row r="93" spans="1:17" x14ac:dyDescent="0.25">
      <c r="A93" s="71">
        <v>86</v>
      </c>
      <c r="B93" s="7"/>
      <c r="C93" s="7"/>
      <c r="D93" s="7"/>
      <c r="E93" s="7"/>
      <c r="F93" s="7"/>
      <c r="G93" s="7"/>
      <c r="H93" s="7"/>
      <c r="I93" s="7"/>
      <c r="J93" s="7"/>
      <c r="K93" s="7"/>
      <c r="L93" s="7"/>
      <c r="M93" s="37">
        <f t="shared" si="6"/>
        <v>0</v>
      </c>
      <c r="N93" s="37">
        <f t="shared" si="7"/>
        <v>0</v>
      </c>
      <c r="O93" s="37">
        <f t="shared" si="5"/>
        <v>0</v>
      </c>
      <c r="P93" s="143"/>
      <c r="Q93" s="39" t="str">
        <f>IF(P93="","",IF(P93="SI","No cal documentació",IF(N93&gt;0,(CONCATENATE("12c_",'Valoració '!$D$7,"00",A93))," ")))</f>
        <v/>
      </c>
    </row>
    <row r="94" spans="1:17" x14ac:dyDescent="0.25">
      <c r="A94" s="71">
        <v>87</v>
      </c>
      <c r="B94" s="7"/>
      <c r="C94" s="7"/>
      <c r="D94" s="7"/>
      <c r="E94" s="7"/>
      <c r="F94" s="7"/>
      <c r="G94" s="7"/>
      <c r="H94" s="7"/>
      <c r="I94" s="7"/>
      <c r="J94" s="7"/>
      <c r="K94" s="7"/>
      <c r="L94" s="7"/>
      <c r="M94" s="37">
        <f t="shared" si="6"/>
        <v>0</v>
      </c>
      <c r="N94" s="37">
        <f t="shared" si="7"/>
        <v>0</v>
      </c>
      <c r="O94" s="37">
        <f t="shared" si="5"/>
        <v>0</v>
      </c>
      <c r="P94" s="143"/>
      <c r="Q94" s="39" t="str">
        <f>IF(P94="","",IF(P94="SI","No cal documentació",IF(N94&gt;0,(CONCATENATE("12c_",'Valoració '!$D$7,"00",A94))," ")))</f>
        <v/>
      </c>
    </row>
    <row r="95" spans="1:17" x14ac:dyDescent="0.25">
      <c r="A95" s="71">
        <v>88</v>
      </c>
      <c r="B95" s="7"/>
      <c r="C95" s="7"/>
      <c r="D95" s="7"/>
      <c r="E95" s="7"/>
      <c r="F95" s="7"/>
      <c r="G95" s="7"/>
      <c r="H95" s="7"/>
      <c r="I95" s="7"/>
      <c r="J95" s="7"/>
      <c r="K95" s="7"/>
      <c r="L95" s="7"/>
      <c r="M95" s="37">
        <f t="shared" si="6"/>
        <v>0</v>
      </c>
      <c r="N95" s="37">
        <f t="shared" si="7"/>
        <v>0</v>
      </c>
      <c r="O95" s="37">
        <f t="shared" si="5"/>
        <v>0</v>
      </c>
      <c r="P95" s="143"/>
      <c r="Q95" s="39" t="str">
        <f>IF(P95="","",IF(P95="SI","No cal documentació",IF(N95&gt;0,(CONCATENATE("12c_",'Valoració '!$D$7,"00",A95))," ")))</f>
        <v/>
      </c>
    </row>
    <row r="96" spans="1:17" x14ac:dyDescent="0.25">
      <c r="A96" s="71">
        <v>89</v>
      </c>
      <c r="B96" s="7"/>
      <c r="C96" s="7"/>
      <c r="D96" s="7"/>
      <c r="E96" s="7"/>
      <c r="F96" s="7"/>
      <c r="G96" s="7"/>
      <c r="H96" s="7"/>
      <c r="I96" s="7"/>
      <c r="J96" s="7"/>
      <c r="K96" s="7"/>
      <c r="L96" s="7"/>
      <c r="M96" s="37">
        <f t="shared" si="6"/>
        <v>0</v>
      </c>
      <c r="N96" s="37">
        <f t="shared" si="7"/>
        <v>0</v>
      </c>
      <c r="O96" s="37">
        <f t="shared" si="5"/>
        <v>0</v>
      </c>
      <c r="P96" s="143"/>
      <c r="Q96" s="39" t="str">
        <f>IF(P96="","",IF(P96="SI","No cal documentació",IF(N96&gt;0,(CONCATENATE("12c_",'Valoració '!$D$7,"00",A96))," ")))</f>
        <v/>
      </c>
    </row>
    <row r="97" spans="1:17" x14ac:dyDescent="0.25">
      <c r="A97" s="71">
        <v>90</v>
      </c>
      <c r="B97" s="7"/>
      <c r="C97" s="7"/>
      <c r="D97" s="7"/>
      <c r="E97" s="7"/>
      <c r="F97" s="7"/>
      <c r="G97" s="7"/>
      <c r="H97" s="7"/>
      <c r="I97" s="7"/>
      <c r="J97" s="7"/>
      <c r="K97" s="7"/>
      <c r="L97" s="7"/>
      <c r="M97" s="37">
        <f t="shared" si="6"/>
        <v>0</v>
      </c>
      <c r="N97" s="37">
        <f t="shared" si="7"/>
        <v>0</v>
      </c>
      <c r="O97" s="37">
        <f t="shared" si="5"/>
        <v>0</v>
      </c>
      <c r="P97" s="143"/>
      <c r="Q97" s="39" t="str">
        <f>IF(P97="","",IF(P97="SI","No cal documentació",IF(N97&gt;0,(CONCATENATE("12c_",'Valoració '!$D$7,"00",A97))," ")))</f>
        <v/>
      </c>
    </row>
    <row r="98" spans="1:17" x14ac:dyDescent="0.25">
      <c r="A98" s="71">
        <v>91</v>
      </c>
      <c r="B98" s="7"/>
      <c r="C98" s="7"/>
      <c r="D98" s="7"/>
      <c r="E98" s="7"/>
      <c r="F98" s="7"/>
      <c r="G98" s="7"/>
      <c r="H98" s="7"/>
      <c r="I98" s="7"/>
      <c r="J98" s="7"/>
      <c r="K98" s="7"/>
      <c r="L98" s="7"/>
      <c r="M98" s="37">
        <f t="shared" si="6"/>
        <v>0</v>
      </c>
      <c r="N98" s="37">
        <f t="shared" si="7"/>
        <v>0</v>
      </c>
      <c r="O98" s="37">
        <f t="shared" si="5"/>
        <v>0</v>
      </c>
      <c r="P98" s="143"/>
      <c r="Q98" s="39" t="str">
        <f>IF(P98="","",IF(P98="SI","No cal documentació",IF(N98&gt;0,(CONCATENATE("12c_",'Valoració '!$D$7,"00",A98))," ")))</f>
        <v/>
      </c>
    </row>
    <row r="99" spans="1:17" x14ac:dyDescent="0.25">
      <c r="A99" s="71">
        <v>92</v>
      </c>
      <c r="B99" s="7"/>
      <c r="C99" s="7"/>
      <c r="D99" s="7"/>
      <c r="E99" s="7"/>
      <c r="F99" s="7"/>
      <c r="G99" s="7"/>
      <c r="H99" s="7"/>
      <c r="I99" s="7"/>
      <c r="J99" s="7"/>
      <c r="K99" s="7"/>
      <c r="L99" s="7"/>
      <c r="M99" s="37">
        <f t="shared" si="6"/>
        <v>0</v>
      </c>
      <c r="N99" s="37">
        <f t="shared" si="7"/>
        <v>0</v>
      </c>
      <c r="O99" s="37">
        <f t="shared" si="5"/>
        <v>0</v>
      </c>
      <c r="P99" s="143"/>
      <c r="Q99" s="39" t="str">
        <f>IF(P99="","",IF(P99="SI","No cal documentació",IF(N99&gt;0,(CONCATENATE("12c_",'Valoració '!$D$7,"00",A99))," ")))</f>
        <v/>
      </c>
    </row>
    <row r="100" spans="1:17" x14ac:dyDescent="0.25">
      <c r="A100" s="71">
        <v>93</v>
      </c>
      <c r="B100" s="7"/>
      <c r="C100" s="7"/>
      <c r="D100" s="7"/>
      <c r="E100" s="7"/>
      <c r="F100" s="7"/>
      <c r="G100" s="7"/>
      <c r="H100" s="7"/>
      <c r="I100" s="7"/>
      <c r="J100" s="7"/>
      <c r="K100" s="7"/>
      <c r="L100" s="7"/>
      <c r="M100" s="37">
        <f t="shared" si="6"/>
        <v>0</v>
      </c>
      <c r="N100" s="37">
        <f t="shared" si="7"/>
        <v>0</v>
      </c>
      <c r="O100" s="37">
        <f t="shared" si="5"/>
        <v>0</v>
      </c>
      <c r="P100" s="143"/>
      <c r="Q100" s="39" t="str">
        <f>IF(P100="","",IF(P100="SI","No cal documentació",IF(N100&gt;0,(CONCATENATE("12c_",'Valoració '!$D$7,"00",A100))," ")))</f>
        <v/>
      </c>
    </row>
    <row r="101" spans="1:17" x14ac:dyDescent="0.25">
      <c r="A101" s="71">
        <v>94</v>
      </c>
      <c r="B101" s="7"/>
      <c r="C101" s="7"/>
      <c r="D101" s="7"/>
      <c r="E101" s="7"/>
      <c r="F101" s="7"/>
      <c r="G101" s="7"/>
      <c r="H101" s="7"/>
      <c r="I101" s="7"/>
      <c r="J101" s="7"/>
      <c r="K101" s="7"/>
      <c r="L101" s="7"/>
      <c r="M101" s="37">
        <f t="shared" si="6"/>
        <v>0</v>
      </c>
      <c r="N101" s="37">
        <f t="shared" si="7"/>
        <v>0</v>
      </c>
      <c r="O101" s="37">
        <f t="shared" si="5"/>
        <v>0</v>
      </c>
      <c r="P101" s="143"/>
      <c r="Q101" s="39" t="str">
        <f>IF(P101="","",IF(P101="SI","No cal documentació",IF(N101&gt;0,(CONCATENATE("12c_",'Valoració '!$D$7,"00",A101))," ")))</f>
        <v/>
      </c>
    </row>
    <row r="102" spans="1:17" x14ac:dyDescent="0.25">
      <c r="A102" s="71">
        <v>95</v>
      </c>
      <c r="B102" s="7"/>
      <c r="C102" s="7"/>
      <c r="D102" s="7"/>
      <c r="E102" s="7"/>
      <c r="F102" s="7"/>
      <c r="G102" s="7"/>
      <c r="H102" s="7"/>
      <c r="I102" s="7"/>
      <c r="J102" s="7"/>
      <c r="K102" s="7"/>
      <c r="L102" s="7"/>
      <c r="M102" s="37">
        <f t="shared" si="6"/>
        <v>0</v>
      </c>
      <c r="N102" s="37">
        <f t="shared" si="7"/>
        <v>0</v>
      </c>
      <c r="O102" s="37">
        <f t="shared" si="5"/>
        <v>0</v>
      </c>
      <c r="P102" s="143"/>
      <c r="Q102" s="39" t="str">
        <f>IF(P102="","",IF(P102="SI","No cal documentació",IF(N102&gt;0,(CONCATENATE("12c_",'Valoració '!$D$7,"00",A102))," ")))</f>
        <v/>
      </c>
    </row>
    <row r="103" spans="1:17" x14ac:dyDescent="0.25">
      <c r="A103" s="71">
        <v>96</v>
      </c>
      <c r="B103" s="7"/>
      <c r="C103" s="7"/>
      <c r="D103" s="7"/>
      <c r="E103" s="7"/>
      <c r="F103" s="7"/>
      <c r="G103" s="7"/>
      <c r="H103" s="7"/>
      <c r="I103" s="7"/>
      <c r="J103" s="7"/>
      <c r="K103" s="7"/>
      <c r="L103" s="7"/>
      <c r="M103" s="37">
        <f t="shared" si="6"/>
        <v>0</v>
      </c>
      <c r="N103" s="37">
        <f t="shared" si="7"/>
        <v>0</v>
      </c>
      <c r="O103" s="37">
        <f t="shared" si="5"/>
        <v>0</v>
      </c>
      <c r="P103" s="143"/>
      <c r="Q103" s="39" t="str">
        <f>IF(P103="","",IF(P103="SI","No cal documentació",IF(N103&gt;0,(CONCATENATE("12c_",'Valoració '!$D$7,"00",A103))," ")))</f>
        <v/>
      </c>
    </row>
    <row r="104" spans="1:17" x14ac:dyDescent="0.25">
      <c r="A104" s="71">
        <v>97</v>
      </c>
      <c r="B104" s="7"/>
      <c r="C104" s="7"/>
      <c r="D104" s="7"/>
      <c r="E104" s="7"/>
      <c r="F104" s="7"/>
      <c r="G104" s="7"/>
      <c r="H104" s="7"/>
      <c r="I104" s="7"/>
      <c r="J104" s="7"/>
      <c r="K104" s="7"/>
      <c r="L104" s="7"/>
      <c r="M104" s="37">
        <f t="shared" si="6"/>
        <v>0</v>
      </c>
      <c r="N104" s="37">
        <f t="shared" si="7"/>
        <v>0</v>
      </c>
      <c r="O104" s="37">
        <f t="shared" si="5"/>
        <v>0</v>
      </c>
      <c r="P104" s="143"/>
      <c r="Q104" s="39" t="str">
        <f>IF(P104="","",IF(P104="SI","No cal documentació",IF(N104&gt;0,(CONCATENATE("12c_",'Valoració '!$D$7,"00",A104))," ")))</f>
        <v/>
      </c>
    </row>
    <row r="105" spans="1:17" x14ac:dyDescent="0.25">
      <c r="A105" s="71">
        <v>98</v>
      </c>
      <c r="B105" s="7"/>
      <c r="C105" s="7"/>
      <c r="D105" s="7"/>
      <c r="E105" s="7"/>
      <c r="F105" s="7"/>
      <c r="G105" s="7"/>
      <c r="H105" s="7"/>
      <c r="I105" s="7"/>
      <c r="J105" s="7"/>
      <c r="K105" s="7"/>
      <c r="L105" s="7"/>
      <c r="M105" s="37">
        <f t="shared" si="6"/>
        <v>0</v>
      </c>
      <c r="N105" s="37">
        <f t="shared" si="7"/>
        <v>0</v>
      </c>
      <c r="O105" s="37">
        <f t="shared" si="5"/>
        <v>0</v>
      </c>
      <c r="P105" s="143"/>
      <c r="Q105" s="39" t="str">
        <f>IF(P105="","",IF(P105="SI","No cal documentació",IF(N105&gt;0,(CONCATENATE("12c_",'Valoració '!$D$7,"00",A105))," ")))</f>
        <v/>
      </c>
    </row>
    <row r="106" spans="1:17" x14ac:dyDescent="0.25">
      <c r="A106" s="71">
        <v>99</v>
      </c>
      <c r="B106" s="7"/>
      <c r="C106" s="7"/>
      <c r="D106" s="7"/>
      <c r="E106" s="7"/>
      <c r="F106" s="7"/>
      <c r="G106" s="7"/>
      <c r="H106" s="7"/>
      <c r="I106" s="7"/>
      <c r="J106" s="7"/>
      <c r="K106" s="7"/>
      <c r="L106" s="7"/>
      <c r="M106" s="37">
        <f t="shared" si="6"/>
        <v>0</v>
      </c>
      <c r="N106" s="37">
        <f t="shared" si="7"/>
        <v>0</v>
      </c>
      <c r="O106" s="37">
        <f t="shared" si="5"/>
        <v>0</v>
      </c>
      <c r="P106" s="143"/>
      <c r="Q106" s="39" t="str">
        <f>IF(P106="","",IF(P106="SI","No cal documentació",IF(N106&gt;0,(CONCATENATE("12c_",'Valoració '!$D$7,"00",A106))," ")))</f>
        <v/>
      </c>
    </row>
    <row r="107" spans="1:17" x14ac:dyDescent="0.25">
      <c r="A107" s="71">
        <v>100</v>
      </c>
      <c r="B107" s="7"/>
      <c r="C107" s="7"/>
      <c r="D107" s="7"/>
      <c r="E107" s="7"/>
      <c r="F107" s="7"/>
      <c r="G107" s="7"/>
      <c r="H107" s="7"/>
      <c r="I107" s="7"/>
      <c r="J107" s="7"/>
      <c r="K107" s="7"/>
      <c r="L107" s="7"/>
      <c r="M107" s="37">
        <f t="shared" si="1"/>
        <v>0</v>
      </c>
      <c r="N107" s="37">
        <f t="shared" si="0"/>
        <v>0</v>
      </c>
      <c r="O107" s="37">
        <f t="shared" si="5"/>
        <v>0</v>
      </c>
      <c r="P107" s="143"/>
      <c r="Q107" s="39" t="str">
        <f>IF(P107="","",IF(P107="SI","No cal documentació",IF(N107&gt;0,(CONCATENATE("12c_",'Valoració '!$D$7,"00",A107))," ")))</f>
        <v/>
      </c>
    </row>
  </sheetData>
  <sheetProtection password="CEAA" sheet="1" objects="1" scenarios="1"/>
  <mergeCells count="1">
    <mergeCell ref="A6:K6"/>
  </mergeCells>
  <dataValidations count="1">
    <dataValidation type="list" allowBlank="1" showInputMessage="1" showErrorMessage="1" sqref="H8:I107 P8:P107">
      <formula1>"si, no"</formula1>
    </dataValidation>
  </dataValidations>
  <hyperlinks>
    <hyperlink ref="U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2049" r:id="rId5" name="Button 1">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dimension ref="A1:U107"/>
  <sheetViews>
    <sheetView workbookViewId="0">
      <pane ySplit="7" topLeftCell="A8" activePane="bottomLeft" state="frozen"/>
      <selection pane="bottomLeft" activeCell="G8" sqref="G8"/>
    </sheetView>
  </sheetViews>
  <sheetFormatPr baseColWidth="10" defaultColWidth="11.42578125" defaultRowHeight="15" x14ac:dyDescent="0.25"/>
  <cols>
    <col min="1" max="1" width="9" customWidth="1"/>
    <col min="2" max="2" width="29.7109375" customWidth="1"/>
    <col min="3" max="3" width="22.140625" customWidth="1"/>
    <col min="5" max="5" width="30.7109375" customWidth="1"/>
    <col min="6" max="6" width="14.7109375" customWidth="1"/>
    <col min="9" max="9" width="19.7109375" bestFit="1" customWidth="1"/>
  </cols>
  <sheetData>
    <row r="1" spans="1:21" x14ac:dyDescent="0.25">
      <c r="A1" s="28" t="s">
        <v>124</v>
      </c>
      <c r="S1" s="13"/>
    </row>
    <row r="2" spans="1:21" x14ac:dyDescent="0.25">
      <c r="A2" s="29" t="s">
        <v>143</v>
      </c>
      <c r="S2" s="13"/>
    </row>
    <row r="3" spans="1:21" x14ac:dyDescent="0.25">
      <c r="A3" s="28"/>
      <c r="S3" s="13"/>
    </row>
    <row r="4" spans="1:21" ht="26.25" customHeight="1" x14ac:dyDescent="0.3">
      <c r="A4" s="70" t="s">
        <v>212</v>
      </c>
      <c r="B4" s="30" t="s">
        <v>150</v>
      </c>
      <c r="C4" s="31"/>
      <c r="D4" s="32">
        <f>SUM(G8:G107)</f>
        <v>0</v>
      </c>
      <c r="S4" s="13"/>
      <c r="U4" s="70" t="s">
        <v>212</v>
      </c>
    </row>
    <row r="5" spans="1:21" x14ac:dyDescent="0.25">
      <c r="A5" s="28"/>
      <c r="S5" s="13"/>
    </row>
    <row r="6" spans="1:21" ht="15.75" x14ac:dyDescent="0.25">
      <c r="A6" s="282" t="s">
        <v>168</v>
      </c>
      <c r="B6" s="286"/>
      <c r="C6" s="286"/>
      <c r="D6" s="286"/>
      <c r="E6" s="286"/>
      <c r="F6" s="286"/>
      <c r="G6" s="286"/>
      <c r="H6" s="286"/>
      <c r="I6" s="287"/>
      <c r="J6" s="34"/>
      <c r="K6" s="34"/>
      <c r="L6" s="34"/>
      <c r="M6" s="34"/>
      <c r="N6" s="34"/>
      <c r="O6" s="34"/>
    </row>
    <row r="7" spans="1:21" ht="30" x14ac:dyDescent="0.25">
      <c r="A7" s="71" t="s">
        <v>141</v>
      </c>
      <c r="B7" s="72" t="s">
        <v>125</v>
      </c>
      <c r="C7" s="72" t="s">
        <v>126</v>
      </c>
      <c r="D7" s="72" t="s">
        <v>127</v>
      </c>
      <c r="E7" s="72" t="s">
        <v>128</v>
      </c>
      <c r="F7" s="72" t="s">
        <v>135</v>
      </c>
      <c r="G7" s="35" t="s">
        <v>138</v>
      </c>
      <c r="H7" s="35" t="s">
        <v>218</v>
      </c>
      <c r="I7" s="36" t="s">
        <v>139</v>
      </c>
      <c r="J7" s="33"/>
      <c r="K7" s="33"/>
      <c r="L7" s="33"/>
      <c r="M7" s="33"/>
      <c r="N7" s="33"/>
      <c r="O7" s="33"/>
      <c r="P7" s="33"/>
      <c r="Q7" s="33"/>
    </row>
    <row r="8" spans="1:21" x14ac:dyDescent="0.25">
      <c r="A8" s="71">
        <v>1</v>
      </c>
      <c r="B8" s="7"/>
      <c r="C8" s="7"/>
      <c r="D8" s="7"/>
      <c r="E8" s="7"/>
      <c r="F8" s="7"/>
      <c r="G8" s="37">
        <f>IF(F8&lt;&gt;0,0.5,0)</f>
        <v>0</v>
      </c>
      <c r="H8" s="143"/>
      <c r="I8" s="39" t="str">
        <f>IF(H8="","",IF(H8="SI","No cal documentació",IF(G8&gt;0,(CONCATENATE("12d_",'Valoració '!$D$7,"00",A8))," ")))</f>
        <v/>
      </c>
      <c r="J8" s="33"/>
      <c r="K8" s="33"/>
      <c r="L8" s="33"/>
      <c r="M8" s="33"/>
      <c r="N8" s="33"/>
      <c r="O8" s="33"/>
      <c r="P8" s="33"/>
      <c r="Q8" s="33"/>
    </row>
    <row r="9" spans="1:21" x14ac:dyDescent="0.25">
      <c r="A9" s="71">
        <v>2</v>
      </c>
      <c r="B9" s="7"/>
      <c r="C9" s="7"/>
      <c r="D9" s="7"/>
      <c r="E9" s="7"/>
      <c r="F9" s="7"/>
      <c r="G9" s="37">
        <f t="shared" ref="G9:G72" si="0">IF(F9&lt;&gt;0,0.5,0)</f>
        <v>0</v>
      </c>
      <c r="H9" s="143"/>
      <c r="I9" s="39" t="str">
        <f>IF(H9="","",IF(H9="SI","No cal documentació",IF(G9&gt;0,(CONCATENATE("12d_",'Valoració '!$D$7,"00",A9))," ")))</f>
        <v/>
      </c>
      <c r="J9" s="33"/>
      <c r="K9" s="33"/>
      <c r="L9" s="33"/>
      <c r="M9" s="33"/>
      <c r="N9" s="33"/>
      <c r="O9" s="33"/>
      <c r="P9" s="33"/>
      <c r="Q9" s="33"/>
    </row>
    <row r="10" spans="1:21" x14ac:dyDescent="0.25">
      <c r="A10" s="71">
        <v>3</v>
      </c>
      <c r="B10" s="7"/>
      <c r="C10" s="7"/>
      <c r="D10" s="7"/>
      <c r="E10" s="7"/>
      <c r="F10" s="7"/>
      <c r="G10" s="37">
        <f t="shared" si="0"/>
        <v>0</v>
      </c>
      <c r="H10" s="143"/>
      <c r="I10" s="39" t="str">
        <f>IF(H10="","",IF(H10="SI","No cal documentació",IF(G10&gt;0,(CONCATENATE("12d_",'Valoració '!$D$7,"00",A10))," ")))</f>
        <v/>
      </c>
    </row>
    <row r="11" spans="1:21" x14ac:dyDescent="0.25">
      <c r="A11" s="71">
        <v>4</v>
      </c>
      <c r="B11" s="7"/>
      <c r="C11" s="7"/>
      <c r="D11" s="7"/>
      <c r="E11" s="7"/>
      <c r="F11" s="7"/>
      <c r="G11" s="37">
        <f t="shared" si="0"/>
        <v>0</v>
      </c>
      <c r="H11" s="143"/>
      <c r="I11" s="39" t="str">
        <f>IF(H11="","",IF(H11="SI","No cal documentació",IF(G11&gt;0,(CONCATENATE("12d_",'Valoració '!$D$7,"00",A11))," ")))</f>
        <v/>
      </c>
    </row>
    <row r="12" spans="1:21" x14ac:dyDescent="0.25">
      <c r="A12" s="71">
        <v>5</v>
      </c>
      <c r="B12" s="7"/>
      <c r="C12" s="7"/>
      <c r="D12" s="7"/>
      <c r="E12" s="7"/>
      <c r="F12" s="7"/>
      <c r="G12" s="37">
        <f t="shared" si="0"/>
        <v>0</v>
      </c>
      <c r="H12" s="143"/>
      <c r="I12" s="39" t="str">
        <f>IF(H12="","",IF(H12="SI","No cal documentació",IF(G12&gt;0,(CONCATENATE("12d_",'Valoració '!$D$7,"00",A12))," ")))</f>
        <v/>
      </c>
    </row>
    <row r="13" spans="1:21" x14ac:dyDescent="0.25">
      <c r="A13" s="71">
        <v>6</v>
      </c>
      <c r="B13" s="7"/>
      <c r="C13" s="7"/>
      <c r="D13" s="7"/>
      <c r="E13" s="7"/>
      <c r="F13" s="7"/>
      <c r="G13" s="37">
        <f t="shared" si="0"/>
        <v>0</v>
      </c>
      <c r="H13" s="143"/>
      <c r="I13" s="39" t="str">
        <f>IF(H13="","",IF(H13="SI","No cal documentació",IF(G13&gt;0,(CONCATENATE("12d_",'Valoració '!$D$7,"00",A13))," ")))</f>
        <v/>
      </c>
    </row>
    <row r="14" spans="1:21" x14ac:dyDescent="0.25">
      <c r="A14" s="71">
        <v>7</v>
      </c>
      <c r="B14" s="7"/>
      <c r="C14" s="7"/>
      <c r="D14" s="7"/>
      <c r="E14" s="7"/>
      <c r="F14" s="7"/>
      <c r="G14" s="37">
        <f t="shared" si="0"/>
        <v>0</v>
      </c>
      <c r="H14" s="143"/>
      <c r="I14" s="39" t="str">
        <f>IF(H14="","",IF(H14="SI","No cal documentació",IF(G14&gt;0,(CONCATENATE("12d_",'Valoració '!$D$7,"00",A14))," ")))</f>
        <v/>
      </c>
    </row>
    <row r="15" spans="1:21" x14ac:dyDescent="0.25">
      <c r="A15" s="71">
        <v>8</v>
      </c>
      <c r="B15" s="7"/>
      <c r="C15" s="7"/>
      <c r="D15" s="7"/>
      <c r="E15" s="7"/>
      <c r="F15" s="7"/>
      <c r="G15" s="37">
        <f t="shared" si="0"/>
        <v>0</v>
      </c>
      <c r="H15" s="143"/>
      <c r="I15" s="39" t="str">
        <f>IF(H15="","",IF(H15="SI","No cal documentació",IF(G15&gt;0,(CONCATENATE("12d_",'Valoració '!$D$7,"00",A15))," ")))</f>
        <v/>
      </c>
    </row>
    <row r="16" spans="1:21" x14ac:dyDescent="0.25">
      <c r="A16" s="71">
        <v>9</v>
      </c>
      <c r="B16" s="7"/>
      <c r="C16" s="7"/>
      <c r="D16" s="7"/>
      <c r="E16" s="7"/>
      <c r="F16" s="7"/>
      <c r="G16" s="37">
        <f t="shared" si="0"/>
        <v>0</v>
      </c>
      <c r="H16" s="143"/>
      <c r="I16" s="39" t="str">
        <f>IF(H16="","",IF(H16="SI","No cal documentació",IF(G16&gt;0,(CONCATENATE("12d_",'Valoració '!$D$7,"00",A16))," ")))</f>
        <v/>
      </c>
    </row>
    <row r="17" spans="1:9" x14ac:dyDescent="0.25">
      <c r="A17" s="71">
        <v>10</v>
      </c>
      <c r="B17" s="7"/>
      <c r="C17" s="7"/>
      <c r="D17" s="7"/>
      <c r="E17" s="7"/>
      <c r="F17" s="7"/>
      <c r="G17" s="37">
        <f t="shared" si="0"/>
        <v>0</v>
      </c>
      <c r="H17" s="143"/>
      <c r="I17" s="39" t="str">
        <f>IF(H17="","",IF(H17="SI","No cal documentació",IF(G17&gt;0,(CONCATENATE("12d_",'Valoració '!$D$7,"00",A17))," ")))</f>
        <v/>
      </c>
    </row>
    <row r="18" spans="1:9" x14ac:dyDescent="0.25">
      <c r="A18" s="71">
        <v>11</v>
      </c>
      <c r="B18" s="7"/>
      <c r="C18" s="7"/>
      <c r="D18" s="7"/>
      <c r="E18" s="7"/>
      <c r="F18" s="7"/>
      <c r="G18" s="37">
        <f t="shared" si="0"/>
        <v>0</v>
      </c>
      <c r="H18" s="143"/>
      <c r="I18" s="39" t="str">
        <f>IF(H18="","",IF(H18="SI","No cal documentació",IF(G18&gt;0,(CONCATENATE("12d_",'Valoració '!$D$7,"00",A18))," ")))</f>
        <v/>
      </c>
    </row>
    <row r="19" spans="1:9" x14ac:dyDescent="0.25">
      <c r="A19" s="71">
        <v>12</v>
      </c>
      <c r="B19" s="7"/>
      <c r="C19" s="7"/>
      <c r="D19" s="7"/>
      <c r="E19" s="7"/>
      <c r="F19" s="7"/>
      <c r="G19" s="37">
        <f t="shared" si="0"/>
        <v>0</v>
      </c>
      <c r="H19" s="143"/>
      <c r="I19" s="39" t="str">
        <f>IF(H19="","",IF(H19="SI","No cal documentació",IF(G19&gt;0,(CONCATENATE("12d_",'Valoració '!$D$7,"00",A19))," ")))</f>
        <v/>
      </c>
    </row>
    <row r="20" spans="1:9" x14ac:dyDescent="0.25">
      <c r="A20" s="71">
        <v>13</v>
      </c>
      <c r="B20" s="7"/>
      <c r="C20" s="7"/>
      <c r="D20" s="7"/>
      <c r="E20" s="7"/>
      <c r="F20" s="7"/>
      <c r="G20" s="37">
        <f t="shared" si="0"/>
        <v>0</v>
      </c>
      <c r="H20" s="143"/>
      <c r="I20" s="39" t="str">
        <f>IF(H20="","",IF(H20="SI","No cal documentació",IF(G20&gt;0,(CONCATENATE("12d_",'Valoració '!$D$7,"00",A20))," ")))</f>
        <v/>
      </c>
    </row>
    <row r="21" spans="1:9" x14ac:dyDescent="0.25">
      <c r="A21" s="71">
        <v>14</v>
      </c>
      <c r="B21" s="7"/>
      <c r="C21" s="7"/>
      <c r="D21" s="7"/>
      <c r="E21" s="7"/>
      <c r="F21" s="7"/>
      <c r="G21" s="37">
        <f t="shared" si="0"/>
        <v>0</v>
      </c>
      <c r="H21" s="143"/>
      <c r="I21" s="39" t="str">
        <f>IF(H21="","",IF(H21="SI","No cal documentació",IF(G21&gt;0,(CONCATENATE("12d_",'Valoració '!$D$7,"00",A21))," ")))</f>
        <v/>
      </c>
    </row>
    <row r="22" spans="1:9" x14ac:dyDescent="0.25">
      <c r="A22" s="71">
        <v>15</v>
      </c>
      <c r="B22" s="7"/>
      <c r="C22" s="7"/>
      <c r="D22" s="7"/>
      <c r="E22" s="7"/>
      <c r="F22" s="7"/>
      <c r="G22" s="37">
        <f t="shared" si="0"/>
        <v>0</v>
      </c>
      <c r="H22" s="143"/>
      <c r="I22" s="39" t="str">
        <f>IF(H22="","",IF(H22="SI","No cal documentació",IF(G22&gt;0,(CONCATENATE("12d_",'Valoració '!$D$7,"00",A22))," ")))</f>
        <v/>
      </c>
    </row>
    <row r="23" spans="1:9" x14ac:dyDescent="0.25">
      <c r="A23" s="71">
        <v>16</v>
      </c>
      <c r="B23" s="7"/>
      <c r="C23" s="7"/>
      <c r="D23" s="7"/>
      <c r="E23" s="7"/>
      <c r="F23" s="7"/>
      <c r="G23" s="37">
        <f t="shared" si="0"/>
        <v>0</v>
      </c>
      <c r="H23" s="143"/>
      <c r="I23" s="39" t="str">
        <f>IF(H23="","",IF(H23="SI","No cal documentació",IF(G23&gt;0,(CONCATENATE("12d_",'Valoració '!$D$7,"00",A23))," ")))</f>
        <v/>
      </c>
    </row>
    <row r="24" spans="1:9" x14ac:dyDescent="0.25">
      <c r="A24" s="71">
        <v>17</v>
      </c>
      <c r="B24" s="7"/>
      <c r="C24" s="7"/>
      <c r="D24" s="7"/>
      <c r="E24" s="7"/>
      <c r="F24" s="7"/>
      <c r="G24" s="37">
        <f t="shared" si="0"/>
        <v>0</v>
      </c>
      <c r="H24" s="143"/>
      <c r="I24" s="39" t="str">
        <f>IF(H24="","",IF(H24="SI","No cal documentació",IF(G24&gt;0,(CONCATENATE("12d_",'Valoració '!$D$7,"00",A24))," ")))</f>
        <v/>
      </c>
    </row>
    <row r="25" spans="1:9" x14ac:dyDescent="0.25">
      <c r="A25" s="71">
        <v>18</v>
      </c>
      <c r="B25" s="7"/>
      <c r="C25" s="7"/>
      <c r="D25" s="7"/>
      <c r="E25" s="7"/>
      <c r="F25" s="7"/>
      <c r="G25" s="37">
        <f t="shared" si="0"/>
        <v>0</v>
      </c>
      <c r="H25" s="143"/>
      <c r="I25" s="39" t="str">
        <f>IF(H25="","",IF(H25="SI","No cal documentació",IF(G25&gt;0,(CONCATENATE("12d_",'Valoració '!$D$7,"00",A25))," ")))</f>
        <v/>
      </c>
    </row>
    <row r="26" spans="1:9" x14ac:dyDescent="0.25">
      <c r="A26" s="71">
        <v>19</v>
      </c>
      <c r="B26" s="7"/>
      <c r="C26" s="7"/>
      <c r="D26" s="7"/>
      <c r="E26" s="7"/>
      <c r="F26" s="7"/>
      <c r="G26" s="37">
        <f t="shared" si="0"/>
        <v>0</v>
      </c>
      <c r="H26" s="143"/>
      <c r="I26" s="39" t="str">
        <f>IF(H26="","",IF(H26="SI","No cal documentació",IF(G26&gt;0,(CONCATENATE("12d_",'Valoració '!$D$7,"00",A26))," ")))</f>
        <v/>
      </c>
    </row>
    <row r="27" spans="1:9" x14ac:dyDescent="0.25">
      <c r="A27" s="71">
        <v>20</v>
      </c>
      <c r="B27" s="7"/>
      <c r="C27" s="7"/>
      <c r="D27" s="7"/>
      <c r="E27" s="7"/>
      <c r="F27" s="7"/>
      <c r="G27" s="37">
        <f t="shared" si="0"/>
        <v>0</v>
      </c>
      <c r="H27" s="143"/>
      <c r="I27" s="39" t="str">
        <f>IF(H27="","",IF(H27="SI","No cal documentació",IF(G27&gt;0,(CONCATENATE("12d_",'Valoració '!$D$7,"00",A27))," ")))</f>
        <v/>
      </c>
    </row>
    <row r="28" spans="1:9" x14ac:dyDescent="0.25">
      <c r="A28" s="71">
        <v>21</v>
      </c>
      <c r="B28" s="7"/>
      <c r="C28" s="7"/>
      <c r="D28" s="7"/>
      <c r="E28" s="7"/>
      <c r="F28" s="7"/>
      <c r="G28" s="37">
        <f t="shared" si="0"/>
        <v>0</v>
      </c>
      <c r="H28" s="143"/>
      <c r="I28" s="39" t="str">
        <f>IF(H28="","",IF(H28="SI","No cal documentació",IF(G28&gt;0,(CONCATENATE("12d_",'Valoració '!$D$7,"00",A28))," ")))</f>
        <v/>
      </c>
    </row>
    <row r="29" spans="1:9" x14ac:dyDescent="0.25">
      <c r="A29" s="71">
        <v>22</v>
      </c>
      <c r="B29" s="7"/>
      <c r="C29" s="7"/>
      <c r="D29" s="7"/>
      <c r="E29" s="7"/>
      <c r="F29" s="7"/>
      <c r="G29" s="37">
        <f t="shared" si="0"/>
        <v>0</v>
      </c>
      <c r="H29" s="143"/>
      <c r="I29" s="39" t="str">
        <f>IF(H29="","",IF(H29="SI","No cal documentació",IF(G29&gt;0,(CONCATENATE("12d_",'Valoració '!$D$7,"00",A29))," ")))</f>
        <v/>
      </c>
    </row>
    <row r="30" spans="1:9" x14ac:dyDescent="0.25">
      <c r="A30" s="71">
        <v>23</v>
      </c>
      <c r="B30" s="7"/>
      <c r="C30" s="7"/>
      <c r="D30" s="7"/>
      <c r="E30" s="7"/>
      <c r="F30" s="7"/>
      <c r="G30" s="37">
        <f t="shared" si="0"/>
        <v>0</v>
      </c>
      <c r="H30" s="143"/>
      <c r="I30" s="39" t="str">
        <f>IF(H30="","",IF(H30="SI","No cal documentació",IF(G30&gt;0,(CONCATENATE("12d_",'Valoració '!$D$7,"00",A30))," ")))</f>
        <v/>
      </c>
    </row>
    <row r="31" spans="1:9" x14ac:dyDescent="0.25">
      <c r="A31" s="71">
        <v>24</v>
      </c>
      <c r="B31" s="7"/>
      <c r="C31" s="7"/>
      <c r="D31" s="7"/>
      <c r="E31" s="7"/>
      <c r="F31" s="7"/>
      <c r="G31" s="37">
        <f t="shared" si="0"/>
        <v>0</v>
      </c>
      <c r="H31" s="143"/>
      <c r="I31" s="39" t="str">
        <f>IF(H31="","",IF(H31="SI","No cal documentació",IF(G31&gt;0,(CONCATENATE("12d_",'Valoració '!$D$7,"00",A31))," ")))</f>
        <v/>
      </c>
    </row>
    <row r="32" spans="1:9" x14ac:dyDescent="0.25">
      <c r="A32" s="71">
        <v>25</v>
      </c>
      <c r="B32" s="7"/>
      <c r="C32" s="7"/>
      <c r="D32" s="7"/>
      <c r="E32" s="7"/>
      <c r="F32" s="7"/>
      <c r="G32" s="37">
        <f t="shared" si="0"/>
        <v>0</v>
      </c>
      <c r="H32" s="143"/>
      <c r="I32" s="39" t="str">
        <f>IF(H32="","",IF(H32="SI","No cal documentació",IF(G32&gt;0,(CONCATENATE("12d_",'Valoració '!$D$7,"00",A32))," ")))</f>
        <v/>
      </c>
    </row>
    <row r="33" spans="1:9" x14ac:dyDescent="0.25">
      <c r="A33" s="71">
        <v>26</v>
      </c>
      <c r="B33" s="7"/>
      <c r="C33" s="7"/>
      <c r="D33" s="7"/>
      <c r="E33" s="7"/>
      <c r="F33" s="7"/>
      <c r="G33" s="37">
        <f t="shared" si="0"/>
        <v>0</v>
      </c>
      <c r="H33" s="143"/>
      <c r="I33" s="39" t="str">
        <f>IF(H33="","",IF(H33="SI","No cal documentació",IF(G33&gt;0,(CONCATENATE("12d_",'Valoració '!$D$7,"00",A33))," ")))</f>
        <v/>
      </c>
    </row>
    <row r="34" spans="1:9" x14ac:dyDescent="0.25">
      <c r="A34" s="71">
        <v>27</v>
      </c>
      <c r="B34" s="7"/>
      <c r="C34" s="7"/>
      <c r="D34" s="7"/>
      <c r="E34" s="7"/>
      <c r="F34" s="7"/>
      <c r="G34" s="37">
        <f t="shared" si="0"/>
        <v>0</v>
      </c>
      <c r="H34" s="143"/>
      <c r="I34" s="39" t="str">
        <f>IF(H34="","",IF(H34="SI","No cal documentació",IF(G34&gt;0,(CONCATENATE("12d_",'Valoració '!$D$7,"00",A34))," ")))</f>
        <v/>
      </c>
    </row>
    <row r="35" spans="1:9" x14ac:dyDescent="0.25">
      <c r="A35" s="71">
        <v>28</v>
      </c>
      <c r="B35" s="7"/>
      <c r="C35" s="7"/>
      <c r="D35" s="7"/>
      <c r="E35" s="7"/>
      <c r="F35" s="7"/>
      <c r="G35" s="37">
        <f t="shared" si="0"/>
        <v>0</v>
      </c>
      <c r="H35" s="143"/>
      <c r="I35" s="39" t="str">
        <f>IF(H35="","",IF(H35="SI","No cal documentació",IF(G35&gt;0,(CONCATENATE("12d_",'Valoració '!$D$7,"00",A35))," ")))</f>
        <v/>
      </c>
    </row>
    <row r="36" spans="1:9" x14ac:dyDescent="0.25">
      <c r="A36" s="71">
        <v>29</v>
      </c>
      <c r="B36" s="7"/>
      <c r="C36" s="7"/>
      <c r="D36" s="7"/>
      <c r="E36" s="7"/>
      <c r="F36" s="7"/>
      <c r="G36" s="37">
        <f t="shared" si="0"/>
        <v>0</v>
      </c>
      <c r="H36" s="143"/>
      <c r="I36" s="39" t="str">
        <f>IF(H36="","",IF(H36="SI","No cal documentació",IF(G36&gt;0,(CONCATENATE("12d_",'Valoració '!$D$7,"00",A36))," ")))</f>
        <v/>
      </c>
    </row>
    <row r="37" spans="1:9" x14ac:dyDescent="0.25">
      <c r="A37" s="71">
        <v>30</v>
      </c>
      <c r="B37" s="7"/>
      <c r="C37" s="7"/>
      <c r="D37" s="7"/>
      <c r="E37" s="7"/>
      <c r="F37" s="7"/>
      <c r="G37" s="37">
        <f t="shared" si="0"/>
        <v>0</v>
      </c>
      <c r="H37" s="143"/>
      <c r="I37" s="39" t="str">
        <f>IF(H37="","",IF(H37="SI","No cal documentació",IF(G37&gt;0,(CONCATENATE("12d_",'Valoració '!$D$7,"00",A37))," ")))</f>
        <v/>
      </c>
    </row>
    <row r="38" spans="1:9" x14ac:dyDescent="0.25">
      <c r="A38" s="71">
        <v>31</v>
      </c>
      <c r="B38" s="7"/>
      <c r="C38" s="7"/>
      <c r="D38" s="7"/>
      <c r="E38" s="7"/>
      <c r="F38" s="7"/>
      <c r="G38" s="37">
        <f t="shared" si="0"/>
        <v>0</v>
      </c>
      <c r="H38" s="143"/>
      <c r="I38" s="39" t="str">
        <f>IF(H38="","",IF(H38="SI","No cal documentació",IF(G38&gt;0,(CONCATENATE("12d_",'Valoració '!$D$7,"00",A38))," ")))</f>
        <v/>
      </c>
    </row>
    <row r="39" spans="1:9" x14ac:dyDescent="0.25">
      <c r="A39" s="71">
        <v>32</v>
      </c>
      <c r="B39" s="7"/>
      <c r="C39" s="7"/>
      <c r="D39" s="7"/>
      <c r="E39" s="7"/>
      <c r="F39" s="7"/>
      <c r="G39" s="37">
        <f t="shared" si="0"/>
        <v>0</v>
      </c>
      <c r="H39" s="143"/>
      <c r="I39" s="39" t="str">
        <f>IF(H39="","",IF(H39="SI","No cal documentació",IF(G39&gt;0,(CONCATENATE("12d_",'Valoració '!$D$7,"00",A39))," ")))</f>
        <v/>
      </c>
    </row>
    <row r="40" spans="1:9" x14ac:dyDescent="0.25">
      <c r="A40" s="71">
        <v>33</v>
      </c>
      <c r="B40" s="7"/>
      <c r="C40" s="7"/>
      <c r="D40" s="7"/>
      <c r="E40" s="7"/>
      <c r="F40" s="7"/>
      <c r="G40" s="37">
        <f t="shared" si="0"/>
        <v>0</v>
      </c>
      <c r="H40" s="143"/>
      <c r="I40" s="39" t="str">
        <f>IF(H40="","",IF(H40="SI","No cal documentació",IF(G40&gt;0,(CONCATENATE("12d_",'Valoració '!$D$7,"00",A40))," ")))</f>
        <v/>
      </c>
    </row>
    <row r="41" spans="1:9" x14ac:dyDescent="0.25">
      <c r="A41" s="71">
        <v>34</v>
      </c>
      <c r="B41" s="7"/>
      <c r="C41" s="7"/>
      <c r="D41" s="7"/>
      <c r="E41" s="7"/>
      <c r="F41" s="7"/>
      <c r="G41" s="37">
        <f t="shared" si="0"/>
        <v>0</v>
      </c>
      <c r="H41" s="143"/>
      <c r="I41" s="39" t="str">
        <f>IF(H41="","",IF(H41="SI","No cal documentació",IF(G41&gt;0,(CONCATENATE("12d_",'Valoració '!$D$7,"00",A41))," ")))</f>
        <v/>
      </c>
    </row>
    <row r="42" spans="1:9" x14ac:dyDescent="0.25">
      <c r="A42" s="71">
        <v>35</v>
      </c>
      <c r="B42" s="7"/>
      <c r="C42" s="7"/>
      <c r="D42" s="7"/>
      <c r="E42" s="7"/>
      <c r="F42" s="7"/>
      <c r="G42" s="37">
        <f t="shared" si="0"/>
        <v>0</v>
      </c>
      <c r="H42" s="143"/>
      <c r="I42" s="39" t="str">
        <f>IF(H42="","",IF(H42="SI","No cal documentació",IF(G42&gt;0,(CONCATENATE("12d_",'Valoració '!$D$7,"00",A42))," ")))</f>
        <v/>
      </c>
    </row>
    <row r="43" spans="1:9" x14ac:dyDescent="0.25">
      <c r="A43" s="71">
        <v>36</v>
      </c>
      <c r="B43" s="7"/>
      <c r="C43" s="7"/>
      <c r="D43" s="7"/>
      <c r="E43" s="7"/>
      <c r="F43" s="7"/>
      <c r="G43" s="37">
        <f t="shared" si="0"/>
        <v>0</v>
      </c>
      <c r="H43" s="143"/>
      <c r="I43" s="39" t="str">
        <f>IF(H43="","",IF(H43="SI","No cal documentació",IF(G43&gt;0,(CONCATENATE("12d_",'Valoració '!$D$7,"00",A43))," ")))</f>
        <v/>
      </c>
    </row>
    <row r="44" spans="1:9" x14ac:dyDescent="0.25">
      <c r="A44" s="71">
        <v>37</v>
      </c>
      <c r="B44" s="7"/>
      <c r="C44" s="7"/>
      <c r="D44" s="7"/>
      <c r="E44" s="7"/>
      <c r="F44" s="7"/>
      <c r="G44" s="37">
        <f t="shared" si="0"/>
        <v>0</v>
      </c>
      <c r="H44" s="143"/>
      <c r="I44" s="39" t="str">
        <f>IF(H44="","",IF(H44="SI","No cal documentació",IF(G44&gt;0,(CONCATENATE("12d_",'Valoració '!$D$7,"00",A44))," ")))</f>
        <v/>
      </c>
    </row>
    <row r="45" spans="1:9" x14ac:dyDescent="0.25">
      <c r="A45" s="71">
        <v>38</v>
      </c>
      <c r="B45" s="7"/>
      <c r="C45" s="7"/>
      <c r="D45" s="7"/>
      <c r="E45" s="7"/>
      <c r="F45" s="7"/>
      <c r="G45" s="37">
        <f t="shared" si="0"/>
        <v>0</v>
      </c>
      <c r="H45" s="143"/>
      <c r="I45" s="39" t="str">
        <f>IF(H45="","",IF(H45="SI","No cal documentació",IF(G45&gt;0,(CONCATENATE("12d_",'Valoració '!$D$7,"00",A45))," ")))</f>
        <v/>
      </c>
    </row>
    <row r="46" spans="1:9" x14ac:dyDescent="0.25">
      <c r="A46" s="71">
        <v>39</v>
      </c>
      <c r="B46" s="7"/>
      <c r="C46" s="7"/>
      <c r="D46" s="7"/>
      <c r="E46" s="7"/>
      <c r="F46" s="7"/>
      <c r="G46" s="37">
        <f t="shared" si="0"/>
        <v>0</v>
      </c>
      <c r="H46" s="143"/>
      <c r="I46" s="39" t="str">
        <f>IF(H46="","",IF(H46="SI","No cal documentació",IF(G46&gt;0,(CONCATENATE("12d_",'Valoració '!$D$7,"00",A46))," ")))</f>
        <v/>
      </c>
    </row>
    <row r="47" spans="1:9" x14ac:dyDescent="0.25">
      <c r="A47" s="71">
        <v>40</v>
      </c>
      <c r="B47" s="7"/>
      <c r="C47" s="7"/>
      <c r="D47" s="7"/>
      <c r="E47" s="7"/>
      <c r="F47" s="7"/>
      <c r="G47" s="37">
        <f t="shared" si="0"/>
        <v>0</v>
      </c>
      <c r="H47" s="143"/>
      <c r="I47" s="39" t="str">
        <f>IF(H47="","",IF(H47="SI","No cal documentació",IF(G47&gt;0,(CONCATENATE("12d_",'Valoració '!$D$7,"00",A47))," ")))</f>
        <v/>
      </c>
    </row>
    <row r="48" spans="1:9" x14ac:dyDescent="0.25">
      <c r="A48" s="71">
        <v>41</v>
      </c>
      <c r="B48" s="7"/>
      <c r="C48" s="7"/>
      <c r="D48" s="7"/>
      <c r="E48" s="7"/>
      <c r="F48" s="7"/>
      <c r="G48" s="37">
        <f t="shared" si="0"/>
        <v>0</v>
      </c>
      <c r="H48" s="143"/>
      <c r="I48" s="39" t="str">
        <f>IF(H48="","",IF(H48="SI","No cal documentació",IF(G48&gt;0,(CONCATENATE("12d_",'Valoració '!$D$7,"00",A48))," ")))</f>
        <v/>
      </c>
    </row>
    <row r="49" spans="1:9" x14ac:dyDescent="0.25">
      <c r="A49" s="71">
        <v>42</v>
      </c>
      <c r="B49" s="7"/>
      <c r="C49" s="7"/>
      <c r="D49" s="7"/>
      <c r="E49" s="7"/>
      <c r="F49" s="7"/>
      <c r="G49" s="37">
        <f t="shared" si="0"/>
        <v>0</v>
      </c>
      <c r="H49" s="143"/>
      <c r="I49" s="39" t="str">
        <f>IF(H49="","",IF(H49="SI","No cal documentació",IF(G49&gt;0,(CONCATENATE("12d_",'Valoració '!$D$7,"00",A49))," ")))</f>
        <v/>
      </c>
    </row>
    <row r="50" spans="1:9" x14ac:dyDescent="0.25">
      <c r="A50" s="71">
        <v>43</v>
      </c>
      <c r="B50" s="7"/>
      <c r="C50" s="7"/>
      <c r="D50" s="7"/>
      <c r="E50" s="7"/>
      <c r="F50" s="7"/>
      <c r="G50" s="37">
        <f t="shared" si="0"/>
        <v>0</v>
      </c>
      <c r="H50" s="143"/>
      <c r="I50" s="39" t="str">
        <f>IF(H50="","",IF(H50="SI","No cal documentació",IF(G50&gt;0,(CONCATENATE("12d_",'Valoració '!$D$7,"00",A50))," ")))</f>
        <v/>
      </c>
    </row>
    <row r="51" spans="1:9" x14ac:dyDescent="0.25">
      <c r="A51" s="71">
        <v>44</v>
      </c>
      <c r="B51" s="7"/>
      <c r="C51" s="7"/>
      <c r="D51" s="7"/>
      <c r="E51" s="7"/>
      <c r="F51" s="7"/>
      <c r="G51" s="37">
        <f t="shared" si="0"/>
        <v>0</v>
      </c>
      <c r="H51" s="143"/>
      <c r="I51" s="39" t="str">
        <f>IF(H51="","",IF(H51="SI","No cal documentació",IF(G51&gt;0,(CONCATENATE("12d_",'Valoració '!$D$7,"00",A51))," ")))</f>
        <v/>
      </c>
    </row>
    <row r="52" spans="1:9" x14ac:dyDescent="0.25">
      <c r="A52" s="71">
        <v>45</v>
      </c>
      <c r="B52" s="7"/>
      <c r="C52" s="7"/>
      <c r="D52" s="7"/>
      <c r="E52" s="7"/>
      <c r="F52" s="7"/>
      <c r="G52" s="37">
        <f t="shared" si="0"/>
        <v>0</v>
      </c>
      <c r="H52" s="143"/>
      <c r="I52" s="39" t="str">
        <f>IF(H52="","",IF(H52="SI","No cal documentació",IF(G52&gt;0,(CONCATENATE("12d_",'Valoració '!$D$7,"00",A52))," ")))</f>
        <v/>
      </c>
    </row>
    <row r="53" spans="1:9" x14ac:dyDescent="0.25">
      <c r="A53" s="71">
        <v>46</v>
      </c>
      <c r="B53" s="7"/>
      <c r="C53" s="7"/>
      <c r="D53" s="7"/>
      <c r="E53" s="7"/>
      <c r="F53" s="7"/>
      <c r="G53" s="37">
        <f t="shared" si="0"/>
        <v>0</v>
      </c>
      <c r="H53" s="143"/>
      <c r="I53" s="39" t="str">
        <f>IF(H53="","",IF(H53="SI","No cal documentació",IF(G53&gt;0,(CONCATENATE("12d_",'Valoració '!$D$7,"00",A53))," ")))</f>
        <v/>
      </c>
    </row>
    <row r="54" spans="1:9" x14ac:dyDescent="0.25">
      <c r="A54" s="71">
        <v>47</v>
      </c>
      <c r="B54" s="7"/>
      <c r="C54" s="7"/>
      <c r="D54" s="7"/>
      <c r="E54" s="7"/>
      <c r="F54" s="7"/>
      <c r="G54" s="37">
        <f t="shared" si="0"/>
        <v>0</v>
      </c>
      <c r="H54" s="143"/>
      <c r="I54" s="39" t="str">
        <f>IF(H54="","",IF(H54="SI","No cal documentació",IF(G54&gt;0,(CONCATENATE("12d_",'Valoració '!$D$7,"00",A54))," ")))</f>
        <v/>
      </c>
    </row>
    <row r="55" spans="1:9" x14ac:dyDescent="0.25">
      <c r="A55" s="71">
        <v>48</v>
      </c>
      <c r="B55" s="7"/>
      <c r="C55" s="7"/>
      <c r="D55" s="7"/>
      <c r="E55" s="7"/>
      <c r="F55" s="7"/>
      <c r="G55" s="37">
        <f t="shared" si="0"/>
        <v>0</v>
      </c>
      <c r="H55" s="143"/>
      <c r="I55" s="39" t="str">
        <f>IF(H55="","",IF(H55="SI","No cal documentació",IF(G55&gt;0,(CONCATENATE("12d_",'Valoració '!$D$7,"00",A55))," ")))</f>
        <v/>
      </c>
    </row>
    <row r="56" spans="1:9" x14ac:dyDescent="0.25">
      <c r="A56" s="71">
        <v>49</v>
      </c>
      <c r="B56" s="7"/>
      <c r="C56" s="7"/>
      <c r="D56" s="7"/>
      <c r="E56" s="7"/>
      <c r="F56" s="7"/>
      <c r="G56" s="37">
        <f t="shared" si="0"/>
        <v>0</v>
      </c>
      <c r="H56" s="143"/>
      <c r="I56" s="39" t="str">
        <f>IF(H56="","",IF(H56="SI","No cal documentació",IF(G56&gt;0,(CONCATENATE("12d_",'Valoració '!$D$7,"00",A56))," ")))</f>
        <v/>
      </c>
    </row>
    <row r="57" spans="1:9" x14ac:dyDescent="0.25">
      <c r="A57" s="71">
        <v>50</v>
      </c>
      <c r="B57" s="7"/>
      <c r="C57" s="7"/>
      <c r="D57" s="7"/>
      <c r="E57" s="7"/>
      <c r="F57" s="7"/>
      <c r="G57" s="37">
        <f t="shared" si="0"/>
        <v>0</v>
      </c>
      <c r="H57" s="143"/>
      <c r="I57" s="39" t="str">
        <f>IF(H57="","",IF(H57="SI","No cal documentació",IF(G57&gt;0,(CONCATENATE("12d_",'Valoració '!$D$7,"00",A57))," ")))</f>
        <v/>
      </c>
    </row>
    <row r="58" spans="1:9" x14ac:dyDescent="0.25">
      <c r="A58" s="71">
        <v>51</v>
      </c>
      <c r="B58" s="7"/>
      <c r="C58" s="7"/>
      <c r="D58" s="7"/>
      <c r="E58" s="7"/>
      <c r="F58" s="7"/>
      <c r="G58" s="37">
        <f t="shared" si="0"/>
        <v>0</v>
      </c>
      <c r="H58" s="143"/>
      <c r="I58" s="39" t="str">
        <f>IF(H58="","",IF(H58="SI","No cal documentació",IF(G58&gt;0,(CONCATENATE("12d_",'Valoració '!$D$7,"00",A58))," ")))</f>
        <v/>
      </c>
    </row>
    <row r="59" spans="1:9" x14ac:dyDescent="0.25">
      <c r="A59" s="71">
        <v>52</v>
      </c>
      <c r="B59" s="7"/>
      <c r="C59" s="7"/>
      <c r="D59" s="7"/>
      <c r="E59" s="7"/>
      <c r="F59" s="7"/>
      <c r="G59" s="37">
        <f t="shared" si="0"/>
        <v>0</v>
      </c>
      <c r="H59" s="143"/>
      <c r="I59" s="39" t="str">
        <f>IF(H59="","",IF(H59="SI","No cal documentació",IF(G59&gt;0,(CONCATENATE("12d_",'Valoració '!$D$7,"00",A59))," ")))</f>
        <v/>
      </c>
    </row>
    <row r="60" spans="1:9" x14ac:dyDescent="0.25">
      <c r="A60" s="71">
        <v>53</v>
      </c>
      <c r="B60" s="7"/>
      <c r="C60" s="7"/>
      <c r="D60" s="7"/>
      <c r="E60" s="7"/>
      <c r="F60" s="7"/>
      <c r="G60" s="37">
        <f t="shared" si="0"/>
        <v>0</v>
      </c>
      <c r="H60" s="143"/>
      <c r="I60" s="39" t="str">
        <f>IF(H60="","",IF(H60="SI","No cal documentació",IF(G60&gt;0,(CONCATENATE("12d_",'Valoració '!$D$7,"00",A60))," ")))</f>
        <v/>
      </c>
    </row>
    <row r="61" spans="1:9" x14ac:dyDescent="0.25">
      <c r="A61" s="71">
        <v>54</v>
      </c>
      <c r="B61" s="7"/>
      <c r="C61" s="7"/>
      <c r="D61" s="7"/>
      <c r="E61" s="7"/>
      <c r="F61" s="7"/>
      <c r="G61" s="37">
        <f t="shared" si="0"/>
        <v>0</v>
      </c>
      <c r="H61" s="143"/>
      <c r="I61" s="39" t="str">
        <f>IF(H61="","",IF(H61="SI","No cal documentació",IF(G61&gt;0,(CONCATENATE("12d_",'Valoració '!$D$7,"00",A61))," ")))</f>
        <v/>
      </c>
    </row>
    <row r="62" spans="1:9" x14ac:dyDescent="0.25">
      <c r="A62" s="71">
        <v>55</v>
      </c>
      <c r="B62" s="7"/>
      <c r="C62" s="7"/>
      <c r="D62" s="7"/>
      <c r="E62" s="7"/>
      <c r="F62" s="7"/>
      <c r="G62" s="37">
        <f t="shared" si="0"/>
        <v>0</v>
      </c>
      <c r="H62" s="143"/>
      <c r="I62" s="39" t="str">
        <f>IF(H62="","",IF(H62="SI","No cal documentació",IF(G62&gt;0,(CONCATENATE("12d_",'Valoració '!$D$7,"00",A62))," ")))</f>
        <v/>
      </c>
    </row>
    <row r="63" spans="1:9" x14ac:dyDescent="0.25">
      <c r="A63" s="71">
        <v>56</v>
      </c>
      <c r="B63" s="7"/>
      <c r="C63" s="7"/>
      <c r="D63" s="7"/>
      <c r="E63" s="7"/>
      <c r="F63" s="7"/>
      <c r="G63" s="37">
        <f t="shared" si="0"/>
        <v>0</v>
      </c>
      <c r="H63" s="143"/>
      <c r="I63" s="39" t="str">
        <f>IF(H63="","",IF(H63="SI","No cal documentació",IF(G63&gt;0,(CONCATENATE("12d_",'Valoració '!$D$7,"00",A63))," ")))</f>
        <v/>
      </c>
    </row>
    <row r="64" spans="1:9" x14ac:dyDescent="0.25">
      <c r="A64" s="71">
        <v>57</v>
      </c>
      <c r="B64" s="7"/>
      <c r="C64" s="7"/>
      <c r="D64" s="7"/>
      <c r="E64" s="7"/>
      <c r="F64" s="7"/>
      <c r="G64" s="37">
        <f t="shared" si="0"/>
        <v>0</v>
      </c>
      <c r="H64" s="143"/>
      <c r="I64" s="39" t="str">
        <f>IF(H64="","",IF(H64="SI","No cal documentació",IF(G64&gt;0,(CONCATENATE("12d_",'Valoració '!$D$7,"00",A64))," ")))</f>
        <v/>
      </c>
    </row>
    <row r="65" spans="1:9" x14ac:dyDescent="0.25">
      <c r="A65" s="71">
        <v>58</v>
      </c>
      <c r="B65" s="7"/>
      <c r="C65" s="7"/>
      <c r="D65" s="7"/>
      <c r="E65" s="7"/>
      <c r="F65" s="7"/>
      <c r="G65" s="37">
        <f t="shared" si="0"/>
        <v>0</v>
      </c>
      <c r="H65" s="143"/>
      <c r="I65" s="39" t="str">
        <f>IF(H65="","",IF(H65="SI","No cal documentació",IF(G65&gt;0,(CONCATENATE("12d_",'Valoració '!$D$7,"00",A65))," ")))</f>
        <v/>
      </c>
    </row>
    <row r="66" spans="1:9" x14ac:dyDescent="0.25">
      <c r="A66" s="71">
        <v>59</v>
      </c>
      <c r="B66" s="7"/>
      <c r="C66" s="7"/>
      <c r="D66" s="7"/>
      <c r="E66" s="7"/>
      <c r="F66" s="7"/>
      <c r="G66" s="37">
        <f t="shared" si="0"/>
        <v>0</v>
      </c>
      <c r="H66" s="143"/>
      <c r="I66" s="39" t="str">
        <f>IF(H66="","",IF(H66="SI","No cal documentació",IF(G66&gt;0,(CONCATENATE("12d_",'Valoració '!$D$7,"00",A66))," ")))</f>
        <v/>
      </c>
    </row>
    <row r="67" spans="1:9" x14ac:dyDescent="0.25">
      <c r="A67" s="71">
        <v>60</v>
      </c>
      <c r="B67" s="7"/>
      <c r="C67" s="7"/>
      <c r="D67" s="7"/>
      <c r="E67" s="7"/>
      <c r="F67" s="7"/>
      <c r="G67" s="37">
        <f t="shared" si="0"/>
        <v>0</v>
      </c>
      <c r="H67" s="143"/>
      <c r="I67" s="39" t="str">
        <f>IF(H67="","",IF(H67="SI","No cal documentació",IF(G67&gt;0,(CONCATENATE("12d_",'Valoració '!$D$7,"00",A67))," ")))</f>
        <v/>
      </c>
    </row>
    <row r="68" spans="1:9" x14ac:dyDescent="0.25">
      <c r="A68" s="71">
        <v>61</v>
      </c>
      <c r="B68" s="7"/>
      <c r="C68" s="7"/>
      <c r="D68" s="7"/>
      <c r="E68" s="7"/>
      <c r="F68" s="7"/>
      <c r="G68" s="37">
        <f t="shared" si="0"/>
        <v>0</v>
      </c>
      <c r="H68" s="143"/>
      <c r="I68" s="39" t="str">
        <f>IF(H68="","",IF(H68="SI","No cal documentació",IF(G68&gt;0,(CONCATENATE("12d_",'Valoració '!$D$7,"00",A68))," ")))</f>
        <v/>
      </c>
    </row>
    <row r="69" spans="1:9" x14ac:dyDescent="0.25">
      <c r="A69" s="71">
        <v>62</v>
      </c>
      <c r="B69" s="7"/>
      <c r="C69" s="7"/>
      <c r="D69" s="7"/>
      <c r="E69" s="7"/>
      <c r="F69" s="7"/>
      <c r="G69" s="37">
        <f t="shared" si="0"/>
        <v>0</v>
      </c>
      <c r="H69" s="143"/>
      <c r="I69" s="39" t="str">
        <f>IF(H69="","",IF(H69="SI","No cal documentació",IF(G69&gt;0,(CONCATENATE("12d_",'Valoració '!$D$7,"00",A69))," ")))</f>
        <v/>
      </c>
    </row>
    <row r="70" spans="1:9" x14ac:dyDescent="0.25">
      <c r="A70" s="71">
        <v>63</v>
      </c>
      <c r="B70" s="7"/>
      <c r="C70" s="7"/>
      <c r="D70" s="7"/>
      <c r="E70" s="7"/>
      <c r="F70" s="7"/>
      <c r="G70" s="37">
        <f t="shared" si="0"/>
        <v>0</v>
      </c>
      <c r="H70" s="143"/>
      <c r="I70" s="39" t="str">
        <f>IF(H70="","",IF(H70="SI","No cal documentació",IF(G70&gt;0,(CONCATENATE("12d_",'Valoració '!$D$7,"00",A70))," ")))</f>
        <v/>
      </c>
    </row>
    <row r="71" spans="1:9" x14ac:dyDescent="0.25">
      <c r="A71" s="71">
        <v>64</v>
      </c>
      <c r="B71" s="7"/>
      <c r="C71" s="7"/>
      <c r="D71" s="7"/>
      <c r="E71" s="7"/>
      <c r="F71" s="7"/>
      <c r="G71" s="37">
        <f t="shared" si="0"/>
        <v>0</v>
      </c>
      <c r="H71" s="143"/>
      <c r="I71" s="39" t="str">
        <f>IF(H71="","",IF(H71="SI","No cal documentació",IF(G71&gt;0,(CONCATENATE("12d_",'Valoració '!$D$7,"00",A71))," ")))</f>
        <v/>
      </c>
    </row>
    <row r="72" spans="1:9" x14ac:dyDescent="0.25">
      <c r="A72" s="71">
        <v>65</v>
      </c>
      <c r="B72" s="7"/>
      <c r="C72" s="7"/>
      <c r="D72" s="7"/>
      <c r="E72" s="7"/>
      <c r="F72" s="7"/>
      <c r="G72" s="37">
        <f t="shared" si="0"/>
        <v>0</v>
      </c>
      <c r="H72" s="143"/>
      <c r="I72" s="39" t="str">
        <f>IF(H72="","",IF(H72="SI","No cal documentació",IF(G72&gt;0,(CONCATENATE("12d_",'Valoració '!$D$7,"00",A72))," ")))</f>
        <v/>
      </c>
    </row>
    <row r="73" spans="1:9" x14ac:dyDescent="0.25">
      <c r="A73" s="71">
        <v>66</v>
      </c>
      <c r="B73" s="7"/>
      <c r="C73" s="7"/>
      <c r="D73" s="7"/>
      <c r="E73" s="7"/>
      <c r="F73" s="7"/>
      <c r="G73" s="37">
        <f t="shared" ref="G73:G107" si="1">IF(F73&lt;&gt;0,0.5,0)</f>
        <v>0</v>
      </c>
      <c r="H73" s="143"/>
      <c r="I73" s="39" t="str">
        <f>IF(H73="","",IF(H73="SI","No cal documentació",IF(G73&gt;0,(CONCATENATE("12d_",'Valoració '!$D$7,"00",A73))," ")))</f>
        <v/>
      </c>
    </row>
    <row r="74" spans="1:9" x14ac:dyDescent="0.25">
      <c r="A74" s="71">
        <v>67</v>
      </c>
      <c r="B74" s="7"/>
      <c r="C74" s="7"/>
      <c r="D74" s="7"/>
      <c r="E74" s="7"/>
      <c r="F74" s="7"/>
      <c r="G74" s="37">
        <f t="shared" si="1"/>
        <v>0</v>
      </c>
      <c r="H74" s="143"/>
      <c r="I74" s="39" t="str">
        <f>IF(H74="","",IF(H74="SI","No cal documentació",IF(G74&gt;0,(CONCATENATE("12d_",'Valoració '!$D$7,"00",A74))," ")))</f>
        <v/>
      </c>
    </row>
    <row r="75" spans="1:9" x14ac:dyDescent="0.25">
      <c r="A75" s="71">
        <v>68</v>
      </c>
      <c r="B75" s="7"/>
      <c r="C75" s="7"/>
      <c r="D75" s="7"/>
      <c r="E75" s="7"/>
      <c r="F75" s="7"/>
      <c r="G75" s="37">
        <f t="shared" si="1"/>
        <v>0</v>
      </c>
      <c r="H75" s="143"/>
      <c r="I75" s="39" t="str">
        <f>IF(H75="","",IF(H75="SI","No cal documentació",IF(G75&gt;0,(CONCATENATE("12d_",'Valoració '!$D$7,"00",A75))," ")))</f>
        <v/>
      </c>
    </row>
    <row r="76" spans="1:9" x14ac:dyDescent="0.25">
      <c r="A76" s="71">
        <v>69</v>
      </c>
      <c r="B76" s="7"/>
      <c r="C76" s="7"/>
      <c r="D76" s="7"/>
      <c r="E76" s="7"/>
      <c r="F76" s="7"/>
      <c r="G76" s="37">
        <f t="shared" si="1"/>
        <v>0</v>
      </c>
      <c r="H76" s="143"/>
      <c r="I76" s="39" t="str">
        <f>IF(H76="","",IF(H76="SI","No cal documentació",IF(G76&gt;0,(CONCATENATE("12d_",'Valoració '!$D$7,"00",A76))," ")))</f>
        <v/>
      </c>
    </row>
    <row r="77" spans="1:9" x14ac:dyDescent="0.25">
      <c r="A77" s="71">
        <v>70</v>
      </c>
      <c r="B77" s="7"/>
      <c r="C77" s="7"/>
      <c r="D77" s="7"/>
      <c r="E77" s="7"/>
      <c r="F77" s="7"/>
      <c r="G77" s="37">
        <f t="shared" si="1"/>
        <v>0</v>
      </c>
      <c r="H77" s="143"/>
      <c r="I77" s="39" t="str">
        <f>IF(H77="","",IF(H77="SI","No cal documentació",IF(G77&gt;0,(CONCATENATE("12d_",'Valoració '!$D$7,"00",A77))," ")))</f>
        <v/>
      </c>
    </row>
    <row r="78" spans="1:9" x14ac:dyDescent="0.25">
      <c r="A78" s="71">
        <v>71</v>
      </c>
      <c r="B78" s="7"/>
      <c r="C78" s="7"/>
      <c r="D78" s="7"/>
      <c r="E78" s="7"/>
      <c r="F78" s="7"/>
      <c r="G78" s="37">
        <f t="shared" si="1"/>
        <v>0</v>
      </c>
      <c r="H78" s="143"/>
      <c r="I78" s="39" t="str">
        <f>IF(H78="","",IF(H78="SI","No cal documentació",IF(G78&gt;0,(CONCATENATE("12d_",'Valoració '!$D$7,"00",A78))," ")))</f>
        <v/>
      </c>
    </row>
    <row r="79" spans="1:9" x14ac:dyDescent="0.25">
      <c r="A79" s="71">
        <v>72</v>
      </c>
      <c r="B79" s="7"/>
      <c r="C79" s="7"/>
      <c r="D79" s="7"/>
      <c r="E79" s="7"/>
      <c r="F79" s="7"/>
      <c r="G79" s="37">
        <f t="shared" si="1"/>
        <v>0</v>
      </c>
      <c r="H79" s="143" t="s">
        <v>217</v>
      </c>
      <c r="I79" s="39" t="str">
        <f>IF(H79="","",IF(H79="SI","No cal documentació",IF(G79&gt;0,(CONCATENATE("12d_",'Valoració '!$D$7,"00",A79))," ")))</f>
        <v xml:space="preserve"> </v>
      </c>
    </row>
    <row r="80" spans="1:9" x14ac:dyDescent="0.25">
      <c r="A80" s="71">
        <v>73</v>
      </c>
      <c r="B80" s="7"/>
      <c r="C80" s="7"/>
      <c r="D80" s="7"/>
      <c r="E80" s="7"/>
      <c r="F80" s="7"/>
      <c r="G80" s="37">
        <f t="shared" si="1"/>
        <v>0</v>
      </c>
      <c r="H80" s="143"/>
      <c r="I80" s="39" t="str">
        <f>IF(H80="","",IF(H80="SI","No cal documentació",IF(G80&gt;0,(CONCATENATE("12d_",'Valoració '!$D$7,"00",A80))," ")))</f>
        <v/>
      </c>
    </row>
    <row r="81" spans="1:9" x14ac:dyDescent="0.25">
      <c r="A81" s="71">
        <v>74</v>
      </c>
      <c r="B81" s="7"/>
      <c r="C81" s="7"/>
      <c r="D81" s="7"/>
      <c r="E81" s="7"/>
      <c r="F81" s="7"/>
      <c r="G81" s="37">
        <f t="shared" si="1"/>
        <v>0</v>
      </c>
      <c r="H81" s="143"/>
      <c r="I81" s="39" t="str">
        <f>IF(H81="","",IF(H81="SI","No cal documentació",IF(G81&gt;0,(CONCATENATE("12d_",'Valoració '!$D$7,"00",A81))," ")))</f>
        <v/>
      </c>
    </row>
    <row r="82" spans="1:9" x14ac:dyDescent="0.25">
      <c r="A82" s="71">
        <v>75</v>
      </c>
      <c r="B82" s="7"/>
      <c r="C82" s="7"/>
      <c r="D82" s="7"/>
      <c r="E82" s="7"/>
      <c r="F82" s="7"/>
      <c r="G82" s="37">
        <f t="shared" si="1"/>
        <v>0</v>
      </c>
      <c r="H82" s="143"/>
      <c r="I82" s="39" t="str">
        <f>IF(H82="","",IF(H82="SI","No cal documentació",IF(G82&gt;0,(CONCATENATE("12d_",'Valoració '!$D$7,"00",A82))," ")))</f>
        <v/>
      </c>
    </row>
    <row r="83" spans="1:9" x14ac:dyDescent="0.25">
      <c r="A83" s="71">
        <v>76</v>
      </c>
      <c r="B83" s="7"/>
      <c r="C83" s="7"/>
      <c r="D83" s="7"/>
      <c r="E83" s="7"/>
      <c r="F83" s="7"/>
      <c r="G83" s="37">
        <f t="shared" si="1"/>
        <v>0</v>
      </c>
      <c r="H83" s="143"/>
      <c r="I83" s="39" t="str">
        <f>IF(H83="","",IF(H83="SI","No cal documentació",IF(G83&gt;0,(CONCATENATE("12d_",'Valoració '!$D$7,"00",A83))," ")))</f>
        <v/>
      </c>
    </row>
    <row r="84" spans="1:9" x14ac:dyDescent="0.25">
      <c r="A84" s="71">
        <v>77</v>
      </c>
      <c r="B84" s="7"/>
      <c r="C84" s="7"/>
      <c r="D84" s="7"/>
      <c r="E84" s="7"/>
      <c r="F84" s="7"/>
      <c r="G84" s="37">
        <f t="shared" si="1"/>
        <v>0</v>
      </c>
      <c r="H84" s="143"/>
      <c r="I84" s="39" t="str">
        <f>IF(H84="","",IF(H84="SI","No cal documentació",IF(G84&gt;0,(CONCATENATE("12d_",'Valoració '!$D$7,"00",A84))," ")))</f>
        <v/>
      </c>
    </row>
    <row r="85" spans="1:9" x14ac:dyDescent="0.25">
      <c r="A85" s="71">
        <v>78</v>
      </c>
      <c r="B85" s="7"/>
      <c r="C85" s="7"/>
      <c r="D85" s="7"/>
      <c r="E85" s="7"/>
      <c r="F85" s="7"/>
      <c r="G85" s="37">
        <f t="shared" si="1"/>
        <v>0</v>
      </c>
      <c r="H85" s="143"/>
      <c r="I85" s="39" t="str">
        <f>IF(H85="","",IF(H85="SI","No cal documentació",IF(G85&gt;0,(CONCATENATE("12d_",'Valoració '!$D$7,"00",A85))," ")))</f>
        <v/>
      </c>
    </row>
    <row r="86" spans="1:9" x14ac:dyDescent="0.25">
      <c r="A86" s="71">
        <v>79</v>
      </c>
      <c r="B86" s="7"/>
      <c r="C86" s="7"/>
      <c r="D86" s="7"/>
      <c r="E86" s="7"/>
      <c r="F86" s="7"/>
      <c r="G86" s="37">
        <f t="shared" si="1"/>
        <v>0</v>
      </c>
      <c r="H86" s="143"/>
      <c r="I86" s="39" t="str">
        <f>IF(H86="","",IF(H86="SI","No cal documentació",IF(G86&gt;0,(CONCATENATE("12d_",'Valoració '!$D$7,"00",A86))," ")))</f>
        <v/>
      </c>
    </row>
    <row r="87" spans="1:9" x14ac:dyDescent="0.25">
      <c r="A87" s="71">
        <v>80</v>
      </c>
      <c r="B87" s="7"/>
      <c r="C87" s="7"/>
      <c r="D87" s="7"/>
      <c r="E87" s="7"/>
      <c r="F87" s="7"/>
      <c r="G87" s="37">
        <f t="shared" si="1"/>
        <v>0</v>
      </c>
      <c r="H87" s="143"/>
      <c r="I87" s="39" t="str">
        <f>IF(H87="","",IF(H87="SI","No cal documentació",IF(G87&gt;0,(CONCATENATE("12d_",'Valoració '!$D$7,"00",A87))," ")))</f>
        <v/>
      </c>
    </row>
    <row r="88" spans="1:9" x14ac:dyDescent="0.25">
      <c r="A88" s="71">
        <v>81</v>
      </c>
      <c r="B88" s="7"/>
      <c r="C88" s="7"/>
      <c r="D88" s="7"/>
      <c r="E88" s="7"/>
      <c r="F88" s="7"/>
      <c r="G88" s="37">
        <f t="shared" si="1"/>
        <v>0</v>
      </c>
      <c r="H88" s="143"/>
      <c r="I88" s="39" t="str">
        <f>IF(H88="","",IF(H88="SI","No cal documentació",IF(G88&gt;0,(CONCATENATE("12d_",'Valoració '!$D$7,"00",A88))," ")))</f>
        <v/>
      </c>
    </row>
    <row r="89" spans="1:9" x14ac:dyDescent="0.25">
      <c r="A89" s="71">
        <v>82</v>
      </c>
      <c r="B89" s="7"/>
      <c r="C89" s="7"/>
      <c r="D89" s="7"/>
      <c r="E89" s="7"/>
      <c r="F89" s="7"/>
      <c r="G89" s="37">
        <f t="shared" si="1"/>
        <v>0</v>
      </c>
      <c r="H89" s="143"/>
      <c r="I89" s="39" t="str">
        <f>IF(H89="","",IF(H89="SI","No cal documentació",IF(G89&gt;0,(CONCATENATE("12d_",'Valoració '!$D$7,"00",A89))," ")))</f>
        <v/>
      </c>
    </row>
    <row r="90" spans="1:9" x14ac:dyDescent="0.25">
      <c r="A90" s="71">
        <v>83</v>
      </c>
      <c r="B90" s="7"/>
      <c r="C90" s="7"/>
      <c r="D90" s="7"/>
      <c r="E90" s="7"/>
      <c r="F90" s="7"/>
      <c r="G90" s="37">
        <f t="shared" si="1"/>
        <v>0</v>
      </c>
      <c r="H90" s="143"/>
      <c r="I90" s="39" t="str">
        <f>IF(H90="","",IF(H90="SI","No cal documentació",IF(G90&gt;0,(CONCATENATE("12d_",'Valoració '!$D$7,"00",A90))," ")))</f>
        <v/>
      </c>
    </row>
    <row r="91" spans="1:9" x14ac:dyDescent="0.25">
      <c r="A91" s="71">
        <v>84</v>
      </c>
      <c r="B91" s="7"/>
      <c r="C91" s="7"/>
      <c r="D91" s="7"/>
      <c r="E91" s="7"/>
      <c r="F91" s="7"/>
      <c r="G91" s="37">
        <f t="shared" si="1"/>
        <v>0</v>
      </c>
      <c r="H91" s="143"/>
      <c r="I91" s="39" t="str">
        <f>IF(H91="","",IF(H91="SI","No cal documentació",IF(G91&gt;0,(CONCATENATE("12d_",'Valoració '!$D$7,"00",A91))," ")))</f>
        <v/>
      </c>
    </row>
    <row r="92" spans="1:9" x14ac:dyDescent="0.25">
      <c r="A92" s="71">
        <v>85</v>
      </c>
      <c r="B92" s="7"/>
      <c r="C92" s="7"/>
      <c r="D92" s="7"/>
      <c r="E92" s="7"/>
      <c r="F92" s="7"/>
      <c r="G92" s="37">
        <f t="shared" si="1"/>
        <v>0</v>
      </c>
      <c r="H92" s="143"/>
      <c r="I92" s="39" t="str">
        <f>IF(H92="","",IF(H92="SI","No cal documentació",IF(G92&gt;0,(CONCATENATE("12d_",'Valoració '!$D$7,"00",A92))," ")))</f>
        <v/>
      </c>
    </row>
    <row r="93" spans="1:9" x14ac:dyDescent="0.25">
      <c r="A93" s="71">
        <v>86</v>
      </c>
      <c r="B93" s="7"/>
      <c r="C93" s="7"/>
      <c r="D93" s="7"/>
      <c r="E93" s="7"/>
      <c r="F93" s="7"/>
      <c r="G93" s="37">
        <f t="shared" si="1"/>
        <v>0</v>
      </c>
      <c r="H93" s="143"/>
      <c r="I93" s="39" t="str">
        <f>IF(H93="","",IF(H93="SI","No cal documentació",IF(G93&gt;0,(CONCATENATE("12d_",'Valoració '!$D$7,"00",A93))," ")))</f>
        <v/>
      </c>
    </row>
    <row r="94" spans="1:9" x14ac:dyDescent="0.25">
      <c r="A94" s="71">
        <v>87</v>
      </c>
      <c r="B94" s="7"/>
      <c r="C94" s="7"/>
      <c r="D94" s="7"/>
      <c r="E94" s="7"/>
      <c r="F94" s="7"/>
      <c r="G94" s="37">
        <f t="shared" si="1"/>
        <v>0</v>
      </c>
      <c r="H94" s="143"/>
      <c r="I94" s="39" t="str">
        <f>IF(H94="","",IF(H94="SI","No cal documentació",IF(G94&gt;0,(CONCATENATE("12d_",'Valoració '!$D$7,"00",A94))," ")))</f>
        <v/>
      </c>
    </row>
    <row r="95" spans="1:9" x14ac:dyDescent="0.25">
      <c r="A95" s="71">
        <v>88</v>
      </c>
      <c r="B95" s="7"/>
      <c r="C95" s="7"/>
      <c r="D95" s="7"/>
      <c r="E95" s="7"/>
      <c r="F95" s="7"/>
      <c r="G95" s="37">
        <f t="shared" si="1"/>
        <v>0</v>
      </c>
      <c r="H95" s="143"/>
      <c r="I95" s="39" t="str">
        <f>IF(H95="","",IF(H95="SI","No cal documentació",IF(G95&gt;0,(CONCATENATE("12d_",'Valoració '!$D$7,"00",A95))," ")))</f>
        <v/>
      </c>
    </row>
    <row r="96" spans="1:9" x14ac:dyDescent="0.25">
      <c r="A96" s="71">
        <v>89</v>
      </c>
      <c r="B96" s="7"/>
      <c r="C96" s="7"/>
      <c r="D96" s="7"/>
      <c r="E96" s="7"/>
      <c r="F96" s="7"/>
      <c r="G96" s="37">
        <f t="shared" si="1"/>
        <v>0</v>
      </c>
      <c r="H96" s="143"/>
      <c r="I96" s="39" t="str">
        <f>IF(H96="","",IF(H96="SI","No cal documentació",IF(G96&gt;0,(CONCATENATE("12d_",'Valoració '!$D$7,"00",A96))," ")))</f>
        <v/>
      </c>
    </row>
    <row r="97" spans="1:9" x14ac:dyDescent="0.25">
      <c r="A97" s="71">
        <v>90</v>
      </c>
      <c r="B97" s="7"/>
      <c r="C97" s="7"/>
      <c r="D97" s="7"/>
      <c r="E97" s="7"/>
      <c r="F97" s="7"/>
      <c r="G97" s="37">
        <f t="shared" si="1"/>
        <v>0</v>
      </c>
      <c r="H97" s="143"/>
      <c r="I97" s="39" t="str">
        <f>IF(H97="","",IF(H97="SI","No cal documentació",IF(G97&gt;0,(CONCATENATE("12d_",'Valoració '!$D$7,"00",A97))," ")))</f>
        <v/>
      </c>
    </row>
    <row r="98" spans="1:9" x14ac:dyDescent="0.25">
      <c r="A98" s="71">
        <v>91</v>
      </c>
      <c r="B98" s="7"/>
      <c r="C98" s="7"/>
      <c r="D98" s="7"/>
      <c r="E98" s="7"/>
      <c r="F98" s="7"/>
      <c r="G98" s="37">
        <f t="shared" si="1"/>
        <v>0</v>
      </c>
      <c r="H98" s="143"/>
      <c r="I98" s="39" t="str">
        <f>IF(H98="","",IF(H98="SI","No cal documentació",IF(G98&gt;0,(CONCATENATE("12d_",'Valoració '!$D$7,"00",A98))," ")))</f>
        <v/>
      </c>
    </row>
    <row r="99" spans="1:9" x14ac:dyDescent="0.25">
      <c r="A99" s="71">
        <v>92</v>
      </c>
      <c r="B99" s="7"/>
      <c r="C99" s="7"/>
      <c r="D99" s="7"/>
      <c r="E99" s="7"/>
      <c r="F99" s="7"/>
      <c r="G99" s="37">
        <f t="shared" si="1"/>
        <v>0</v>
      </c>
      <c r="H99" s="143"/>
      <c r="I99" s="39" t="str">
        <f>IF(H99="","",IF(H99="SI","No cal documentació",IF(G99&gt;0,(CONCATENATE("12d_",'Valoració '!$D$7,"00",A99))," ")))</f>
        <v/>
      </c>
    </row>
    <row r="100" spans="1:9" x14ac:dyDescent="0.25">
      <c r="A100" s="71">
        <v>93</v>
      </c>
      <c r="B100" s="7"/>
      <c r="C100" s="7"/>
      <c r="D100" s="7"/>
      <c r="E100" s="7"/>
      <c r="F100" s="7"/>
      <c r="G100" s="37">
        <f t="shared" si="1"/>
        <v>0</v>
      </c>
      <c r="H100" s="143"/>
      <c r="I100" s="39" t="str">
        <f>IF(H100="","",IF(H100="SI","No cal documentació",IF(G100&gt;0,(CONCATENATE("12d_",'Valoració '!$D$7,"00",A100))," ")))</f>
        <v/>
      </c>
    </row>
    <row r="101" spans="1:9" x14ac:dyDescent="0.25">
      <c r="A101" s="71">
        <v>94</v>
      </c>
      <c r="B101" s="7"/>
      <c r="C101" s="7"/>
      <c r="D101" s="7"/>
      <c r="E101" s="7"/>
      <c r="F101" s="7"/>
      <c r="G101" s="37">
        <f t="shared" si="1"/>
        <v>0</v>
      </c>
      <c r="H101" s="143"/>
      <c r="I101" s="39" t="str">
        <f>IF(H101="","",IF(H101="SI","No cal documentació",IF(G101&gt;0,(CONCATENATE("12d_",'Valoració '!$D$7,"00",A101))," ")))</f>
        <v/>
      </c>
    </row>
    <row r="102" spans="1:9" x14ac:dyDescent="0.25">
      <c r="A102" s="71">
        <v>95</v>
      </c>
      <c r="B102" s="7"/>
      <c r="C102" s="7"/>
      <c r="D102" s="7"/>
      <c r="E102" s="7"/>
      <c r="F102" s="7"/>
      <c r="G102" s="37">
        <f t="shared" si="1"/>
        <v>0</v>
      </c>
      <c r="H102" s="143"/>
      <c r="I102" s="39" t="str">
        <f>IF(H102="","",IF(H102="SI","No cal documentació",IF(G102&gt;0,(CONCATENATE("12d_",'Valoració '!$D$7,"00",A102))," ")))</f>
        <v/>
      </c>
    </row>
    <row r="103" spans="1:9" x14ac:dyDescent="0.25">
      <c r="A103" s="71">
        <v>96</v>
      </c>
      <c r="B103" s="7"/>
      <c r="C103" s="7"/>
      <c r="D103" s="7"/>
      <c r="E103" s="7"/>
      <c r="F103" s="7"/>
      <c r="G103" s="37">
        <f t="shared" si="1"/>
        <v>0</v>
      </c>
      <c r="H103" s="143"/>
      <c r="I103" s="39" t="str">
        <f>IF(H103="","",IF(H103="SI","No cal documentació",IF(G103&gt;0,(CONCATENATE("12d_",'Valoració '!$D$7,"00",A103))," ")))</f>
        <v/>
      </c>
    </row>
    <row r="104" spans="1:9" x14ac:dyDescent="0.25">
      <c r="A104" s="71">
        <v>97</v>
      </c>
      <c r="B104" s="7"/>
      <c r="C104" s="7"/>
      <c r="D104" s="7"/>
      <c r="E104" s="7"/>
      <c r="F104" s="7"/>
      <c r="G104" s="37">
        <f t="shared" si="1"/>
        <v>0</v>
      </c>
      <c r="H104" s="143"/>
      <c r="I104" s="39" t="str">
        <f>IF(H104="","",IF(H104="SI","No cal documentació",IF(G104&gt;0,(CONCATENATE("12d_",'Valoració '!$D$7,"00",A104))," ")))</f>
        <v/>
      </c>
    </row>
    <row r="105" spans="1:9" x14ac:dyDescent="0.25">
      <c r="A105" s="71">
        <v>98</v>
      </c>
      <c r="B105" s="7"/>
      <c r="C105" s="7"/>
      <c r="D105" s="7"/>
      <c r="E105" s="7"/>
      <c r="F105" s="7"/>
      <c r="G105" s="37">
        <f t="shared" si="1"/>
        <v>0</v>
      </c>
      <c r="H105" s="143"/>
      <c r="I105" s="39" t="str">
        <f>IF(H105="","",IF(H105="SI","No cal documentació",IF(G105&gt;0,(CONCATENATE("12d_",'Valoració '!$D$7,"00",A105))," ")))</f>
        <v/>
      </c>
    </row>
    <row r="106" spans="1:9" x14ac:dyDescent="0.25">
      <c r="A106" s="71">
        <v>99</v>
      </c>
      <c r="B106" s="7"/>
      <c r="C106" s="7"/>
      <c r="D106" s="7"/>
      <c r="E106" s="7"/>
      <c r="F106" s="7"/>
      <c r="G106" s="37">
        <f t="shared" si="1"/>
        <v>0</v>
      </c>
      <c r="H106" s="143"/>
      <c r="I106" s="39" t="str">
        <f>IF(H106="","",IF(H106="SI","No cal documentació",IF(G106&gt;0,(CONCATENATE("12d_",'Valoració '!$D$7,"00",A106))," ")))</f>
        <v/>
      </c>
    </row>
    <row r="107" spans="1:9" x14ac:dyDescent="0.25">
      <c r="A107" s="71">
        <v>100</v>
      </c>
      <c r="B107" s="7"/>
      <c r="C107" s="7"/>
      <c r="D107" s="7"/>
      <c r="E107" s="7"/>
      <c r="F107" s="7"/>
      <c r="G107" s="37">
        <f t="shared" si="1"/>
        <v>0</v>
      </c>
      <c r="H107" s="143"/>
      <c r="I107" s="39" t="str">
        <f>IF(H107="","",IF(H107="SI","No cal documentació",IF(G107&gt;0,(CONCATENATE("12d_",'Valoració '!$D$7,"00",A107))," ")))</f>
        <v/>
      </c>
    </row>
  </sheetData>
  <sheetProtection algorithmName="SHA-512" hashValue="91WkJv3swUBR5g1n35P9mJPEtYIjgI+ACZjWjDqpgEjguI37xE44pkc6W4mSsKuTIcUj180l0utM57EmeF5I7g==" saltValue="Zdm2PsuEkxsvWQFFXHDXyQ==" spinCount="100000" sheet="1" objects="1" scenarios="1"/>
  <mergeCells count="1">
    <mergeCell ref="A6:I6"/>
  </mergeCells>
  <dataValidations count="1">
    <dataValidation type="list" allowBlank="1" showInputMessage="1" showErrorMessage="1" sqref="H8:H107">
      <formula1>"si, no"</formula1>
    </dataValidation>
  </dataValidations>
  <hyperlinks>
    <hyperlink ref="U4" r:id="rId1"/>
    <hyperlink ref="A4" r:id="rId2"/>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3073" r:id="rId6" name="Button 1">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D208"/>
  <sheetViews>
    <sheetView workbookViewId="0">
      <pane ySplit="6" topLeftCell="A7" activePane="bottomLeft" state="frozen"/>
      <selection pane="bottomLeft" activeCell="B13" sqref="B13"/>
    </sheetView>
  </sheetViews>
  <sheetFormatPr baseColWidth="10" defaultColWidth="9.140625" defaultRowHeight="15" x14ac:dyDescent="0.25"/>
  <cols>
    <col min="2" max="2" width="84.5703125" customWidth="1"/>
    <col min="3" max="3" width="19.140625" customWidth="1"/>
    <col min="4" max="4" width="14" customWidth="1"/>
  </cols>
  <sheetData>
    <row r="1" spans="1:4" x14ac:dyDescent="0.25">
      <c r="A1" s="43" t="s">
        <v>167</v>
      </c>
    </row>
    <row r="2" spans="1:4" x14ac:dyDescent="0.25">
      <c r="A2" t="s">
        <v>148</v>
      </c>
    </row>
    <row r="4" spans="1:4" ht="18.75" x14ac:dyDescent="0.25">
      <c r="A4" s="70" t="s">
        <v>212</v>
      </c>
      <c r="B4" s="30" t="s">
        <v>149</v>
      </c>
      <c r="C4" s="53">
        <f>'Valoració '!H36</f>
        <v>0</v>
      </c>
    </row>
    <row r="5" spans="1:4" ht="18.75" x14ac:dyDescent="0.25">
      <c r="B5" s="46"/>
      <c r="C5" s="47"/>
    </row>
    <row r="6" spans="1:4" ht="84.75" customHeight="1" x14ac:dyDescent="0.25">
      <c r="A6" s="74" t="s">
        <v>141</v>
      </c>
      <c r="B6" s="75" t="s">
        <v>164</v>
      </c>
      <c r="C6" s="75" t="s">
        <v>165</v>
      </c>
      <c r="D6" s="75" t="s">
        <v>166</v>
      </c>
    </row>
    <row r="7" spans="1:4" x14ac:dyDescent="0.25">
      <c r="A7" s="71">
        <v>1</v>
      </c>
      <c r="B7" s="76"/>
      <c r="C7" s="76"/>
      <c r="D7" s="76"/>
    </row>
    <row r="8" spans="1:4" x14ac:dyDescent="0.25">
      <c r="A8" s="71">
        <v>2</v>
      </c>
      <c r="B8" s="76"/>
      <c r="C8" s="76"/>
      <c r="D8" s="76"/>
    </row>
    <row r="9" spans="1:4" x14ac:dyDescent="0.25">
      <c r="A9" s="71">
        <v>3</v>
      </c>
      <c r="B9" s="76"/>
      <c r="C9" s="76"/>
      <c r="D9" s="76"/>
    </row>
    <row r="10" spans="1:4" x14ac:dyDescent="0.25">
      <c r="A10" s="71">
        <v>4</v>
      </c>
      <c r="B10" s="76"/>
      <c r="C10" s="76"/>
      <c r="D10" s="76"/>
    </row>
    <row r="11" spans="1:4" x14ac:dyDescent="0.25">
      <c r="A11" s="71">
        <v>5</v>
      </c>
      <c r="B11" s="76"/>
      <c r="C11" s="76"/>
      <c r="D11" s="76"/>
    </row>
    <row r="12" spans="1:4" x14ac:dyDescent="0.25">
      <c r="A12" s="71">
        <v>6</v>
      </c>
      <c r="B12" s="76"/>
      <c r="C12" s="76"/>
      <c r="D12" s="76"/>
    </row>
    <row r="13" spans="1:4" x14ac:dyDescent="0.25">
      <c r="A13" s="71">
        <v>7</v>
      </c>
      <c r="B13" s="7"/>
      <c r="C13" s="76"/>
      <c r="D13" s="7"/>
    </row>
    <row r="14" spans="1:4" x14ac:dyDescent="0.25">
      <c r="A14" s="71">
        <v>8</v>
      </c>
      <c r="B14" s="7"/>
      <c r="C14" s="76"/>
      <c r="D14" s="7"/>
    </row>
    <row r="15" spans="1:4" x14ac:dyDescent="0.25">
      <c r="A15" s="71">
        <v>9</v>
      </c>
      <c r="B15" s="7"/>
      <c r="C15" s="76"/>
      <c r="D15" s="7"/>
    </row>
    <row r="16" spans="1:4" x14ac:dyDescent="0.25">
      <c r="A16" s="71">
        <v>10</v>
      </c>
      <c r="B16" s="7"/>
      <c r="C16" s="76"/>
      <c r="D16" s="7"/>
    </row>
    <row r="17" spans="1:4" x14ac:dyDescent="0.25">
      <c r="A17" s="71">
        <v>11</v>
      </c>
      <c r="B17" s="7"/>
      <c r="C17" s="76"/>
      <c r="D17" s="7"/>
    </row>
    <row r="18" spans="1:4" x14ac:dyDescent="0.25">
      <c r="A18" s="71">
        <v>12</v>
      </c>
      <c r="B18" s="7"/>
      <c r="C18" s="76"/>
      <c r="D18" s="7"/>
    </row>
    <row r="19" spans="1:4" x14ac:dyDescent="0.25">
      <c r="A19" s="71">
        <v>13</v>
      </c>
      <c r="B19" s="7"/>
      <c r="C19" s="76"/>
      <c r="D19" s="7"/>
    </row>
    <row r="20" spans="1:4" x14ac:dyDescent="0.25">
      <c r="A20" s="71">
        <v>14</v>
      </c>
      <c r="B20" s="7"/>
      <c r="C20" s="76"/>
      <c r="D20" s="7"/>
    </row>
    <row r="21" spans="1:4" x14ac:dyDescent="0.25">
      <c r="A21" s="71">
        <v>15</v>
      </c>
      <c r="B21" s="7"/>
      <c r="C21" s="76"/>
      <c r="D21" s="7"/>
    </row>
    <row r="22" spans="1:4" x14ac:dyDescent="0.25">
      <c r="A22" s="71">
        <v>16</v>
      </c>
      <c r="B22" s="7"/>
      <c r="C22" s="76"/>
      <c r="D22" s="7"/>
    </row>
    <row r="23" spans="1:4" x14ac:dyDescent="0.25">
      <c r="A23" s="71">
        <v>17</v>
      </c>
      <c r="B23" s="7"/>
      <c r="C23" s="76"/>
      <c r="D23" s="7"/>
    </row>
    <row r="24" spans="1:4" x14ac:dyDescent="0.25">
      <c r="A24" s="71">
        <v>18</v>
      </c>
      <c r="B24" s="7"/>
      <c r="C24" s="76"/>
      <c r="D24" s="7"/>
    </row>
    <row r="25" spans="1:4" x14ac:dyDescent="0.25">
      <c r="A25" s="71">
        <v>19</v>
      </c>
      <c r="B25" s="7"/>
      <c r="C25" s="76"/>
      <c r="D25" s="7"/>
    </row>
    <row r="26" spans="1:4" x14ac:dyDescent="0.25">
      <c r="A26" s="71">
        <v>20</v>
      </c>
      <c r="B26" s="7"/>
      <c r="C26" s="76"/>
      <c r="D26" s="7"/>
    </row>
    <row r="27" spans="1:4" x14ac:dyDescent="0.25">
      <c r="A27" s="71">
        <v>21</v>
      </c>
      <c r="B27" s="7"/>
      <c r="C27" s="76"/>
      <c r="D27" s="7"/>
    </row>
    <row r="28" spans="1:4" x14ac:dyDescent="0.25">
      <c r="A28" s="71">
        <v>22</v>
      </c>
      <c r="B28" s="7"/>
      <c r="C28" s="76"/>
      <c r="D28" s="7"/>
    </row>
    <row r="29" spans="1:4" x14ac:dyDescent="0.25">
      <c r="A29" s="71">
        <v>23</v>
      </c>
      <c r="B29" s="7"/>
      <c r="C29" s="76"/>
      <c r="D29" s="7"/>
    </row>
    <row r="30" spans="1:4" x14ac:dyDescent="0.25">
      <c r="A30" s="71">
        <v>24</v>
      </c>
      <c r="B30" s="7"/>
      <c r="C30" s="76"/>
      <c r="D30" s="7"/>
    </row>
    <row r="31" spans="1:4" x14ac:dyDescent="0.25">
      <c r="A31" s="71">
        <v>25</v>
      </c>
      <c r="B31" s="7"/>
      <c r="C31" s="76"/>
      <c r="D31" s="7"/>
    </row>
    <row r="32" spans="1:4" x14ac:dyDescent="0.25">
      <c r="A32" s="71">
        <v>26</v>
      </c>
      <c r="B32" s="7"/>
      <c r="C32" s="76"/>
      <c r="D32" s="7"/>
    </row>
    <row r="33" spans="1:4" x14ac:dyDescent="0.25">
      <c r="A33" s="71">
        <v>27</v>
      </c>
      <c r="B33" s="7"/>
      <c r="C33" s="76"/>
      <c r="D33" s="7"/>
    </row>
    <row r="34" spans="1:4" x14ac:dyDescent="0.25">
      <c r="A34" s="71">
        <v>28</v>
      </c>
      <c r="B34" s="7"/>
      <c r="C34" s="76"/>
      <c r="D34" s="7"/>
    </row>
    <row r="35" spans="1:4" x14ac:dyDescent="0.25">
      <c r="A35" s="71">
        <v>29</v>
      </c>
      <c r="B35" s="7"/>
      <c r="C35" s="76"/>
      <c r="D35" s="7"/>
    </row>
    <row r="36" spans="1:4" x14ac:dyDescent="0.25">
      <c r="A36" s="71">
        <v>30</v>
      </c>
      <c r="B36" s="7"/>
      <c r="C36" s="76"/>
      <c r="D36" s="7"/>
    </row>
    <row r="37" spans="1:4" x14ac:dyDescent="0.25">
      <c r="A37" s="71">
        <v>31</v>
      </c>
      <c r="B37" s="7"/>
      <c r="C37" s="76"/>
      <c r="D37" s="7"/>
    </row>
    <row r="38" spans="1:4" x14ac:dyDescent="0.25">
      <c r="A38" s="71">
        <v>32</v>
      </c>
      <c r="B38" s="7"/>
      <c r="C38" s="76"/>
      <c r="D38" s="7"/>
    </row>
    <row r="39" spans="1:4" x14ac:dyDescent="0.25">
      <c r="A39" s="71">
        <v>33</v>
      </c>
      <c r="B39" s="7"/>
      <c r="C39" s="76"/>
      <c r="D39" s="7"/>
    </row>
    <row r="40" spans="1:4" x14ac:dyDescent="0.25">
      <c r="A40" s="71">
        <v>34</v>
      </c>
      <c r="B40" s="7"/>
      <c r="C40" s="76"/>
      <c r="D40" s="7"/>
    </row>
    <row r="41" spans="1:4" x14ac:dyDescent="0.25">
      <c r="A41" s="71">
        <v>35</v>
      </c>
      <c r="B41" s="7"/>
      <c r="C41" s="76"/>
      <c r="D41" s="7"/>
    </row>
    <row r="42" spans="1:4" x14ac:dyDescent="0.25">
      <c r="A42" s="71">
        <v>36</v>
      </c>
      <c r="B42" s="7"/>
      <c r="C42" s="76"/>
      <c r="D42" s="7"/>
    </row>
    <row r="43" spans="1:4" x14ac:dyDescent="0.25">
      <c r="A43" s="71">
        <v>37</v>
      </c>
      <c r="B43" s="7"/>
      <c r="C43" s="76"/>
      <c r="D43" s="7"/>
    </row>
    <row r="44" spans="1:4" x14ac:dyDescent="0.25">
      <c r="A44" s="71">
        <v>38</v>
      </c>
      <c r="B44" s="7"/>
      <c r="C44" s="76"/>
      <c r="D44" s="7"/>
    </row>
    <row r="45" spans="1:4" x14ac:dyDescent="0.25">
      <c r="A45" s="71">
        <v>39</v>
      </c>
      <c r="B45" s="7"/>
      <c r="C45" s="76"/>
      <c r="D45" s="7"/>
    </row>
    <row r="46" spans="1:4" x14ac:dyDescent="0.25">
      <c r="A46" s="71">
        <v>40</v>
      </c>
      <c r="B46" s="7"/>
      <c r="C46" s="76"/>
      <c r="D46" s="7"/>
    </row>
    <row r="47" spans="1:4" x14ac:dyDescent="0.25">
      <c r="A47" s="71">
        <v>41</v>
      </c>
      <c r="B47" s="7"/>
      <c r="C47" s="76"/>
      <c r="D47" s="7"/>
    </row>
    <row r="48" spans="1:4" x14ac:dyDescent="0.25">
      <c r="A48" s="71">
        <v>42</v>
      </c>
      <c r="B48" s="7"/>
      <c r="C48" s="76"/>
      <c r="D48" s="7"/>
    </row>
    <row r="49" spans="1:4" x14ac:dyDescent="0.25">
      <c r="A49" s="71">
        <v>43</v>
      </c>
      <c r="B49" s="7"/>
      <c r="C49" s="76"/>
      <c r="D49" s="7"/>
    </row>
    <row r="50" spans="1:4" x14ac:dyDescent="0.25">
      <c r="A50" s="71">
        <v>44</v>
      </c>
      <c r="B50" s="7"/>
      <c r="C50" s="76"/>
      <c r="D50" s="7"/>
    </row>
    <row r="51" spans="1:4" x14ac:dyDescent="0.25">
      <c r="A51" s="71">
        <v>45</v>
      </c>
      <c r="B51" s="7"/>
      <c r="C51" s="76"/>
      <c r="D51" s="7"/>
    </row>
    <row r="52" spans="1:4" x14ac:dyDescent="0.25">
      <c r="A52" s="71">
        <v>46</v>
      </c>
      <c r="B52" s="7"/>
      <c r="C52" s="76"/>
      <c r="D52" s="7"/>
    </row>
    <row r="53" spans="1:4" x14ac:dyDescent="0.25">
      <c r="A53" s="71">
        <v>47</v>
      </c>
      <c r="B53" s="7"/>
      <c r="C53" s="76"/>
      <c r="D53" s="7"/>
    </row>
    <row r="54" spans="1:4" x14ac:dyDescent="0.25">
      <c r="A54" s="71">
        <v>48</v>
      </c>
      <c r="B54" s="7"/>
      <c r="C54" s="76"/>
      <c r="D54" s="7"/>
    </row>
    <row r="55" spans="1:4" x14ac:dyDescent="0.25">
      <c r="A55" s="71">
        <v>49</v>
      </c>
      <c r="B55" s="7"/>
      <c r="C55" s="76"/>
      <c r="D55" s="7"/>
    </row>
    <row r="56" spans="1:4" x14ac:dyDescent="0.25">
      <c r="A56" s="71">
        <v>50</v>
      </c>
      <c r="B56" s="7"/>
      <c r="C56" s="76"/>
      <c r="D56" s="7"/>
    </row>
    <row r="57" spans="1:4" x14ac:dyDescent="0.25">
      <c r="A57" s="71">
        <v>51</v>
      </c>
      <c r="B57" s="7"/>
      <c r="C57" s="76"/>
      <c r="D57" s="7"/>
    </row>
    <row r="58" spans="1:4" x14ac:dyDescent="0.25">
      <c r="A58" s="71">
        <v>52</v>
      </c>
      <c r="B58" s="7"/>
      <c r="C58" s="76"/>
      <c r="D58" s="7"/>
    </row>
    <row r="59" spans="1:4" x14ac:dyDescent="0.25">
      <c r="A59" s="71">
        <v>53</v>
      </c>
      <c r="B59" s="7"/>
      <c r="C59" s="76"/>
      <c r="D59" s="7"/>
    </row>
    <row r="60" spans="1:4" x14ac:dyDescent="0.25">
      <c r="A60" s="71">
        <v>54</v>
      </c>
      <c r="B60" s="7"/>
      <c r="C60" s="76"/>
      <c r="D60" s="7"/>
    </row>
    <row r="61" spans="1:4" x14ac:dyDescent="0.25">
      <c r="A61" s="71">
        <v>55</v>
      </c>
      <c r="B61" s="7"/>
      <c r="C61" s="76"/>
      <c r="D61" s="7"/>
    </row>
    <row r="62" spans="1:4" x14ac:dyDescent="0.25">
      <c r="A62" s="71">
        <v>56</v>
      </c>
      <c r="B62" s="7"/>
      <c r="C62" s="76"/>
      <c r="D62" s="7"/>
    </row>
    <row r="63" spans="1:4" x14ac:dyDescent="0.25">
      <c r="A63" s="71">
        <v>57</v>
      </c>
      <c r="B63" s="7"/>
      <c r="C63" s="76"/>
      <c r="D63" s="7"/>
    </row>
    <row r="64" spans="1:4" x14ac:dyDescent="0.25">
      <c r="A64" s="71">
        <v>58</v>
      </c>
      <c r="B64" s="7"/>
      <c r="C64" s="76"/>
      <c r="D64" s="7"/>
    </row>
    <row r="65" spans="1:4" x14ac:dyDescent="0.25">
      <c r="A65" s="71">
        <v>59</v>
      </c>
      <c r="B65" s="7"/>
      <c r="C65" s="76"/>
      <c r="D65" s="7"/>
    </row>
    <row r="66" spans="1:4" x14ac:dyDescent="0.25">
      <c r="A66" s="71">
        <v>60</v>
      </c>
      <c r="B66" s="7"/>
      <c r="C66" s="76"/>
      <c r="D66" s="7"/>
    </row>
    <row r="67" spans="1:4" x14ac:dyDescent="0.25">
      <c r="A67" s="71">
        <v>61</v>
      </c>
      <c r="B67" s="7"/>
      <c r="C67" s="76"/>
      <c r="D67" s="7"/>
    </row>
    <row r="68" spans="1:4" x14ac:dyDescent="0.25">
      <c r="A68" s="71">
        <v>62</v>
      </c>
      <c r="B68" s="7"/>
      <c r="C68" s="76"/>
      <c r="D68" s="7"/>
    </row>
    <row r="69" spans="1:4" x14ac:dyDescent="0.25">
      <c r="A69" s="71">
        <v>63</v>
      </c>
      <c r="B69" s="7"/>
      <c r="C69" s="76"/>
      <c r="D69" s="7"/>
    </row>
    <row r="70" spans="1:4" x14ac:dyDescent="0.25">
      <c r="A70" s="71">
        <v>64</v>
      </c>
      <c r="B70" s="7"/>
      <c r="C70" s="76"/>
      <c r="D70" s="7"/>
    </row>
    <row r="71" spans="1:4" x14ac:dyDescent="0.25">
      <c r="A71" s="71">
        <v>65</v>
      </c>
      <c r="B71" s="7"/>
      <c r="C71" s="76"/>
      <c r="D71" s="7"/>
    </row>
    <row r="72" spans="1:4" x14ac:dyDescent="0.25">
      <c r="A72" s="71">
        <v>66</v>
      </c>
      <c r="B72" s="7"/>
      <c r="C72" s="76"/>
      <c r="D72" s="7"/>
    </row>
    <row r="73" spans="1:4" x14ac:dyDescent="0.25">
      <c r="A73" s="71">
        <v>67</v>
      </c>
      <c r="B73" s="7"/>
      <c r="C73" s="76"/>
      <c r="D73" s="7"/>
    </row>
    <row r="74" spans="1:4" x14ac:dyDescent="0.25">
      <c r="A74" s="71">
        <v>68</v>
      </c>
      <c r="B74" s="7"/>
      <c r="C74" s="76"/>
      <c r="D74" s="7"/>
    </row>
    <row r="75" spans="1:4" x14ac:dyDescent="0.25">
      <c r="A75" s="71">
        <v>69</v>
      </c>
      <c r="B75" s="7"/>
      <c r="C75" s="76"/>
      <c r="D75" s="7"/>
    </row>
    <row r="76" spans="1:4" x14ac:dyDescent="0.25">
      <c r="A76" s="71">
        <v>70</v>
      </c>
      <c r="B76" s="7"/>
      <c r="C76" s="76"/>
      <c r="D76" s="7"/>
    </row>
    <row r="77" spans="1:4" x14ac:dyDescent="0.25">
      <c r="A77" s="71">
        <v>71</v>
      </c>
      <c r="B77" s="7"/>
      <c r="C77" s="76"/>
      <c r="D77" s="7"/>
    </row>
    <row r="78" spans="1:4" x14ac:dyDescent="0.25">
      <c r="A78" s="71">
        <v>72</v>
      </c>
      <c r="B78" s="7"/>
      <c r="C78" s="76"/>
      <c r="D78" s="7"/>
    </row>
    <row r="79" spans="1:4" x14ac:dyDescent="0.25">
      <c r="A79" s="71">
        <v>73</v>
      </c>
      <c r="B79" s="7"/>
      <c r="C79" s="76"/>
      <c r="D79" s="7"/>
    </row>
    <row r="80" spans="1:4" x14ac:dyDescent="0.25">
      <c r="A80" s="71">
        <v>74</v>
      </c>
      <c r="B80" s="7"/>
      <c r="C80" s="76"/>
      <c r="D80" s="7"/>
    </row>
    <row r="81" spans="1:4" x14ac:dyDescent="0.25">
      <c r="A81" s="71">
        <v>75</v>
      </c>
      <c r="B81" s="7"/>
      <c r="C81" s="76"/>
      <c r="D81" s="7"/>
    </row>
    <row r="82" spans="1:4" x14ac:dyDescent="0.25">
      <c r="A82" s="71">
        <v>76</v>
      </c>
      <c r="B82" s="7"/>
      <c r="C82" s="76"/>
      <c r="D82" s="7"/>
    </row>
    <row r="83" spans="1:4" x14ac:dyDescent="0.25">
      <c r="A83" s="71">
        <v>77</v>
      </c>
      <c r="B83" s="7"/>
      <c r="C83" s="76"/>
      <c r="D83" s="7"/>
    </row>
    <row r="84" spans="1:4" x14ac:dyDescent="0.25">
      <c r="A84" s="71">
        <v>78</v>
      </c>
      <c r="B84" s="7"/>
      <c r="C84" s="76"/>
      <c r="D84" s="7"/>
    </row>
    <row r="85" spans="1:4" x14ac:dyDescent="0.25">
      <c r="A85" s="71">
        <v>79</v>
      </c>
      <c r="B85" s="7"/>
      <c r="C85" s="76"/>
      <c r="D85" s="7"/>
    </row>
    <row r="86" spans="1:4" x14ac:dyDescent="0.25">
      <c r="A86" s="71">
        <v>80</v>
      </c>
      <c r="B86" s="7"/>
      <c r="C86" s="76"/>
      <c r="D86" s="7"/>
    </row>
    <row r="87" spans="1:4" x14ac:dyDescent="0.25">
      <c r="A87" s="71">
        <v>81</v>
      </c>
      <c r="B87" s="7"/>
      <c r="C87" s="76"/>
      <c r="D87" s="7"/>
    </row>
    <row r="88" spans="1:4" x14ac:dyDescent="0.25">
      <c r="A88" s="71">
        <v>82</v>
      </c>
      <c r="B88" s="7"/>
      <c r="C88" s="76"/>
      <c r="D88" s="7"/>
    </row>
    <row r="89" spans="1:4" x14ac:dyDescent="0.25">
      <c r="A89" s="71">
        <v>83</v>
      </c>
      <c r="B89" s="7"/>
      <c r="C89" s="76"/>
      <c r="D89" s="7"/>
    </row>
    <row r="90" spans="1:4" x14ac:dyDescent="0.25">
      <c r="A90" s="71">
        <v>84</v>
      </c>
      <c r="B90" s="7"/>
      <c r="C90" s="76"/>
      <c r="D90" s="7"/>
    </row>
    <row r="91" spans="1:4" x14ac:dyDescent="0.25">
      <c r="A91" s="71">
        <v>85</v>
      </c>
      <c r="B91" s="7"/>
      <c r="C91" s="76"/>
      <c r="D91" s="7"/>
    </row>
    <row r="92" spans="1:4" x14ac:dyDescent="0.25">
      <c r="A92" s="71">
        <v>86</v>
      </c>
      <c r="B92" s="7"/>
      <c r="C92" s="76"/>
      <c r="D92" s="7"/>
    </row>
    <row r="93" spans="1:4" x14ac:dyDescent="0.25">
      <c r="A93" s="71">
        <v>87</v>
      </c>
      <c r="B93" s="7"/>
      <c r="C93" s="76"/>
      <c r="D93" s="7"/>
    </row>
    <row r="94" spans="1:4" x14ac:dyDescent="0.25">
      <c r="A94" s="71">
        <v>88</v>
      </c>
      <c r="B94" s="7"/>
      <c r="C94" s="76"/>
      <c r="D94" s="7"/>
    </row>
    <row r="95" spans="1:4" x14ac:dyDescent="0.25">
      <c r="A95" s="71">
        <v>89</v>
      </c>
      <c r="B95" s="7"/>
      <c r="C95" s="76"/>
      <c r="D95" s="7"/>
    </row>
    <row r="96" spans="1:4" x14ac:dyDescent="0.25">
      <c r="A96" s="71">
        <v>90</v>
      </c>
      <c r="B96" s="7"/>
      <c r="C96" s="76"/>
      <c r="D96" s="7"/>
    </row>
    <row r="97" spans="1:4" x14ac:dyDescent="0.25">
      <c r="A97" s="71">
        <v>91</v>
      </c>
      <c r="B97" s="7"/>
      <c r="C97" s="76"/>
      <c r="D97" s="7"/>
    </row>
    <row r="98" spans="1:4" x14ac:dyDescent="0.25">
      <c r="A98" s="71">
        <v>92</v>
      </c>
      <c r="B98" s="7"/>
      <c r="C98" s="76"/>
      <c r="D98" s="7"/>
    </row>
    <row r="99" spans="1:4" x14ac:dyDescent="0.25">
      <c r="A99" s="71">
        <v>93</v>
      </c>
      <c r="B99" s="7"/>
      <c r="C99" s="76"/>
      <c r="D99" s="7"/>
    </row>
    <row r="100" spans="1:4" x14ac:dyDescent="0.25">
      <c r="A100" s="71">
        <v>94</v>
      </c>
      <c r="B100" s="7"/>
      <c r="C100" s="76"/>
      <c r="D100" s="7"/>
    </row>
    <row r="101" spans="1:4" x14ac:dyDescent="0.25">
      <c r="A101" s="71">
        <v>95</v>
      </c>
      <c r="B101" s="7"/>
      <c r="C101" s="76"/>
      <c r="D101" s="7"/>
    </row>
    <row r="102" spans="1:4" x14ac:dyDescent="0.25">
      <c r="A102" s="71">
        <v>96</v>
      </c>
      <c r="B102" s="7"/>
      <c r="C102" s="76"/>
      <c r="D102" s="7"/>
    </row>
    <row r="103" spans="1:4" x14ac:dyDescent="0.25">
      <c r="A103" s="71">
        <v>97</v>
      </c>
      <c r="B103" s="7"/>
      <c r="C103" s="76"/>
      <c r="D103" s="7"/>
    </row>
    <row r="104" spans="1:4" x14ac:dyDescent="0.25">
      <c r="A104" s="71">
        <v>98</v>
      </c>
      <c r="B104" s="7"/>
      <c r="C104" s="76"/>
      <c r="D104" s="7"/>
    </row>
    <row r="105" spans="1:4" x14ac:dyDescent="0.25">
      <c r="A105" s="71">
        <v>99</v>
      </c>
      <c r="B105" s="7"/>
      <c r="C105" s="76"/>
      <c r="D105" s="7"/>
    </row>
    <row r="106" spans="1:4" x14ac:dyDescent="0.25">
      <c r="A106" s="71">
        <v>100</v>
      </c>
      <c r="B106" s="7"/>
      <c r="C106" s="76"/>
      <c r="D106" s="7"/>
    </row>
    <row r="107" spans="1:4" x14ac:dyDescent="0.25">
      <c r="A107" s="71">
        <v>101</v>
      </c>
      <c r="B107" s="7"/>
      <c r="C107" s="76"/>
      <c r="D107" s="7"/>
    </row>
    <row r="108" spans="1:4" x14ac:dyDescent="0.25">
      <c r="A108" s="71">
        <v>102</v>
      </c>
      <c r="B108" s="7"/>
      <c r="C108" s="76"/>
      <c r="D108" s="7"/>
    </row>
    <row r="109" spans="1:4" x14ac:dyDescent="0.25">
      <c r="A109" s="71">
        <v>103</v>
      </c>
      <c r="B109" s="7"/>
      <c r="C109" s="76"/>
      <c r="D109" s="7"/>
    </row>
    <row r="110" spans="1:4" x14ac:dyDescent="0.25">
      <c r="A110" s="71">
        <v>104</v>
      </c>
      <c r="B110" s="7"/>
      <c r="C110" s="76"/>
      <c r="D110" s="7"/>
    </row>
    <row r="111" spans="1:4" x14ac:dyDescent="0.25">
      <c r="A111" s="71">
        <v>105</v>
      </c>
      <c r="B111" s="7"/>
      <c r="C111" s="76"/>
      <c r="D111" s="7"/>
    </row>
    <row r="112" spans="1:4" x14ac:dyDescent="0.25">
      <c r="A112" s="71">
        <v>106</v>
      </c>
      <c r="B112" s="7"/>
      <c r="C112" s="76"/>
      <c r="D112" s="7"/>
    </row>
    <row r="113" spans="1:4" x14ac:dyDescent="0.25">
      <c r="A113" s="71">
        <v>107</v>
      </c>
      <c r="B113" s="7"/>
      <c r="C113" s="76"/>
      <c r="D113" s="7"/>
    </row>
    <row r="114" spans="1:4" x14ac:dyDescent="0.25">
      <c r="A114" s="71">
        <v>108</v>
      </c>
      <c r="B114" s="7"/>
      <c r="C114" s="76"/>
      <c r="D114" s="7"/>
    </row>
    <row r="115" spans="1:4" x14ac:dyDescent="0.25">
      <c r="A115" s="71">
        <v>109</v>
      </c>
      <c r="B115" s="7"/>
      <c r="C115" s="76"/>
      <c r="D115" s="7"/>
    </row>
    <row r="116" spans="1:4" x14ac:dyDescent="0.25">
      <c r="A116" s="71">
        <v>110</v>
      </c>
      <c r="B116" s="7"/>
      <c r="C116" s="76"/>
      <c r="D116" s="7"/>
    </row>
    <row r="117" spans="1:4" x14ac:dyDescent="0.25">
      <c r="A117" s="71">
        <v>111</v>
      </c>
      <c r="B117" s="7"/>
      <c r="C117" s="76"/>
      <c r="D117" s="7"/>
    </row>
    <row r="118" spans="1:4" x14ac:dyDescent="0.25">
      <c r="A118" s="71">
        <v>112</v>
      </c>
      <c r="B118" s="7"/>
      <c r="C118" s="76"/>
      <c r="D118" s="7"/>
    </row>
    <row r="119" spans="1:4" x14ac:dyDescent="0.25">
      <c r="A119" s="71">
        <v>113</v>
      </c>
      <c r="B119" s="7"/>
      <c r="C119" s="76"/>
      <c r="D119" s="7"/>
    </row>
    <row r="120" spans="1:4" x14ac:dyDescent="0.25">
      <c r="A120" s="71">
        <v>114</v>
      </c>
      <c r="B120" s="7"/>
      <c r="C120" s="76"/>
      <c r="D120" s="7"/>
    </row>
    <row r="121" spans="1:4" x14ac:dyDescent="0.25">
      <c r="A121" s="71">
        <v>115</v>
      </c>
      <c r="B121" s="7"/>
      <c r="C121" s="76"/>
      <c r="D121" s="7"/>
    </row>
    <row r="122" spans="1:4" x14ac:dyDescent="0.25">
      <c r="A122" s="71">
        <v>116</v>
      </c>
      <c r="B122" s="7"/>
      <c r="C122" s="76"/>
      <c r="D122" s="7"/>
    </row>
    <row r="123" spans="1:4" x14ac:dyDescent="0.25">
      <c r="A123" s="71">
        <v>117</v>
      </c>
      <c r="B123" s="7"/>
      <c r="C123" s="76"/>
      <c r="D123" s="7"/>
    </row>
    <row r="124" spans="1:4" x14ac:dyDescent="0.25">
      <c r="A124" s="71">
        <v>118</v>
      </c>
      <c r="B124" s="7"/>
      <c r="C124" s="76"/>
      <c r="D124" s="7"/>
    </row>
    <row r="125" spans="1:4" x14ac:dyDescent="0.25">
      <c r="A125" s="71">
        <v>119</v>
      </c>
      <c r="B125" s="7"/>
      <c r="C125" s="76"/>
      <c r="D125" s="7"/>
    </row>
    <row r="126" spans="1:4" x14ac:dyDescent="0.25">
      <c r="A126" s="71">
        <v>120</v>
      </c>
      <c r="B126" s="7"/>
      <c r="C126" s="76"/>
      <c r="D126" s="7"/>
    </row>
    <row r="127" spans="1:4" x14ac:dyDescent="0.25">
      <c r="A127" s="71">
        <v>121</v>
      </c>
      <c r="B127" s="7"/>
      <c r="C127" s="76"/>
      <c r="D127" s="7"/>
    </row>
    <row r="128" spans="1:4" x14ac:dyDescent="0.25">
      <c r="A128" s="71">
        <v>122</v>
      </c>
      <c r="B128" s="7"/>
      <c r="C128" s="76"/>
      <c r="D128" s="7"/>
    </row>
    <row r="129" spans="1:4" x14ac:dyDescent="0.25">
      <c r="A129" s="71">
        <v>123</v>
      </c>
      <c r="B129" s="7"/>
      <c r="C129" s="76"/>
      <c r="D129" s="7"/>
    </row>
    <row r="130" spans="1:4" x14ac:dyDescent="0.25">
      <c r="A130" s="71">
        <v>124</v>
      </c>
      <c r="B130" s="7"/>
      <c r="C130" s="76"/>
      <c r="D130" s="7"/>
    </row>
    <row r="131" spans="1:4" x14ac:dyDescent="0.25">
      <c r="A131" s="71">
        <v>125</v>
      </c>
      <c r="B131" s="7"/>
      <c r="C131" s="76"/>
      <c r="D131" s="7"/>
    </row>
    <row r="132" spans="1:4" x14ac:dyDescent="0.25">
      <c r="A132" s="71">
        <v>126</v>
      </c>
      <c r="B132" s="7"/>
      <c r="C132" s="76"/>
      <c r="D132" s="7"/>
    </row>
    <row r="133" spans="1:4" x14ac:dyDescent="0.25">
      <c r="A133" s="71">
        <v>127</v>
      </c>
      <c r="B133" s="7"/>
      <c r="C133" s="76"/>
      <c r="D133" s="7"/>
    </row>
    <row r="134" spans="1:4" x14ac:dyDescent="0.25">
      <c r="A134" s="71">
        <v>128</v>
      </c>
      <c r="B134" s="7"/>
      <c r="C134" s="76"/>
      <c r="D134" s="7"/>
    </row>
    <row r="135" spans="1:4" x14ac:dyDescent="0.25">
      <c r="A135" s="71">
        <v>129</v>
      </c>
      <c r="B135" s="7"/>
      <c r="C135" s="76"/>
      <c r="D135" s="7"/>
    </row>
    <row r="136" spans="1:4" x14ac:dyDescent="0.25">
      <c r="A136" s="71">
        <v>130</v>
      </c>
      <c r="B136" s="7"/>
      <c r="C136" s="76"/>
      <c r="D136" s="7"/>
    </row>
    <row r="137" spans="1:4" x14ac:dyDescent="0.25">
      <c r="A137" s="71">
        <v>131</v>
      </c>
      <c r="B137" s="7"/>
      <c r="C137" s="76"/>
      <c r="D137" s="7"/>
    </row>
    <row r="138" spans="1:4" x14ac:dyDescent="0.25">
      <c r="A138" s="71">
        <v>132</v>
      </c>
      <c r="B138" s="7"/>
      <c r="C138" s="76"/>
      <c r="D138" s="7"/>
    </row>
    <row r="139" spans="1:4" x14ac:dyDescent="0.25">
      <c r="A139" s="71">
        <v>133</v>
      </c>
      <c r="B139" s="7"/>
      <c r="C139" s="76"/>
      <c r="D139" s="7"/>
    </row>
    <row r="140" spans="1:4" x14ac:dyDescent="0.25">
      <c r="A140" s="71">
        <v>134</v>
      </c>
      <c r="B140" s="7"/>
      <c r="C140" s="76"/>
      <c r="D140" s="7"/>
    </row>
    <row r="141" spans="1:4" x14ac:dyDescent="0.25">
      <c r="A141" s="71">
        <v>135</v>
      </c>
      <c r="B141" s="7"/>
      <c r="C141" s="76"/>
      <c r="D141" s="7"/>
    </row>
    <row r="142" spans="1:4" x14ac:dyDescent="0.25">
      <c r="A142" s="71">
        <v>136</v>
      </c>
      <c r="B142" s="7"/>
      <c r="C142" s="76"/>
      <c r="D142" s="7"/>
    </row>
    <row r="143" spans="1:4" x14ac:dyDescent="0.25">
      <c r="A143" s="71">
        <v>137</v>
      </c>
      <c r="B143" s="7"/>
      <c r="C143" s="76"/>
      <c r="D143" s="7"/>
    </row>
    <row r="144" spans="1:4" x14ac:dyDescent="0.25">
      <c r="A144" s="71">
        <v>138</v>
      </c>
      <c r="B144" s="7"/>
      <c r="C144" s="76"/>
      <c r="D144" s="7"/>
    </row>
    <row r="145" spans="1:4" x14ac:dyDescent="0.25">
      <c r="A145" s="71">
        <v>139</v>
      </c>
      <c r="B145" s="7"/>
      <c r="C145" s="76"/>
      <c r="D145" s="7"/>
    </row>
    <row r="146" spans="1:4" x14ac:dyDescent="0.25">
      <c r="A146" s="71">
        <v>140</v>
      </c>
      <c r="B146" s="7"/>
      <c r="C146" s="76"/>
      <c r="D146" s="7"/>
    </row>
    <row r="147" spans="1:4" x14ac:dyDescent="0.25">
      <c r="A147" s="71">
        <v>141</v>
      </c>
      <c r="B147" s="7"/>
      <c r="C147" s="76"/>
      <c r="D147" s="7"/>
    </row>
    <row r="148" spans="1:4" x14ac:dyDescent="0.25">
      <c r="A148" s="71">
        <v>142</v>
      </c>
      <c r="B148" s="7"/>
      <c r="C148" s="76"/>
      <c r="D148" s="7"/>
    </row>
    <row r="149" spans="1:4" x14ac:dyDescent="0.25">
      <c r="A149" s="71">
        <v>143</v>
      </c>
      <c r="B149" s="7"/>
      <c r="C149" s="76"/>
      <c r="D149" s="7"/>
    </row>
    <row r="150" spans="1:4" x14ac:dyDescent="0.25">
      <c r="A150" s="71">
        <v>144</v>
      </c>
      <c r="B150" s="7"/>
      <c r="C150" s="76"/>
      <c r="D150" s="7"/>
    </row>
    <row r="151" spans="1:4" x14ac:dyDescent="0.25">
      <c r="A151" s="71">
        <v>145</v>
      </c>
      <c r="B151" s="7"/>
      <c r="C151" s="76"/>
      <c r="D151" s="7"/>
    </row>
    <row r="152" spans="1:4" x14ac:dyDescent="0.25">
      <c r="A152" s="71">
        <v>146</v>
      </c>
      <c r="B152" s="7"/>
      <c r="C152" s="76"/>
      <c r="D152" s="7"/>
    </row>
    <row r="153" spans="1:4" x14ac:dyDescent="0.25">
      <c r="A153" s="71">
        <v>147</v>
      </c>
      <c r="B153" s="7"/>
      <c r="C153" s="76"/>
      <c r="D153" s="7"/>
    </row>
    <row r="154" spans="1:4" x14ac:dyDescent="0.25">
      <c r="A154" s="71">
        <v>148</v>
      </c>
      <c r="B154" s="7"/>
      <c r="C154" s="76"/>
      <c r="D154" s="7"/>
    </row>
    <row r="155" spans="1:4" x14ac:dyDescent="0.25">
      <c r="A155" s="71">
        <v>149</v>
      </c>
      <c r="B155" s="7"/>
      <c r="C155" s="76"/>
      <c r="D155" s="7"/>
    </row>
    <row r="156" spans="1:4" x14ac:dyDescent="0.25">
      <c r="A156" s="71">
        <v>150</v>
      </c>
      <c r="B156" s="7"/>
      <c r="C156" s="76"/>
      <c r="D156" s="7"/>
    </row>
    <row r="157" spans="1:4" x14ac:dyDescent="0.25">
      <c r="A157" s="71">
        <v>151</v>
      </c>
      <c r="B157" s="7"/>
      <c r="C157" s="76"/>
      <c r="D157" s="7"/>
    </row>
    <row r="158" spans="1:4" x14ac:dyDescent="0.25">
      <c r="A158" s="71">
        <v>152</v>
      </c>
      <c r="B158" s="7"/>
      <c r="C158" s="76"/>
      <c r="D158" s="7"/>
    </row>
    <row r="159" spans="1:4" x14ac:dyDescent="0.25">
      <c r="A159" s="71">
        <v>153</v>
      </c>
      <c r="B159" s="7"/>
      <c r="C159" s="76"/>
      <c r="D159" s="7"/>
    </row>
    <row r="160" spans="1:4" x14ac:dyDescent="0.25">
      <c r="A160" s="71">
        <v>154</v>
      </c>
      <c r="B160" s="7"/>
      <c r="C160" s="76"/>
      <c r="D160" s="7"/>
    </row>
    <row r="161" spans="1:4" x14ac:dyDescent="0.25">
      <c r="A161" s="71">
        <v>155</v>
      </c>
      <c r="B161" s="7"/>
      <c r="C161" s="76"/>
      <c r="D161" s="7"/>
    </row>
    <row r="162" spans="1:4" x14ac:dyDescent="0.25">
      <c r="A162" s="71">
        <v>156</v>
      </c>
      <c r="B162" s="7"/>
      <c r="C162" s="76"/>
      <c r="D162" s="7"/>
    </row>
    <row r="163" spans="1:4" x14ac:dyDescent="0.25">
      <c r="A163" s="71">
        <v>157</v>
      </c>
      <c r="B163" s="7"/>
      <c r="C163" s="76"/>
      <c r="D163" s="7"/>
    </row>
    <row r="164" spans="1:4" x14ac:dyDescent="0.25">
      <c r="A164" s="71">
        <v>158</v>
      </c>
      <c r="B164" s="7"/>
      <c r="C164" s="76"/>
      <c r="D164" s="7"/>
    </row>
    <row r="165" spans="1:4" x14ac:dyDescent="0.25">
      <c r="A165" s="71">
        <v>159</v>
      </c>
      <c r="B165" s="7"/>
      <c r="C165" s="76"/>
      <c r="D165" s="7"/>
    </row>
    <row r="166" spans="1:4" x14ac:dyDescent="0.25">
      <c r="A166" s="71">
        <v>160</v>
      </c>
      <c r="B166" s="7"/>
      <c r="C166" s="76"/>
      <c r="D166" s="7"/>
    </row>
    <row r="167" spans="1:4" x14ac:dyDescent="0.25">
      <c r="A167" s="71">
        <v>161</v>
      </c>
      <c r="B167" s="7"/>
      <c r="C167" s="76"/>
      <c r="D167" s="7"/>
    </row>
    <row r="168" spans="1:4" x14ac:dyDescent="0.25">
      <c r="A168" s="71">
        <v>162</v>
      </c>
      <c r="B168" s="7"/>
      <c r="C168" s="76"/>
      <c r="D168" s="7"/>
    </row>
    <row r="169" spans="1:4" x14ac:dyDescent="0.25">
      <c r="A169" s="71">
        <v>163</v>
      </c>
      <c r="B169" s="7"/>
      <c r="C169" s="76"/>
      <c r="D169" s="7"/>
    </row>
    <row r="170" spans="1:4" x14ac:dyDescent="0.25">
      <c r="A170" s="71">
        <v>164</v>
      </c>
      <c r="B170" s="7"/>
      <c r="C170" s="76"/>
      <c r="D170" s="7"/>
    </row>
    <row r="171" spans="1:4" x14ac:dyDescent="0.25">
      <c r="A171" s="71">
        <v>165</v>
      </c>
      <c r="B171" s="7"/>
      <c r="C171" s="76"/>
      <c r="D171" s="7"/>
    </row>
    <row r="172" spans="1:4" x14ac:dyDescent="0.25">
      <c r="A172" s="71">
        <v>166</v>
      </c>
      <c r="B172" s="7"/>
      <c r="C172" s="76"/>
      <c r="D172" s="7"/>
    </row>
    <row r="173" spans="1:4" x14ac:dyDescent="0.25">
      <c r="A173" s="71">
        <v>167</v>
      </c>
      <c r="B173" s="7"/>
      <c r="C173" s="76"/>
      <c r="D173" s="7"/>
    </row>
    <row r="174" spans="1:4" x14ac:dyDescent="0.25">
      <c r="A174" s="71">
        <v>168</v>
      </c>
      <c r="B174" s="7"/>
      <c r="C174" s="76"/>
      <c r="D174" s="7"/>
    </row>
    <row r="175" spans="1:4" x14ac:dyDescent="0.25">
      <c r="A175" s="71">
        <v>169</v>
      </c>
      <c r="B175" s="7"/>
      <c r="C175" s="76"/>
      <c r="D175" s="7"/>
    </row>
    <row r="176" spans="1:4" x14ac:dyDescent="0.25">
      <c r="A176" s="71">
        <v>170</v>
      </c>
      <c r="B176" s="7"/>
      <c r="C176" s="76"/>
      <c r="D176" s="7"/>
    </row>
    <row r="177" spans="1:4" x14ac:dyDescent="0.25">
      <c r="A177" s="71">
        <v>171</v>
      </c>
      <c r="B177" s="7"/>
      <c r="C177" s="76"/>
      <c r="D177" s="7"/>
    </row>
    <row r="178" spans="1:4" x14ac:dyDescent="0.25">
      <c r="A178" s="71">
        <v>172</v>
      </c>
      <c r="B178" s="7"/>
      <c r="C178" s="76"/>
      <c r="D178" s="7"/>
    </row>
    <row r="179" spans="1:4" x14ac:dyDescent="0.25">
      <c r="A179" s="71">
        <v>173</v>
      </c>
      <c r="B179" s="7"/>
      <c r="C179" s="76"/>
      <c r="D179" s="7"/>
    </row>
    <row r="180" spans="1:4" x14ac:dyDescent="0.25">
      <c r="A180" s="71">
        <v>174</v>
      </c>
      <c r="B180" s="7"/>
      <c r="C180" s="76"/>
      <c r="D180" s="7"/>
    </row>
    <row r="181" spans="1:4" x14ac:dyDescent="0.25">
      <c r="A181" s="71">
        <v>175</v>
      </c>
      <c r="B181" s="7"/>
      <c r="C181" s="76"/>
      <c r="D181" s="7"/>
    </row>
    <row r="182" spans="1:4" x14ac:dyDescent="0.25">
      <c r="A182" s="71">
        <v>176</v>
      </c>
      <c r="B182" s="7"/>
      <c r="C182" s="76"/>
      <c r="D182" s="7"/>
    </row>
    <row r="183" spans="1:4" x14ac:dyDescent="0.25">
      <c r="A183" s="71">
        <v>177</v>
      </c>
      <c r="B183" s="7"/>
      <c r="C183" s="76"/>
      <c r="D183" s="7"/>
    </row>
    <row r="184" spans="1:4" x14ac:dyDescent="0.25">
      <c r="A184" s="71">
        <v>178</v>
      </c>
      <c r="B184" s="7"/>
      <c r="C184" s="76"/>
      <c r="D184" s="7"/>
    </row>
    <row r="185" spans="1:4" x14ac:dyDescent="0.25">
      <c r="A185" s="71">
        <v>179</v>
      </c>
      <c r="B185" s="7"/>
      <c r="C185" s="76"/>
      <c r="D185" s="7"/>
    </row>
    <row r="186" spans="1:4" x14ac:dyDescent="0.25">
      <c r="A186" s="71">
        <v>180</v>
      </c>
      <c r="B186" s="7"/>
      <c r="C186" s="76"/>
      <c r="D186" s="7"/>
    </row>
    <row r="187" spans="1:4" x14ac:dyDescent="0.25">
      <c r="A187" s="71">
        <v>181</v>
      </c>
      <c r="B187" s="7"/>
      <c r="C187" s="76"/>
      <c r="D187" s="7"/>
    </row>
    <row r="188" spans="1:4" x14ac:dyDescent="0.25">
      <c r="A188" s="71">
        <v>182</v>
      </c>
      <c r="B188" s="7"/>
      <c r="C188" s="76"/>
      <c r="D188" s="7"/>
    </row>
    <row r="189" spans="1:4" x14ac:dyDescent="0.25">
      <c r="A189" s="71">
        <v>183</v>
      </c>
      <c r="B189" s="7"/>
      <c r="C189" s="76"/>
      <c r="D189" s="7"/>
    </row>
    <row r="190" spans="1:4" x14ac:dyDescent="0.25">
      <c r="A190" s="71">
        <v>184</v>
      </c>
      <c r="B190" s="7"/>
      <c r="C190" s="76"/>
      <c r="D190" s="7"/>
    </row>
    <row r="191" spans="1:4" x14ac:dyDescent="0.25">
      <c r="A191" s="71">
        <v>185</v>
      </c>
      <c r="B191" s="7"/>
      <c r="C191" s="76"/>
      <c r="D191" s="7"/>
    </row>
    <row r="192" spans="1:4" x14ac:dyDescent="0.25">
      <c r="A192" s="71">
        <v>186</v>
      </c>
      <c r="B192" s="7"/>
      <c r="C192" s="76"/>
      <c r="D192" s="7"/>
    </row>
    <row r="193" spans="1:4" x14ac:dyDescent="0.25">
      <c r="A193" s="71">
        <v>187</v>
      </c>
      <c r="B193" s="7"/>
      <c r="C193" s="76"/>
      <c r="D193" s="7"/>
    </row>
    <row r="194" spans="1:4" x14ac:dyDescent="0.25">
      <c r="A194" s="71">
        <v>188</v>
      </c>
      <c r="B194" s="7"/>
      <c r="C194" s="76"/>
      <c r="D194" s="7"/>
    </row>
    <row r="195" spans="1:4" x14ac:dyDescent="0.25">
      <c r="A195" s="71">
        <v>189</v>
      </c>
      <c r="B195" s="7"/>
      <c r="C195" s="76"/>
      <c r="D195" s="7"/>
    </row>
    <row r="196" spans="1:4" x14ac:dyDescent="0.25">
      <c r="A196" s="71">
        <v>190</v>
      </c>
      <c r="B196" s="7"/>
      <c r="C196" s="76"/>
      <c r="D196" s="7"/>
    </row>
    <row r="197" spans="1:4" x14ac:dyDescent="0.25">
      <c r="A197" s="71">
        <v>191</v>
      </c>
      <c r="B197" s="7"/>
      <c r="C197" s="76"/>
      <c r="D197" s="7"/>
    </row>
    <row r="198" spans="1:4" x14ac:dyDescent="0.25">
      <c r="A198" s="71">
        <v>192</v>
      </c>
      <c r="B198" s="7"/>
      <c r="C198" s="76"/>
      <c r="D198" s="7"/>
    </row>
    <row r="199" spans="1:4" x14ac:dyDescent="0.25">
      <c r="A199" s="71">
        <v>193</v>
      </c>
      <c r="B199" s="7"/>
      <c r="C199" s="76"/>
      <c r="D199" s="7"/>
    </row>
    <row r="200" spans="1:4" x14ac:dyDescent="0.25">
      <c r="A200" s="71">
        <v>194</v>
      </c>
      <c r="B200" s="7"/>
      <c r="C200" s="76"/>
      <c r="D200" s="7"/>
    </row>
    <row r="201" spans="1:4" x14ac:dyDescent="0.25">
      <c r="A201" s="71">
        <v>195</v>
      </c>
      <c r="B201" s="7"/>
      <c r="C201" s="76"/>
      <c r="D201" s="7"/>
    </row>
    <row r="202" spans="1:4" x14ac:dyDescent="0.25">
      <c r="A202" s="71">
        <v>196</v>
      </c>
      <c r="B202" s="7"/>
      <c r="C202" s="76"/>
      <c r="D202" s="7"/>
    </row>
    <row r="203" spans="1:4" x14ac:dyDescent="0.25">
      <c r="A203" s="71">
        <v>197</v>
      </c>
      <c r="B203" s="7"/>
      <c r="C203" s="76"/>
      <c r="D203" s="7"/>
    </row>
    <row r="204" spans="1:4" x14ac:dyDescent="0.25">
      <c r="A204" s="71">
        <v>198</v>
      </c>
      <c r="B204" s="7"/>
      <c r="C204" s="76"/>
      <c r="D204" s="7"/>
    </row>
    <row r="205" spans="1:4" x14ac:dyDescent="0.25">
      <c r="A205" s="71">
        <v>199</v>
      </c>
      <c r="B205" s="7"/>
      <c r="C205" s="76"/>
      <c r="D205" s="7"/>
    </row>
    <row r="206" spans="1:4" x14ac:dyDescent="0.25">
      <c r="A206" s="71">
        <v>200</v>
      </c>
      <c r="B206" s="7"/>
      <c r="C206" s="76"/>
      <c r="D206" s="7"/>
    </row>
    <row r="208" spans="1:4" ht="47.25" x14ac:dyDescent="0.25">
      <c r="B208" s="48" t="s">
        <v>174</v>
      </c>
    </row>
  </sheetData>
  <sheetProtection password="CEAA" sheet="1" objects="1" scenarios="1"/>
  <dataValidations count="1">
    <dataValidation type="list" allowBlank="1" showInputMessage="1" showErrorMessage="1" sqref="C7:C206">
      <formula1>"1, 2, 3"</formula1>
    </dataValidation>
  </dataValidations>
  <hyperlinks>
    <hyperlink ref="A4" r:id="rId1"/>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A1:U107"/>
  <sheetViews>
    <sheetView workbookViewId="0">
      <pane ySplit="7" topLeftCell="A8" activePane="bottomLeft" state="frozen"/>
      <selection pane="bottomLeft" activeCell="B8" sqref="B8"/>
    </sheetView>
  </sheetViews>
  <sheetFormatPr baseColWidth="10" defaultColWidth="11.42578125" defaultRowHeight="15" x14ac:dyDescent="0.25"/>
  <cols>
    <col min="1" max="2" width="9" customWidth="1"/>
    <col min="3" max="3" width="29.7109375" customWidth="1"/>
    <col min="4" max="4" width="22.140625" customWidth="1"/>
    <col min="5" max="5" width="19" customWidth="1"/>
    <col min="6" max="6" width="30.7109375" customWidth="1"/>
    <col min="7" max="7" width="14.7109375" customWidth="1"/>
    <col min="13" max="13" width="18.42578125" customWidth="1"/>
  </cols>
  <sheetData>
    <row r="1" spans="1:21" x14ac:dyDescent="0.25">
      <c r="A1" s="28" t="s">
        <v>124</v>
      </c>
      <c r="B1" s="28"/>
      <c r="R1" s="13"/>
    </row>
    <row r="2" spans="1:21" x14ac:dyDescent="0.25">
      <c r="A2" s="29" t="s">
        <v>143</v>
      </c>
      <c r="B2" s="29"/>
      <c r="R2" s="13"/>
    </row>
    <row r="3" spans="1:21" x14ac:dyDescent="0.25">
      <c r="A3" s="28"/>
      <c r="B3" s="28"/>
      <c r="G3" s="44"/>
      <c r="R3" s="13"/>
    </row>
    <row r="4" spans="1:21" ht="26.25" customHeight="1" x14ac:dyDescent="0.3">
      <c r="A4" s="70" t="s">
        <v>212</v>
      </c>
      <c r="B4" s="28"/>
      <c r="C4" s="30" t="s">
        <v>173</v>
      </c>
      <c r="D4" s="31"/>
      <c r="E4" s="32">
        <f>SUM(H8:H107)+SUM(I8:I107)+IF(SUM(J8:J107)&gt;0.5,0.5,SUM(J8:J107))+IF(SUM(K8:K107)&gt;0.5,0.5,SUM(K8:K107))+SUM(L8:L107)</f>
        <v>0</v>
      </c>
      <c r="G4" s="44"/>
      <c r="R4" s="13"/>
      <c r="T4" s="70" t="s">
        <v>212</v>
      </c>
    </row>
    <row r="5" spans="1:21" x14ac:dyDescent="0.25">
      <c r="A5" s="28"/>
      <c r="B5" s="28"/>
      <c r="R5" s="13"/>
    </row>
    <row r="6" spans="1:21" ht="15.75" x14ac:dyDescent="0.25">
      <c r="A6" s="282" t="s">
        <v>170</v>
      </c>
      <c r="B6" s="288"/>
      <c r="C6" s="286"/>
      <c r="D6" s="286"/>
      <c r="E6" s="286"/>
      <c r="F6" s="286"/>
      <c r="G6" s="286"/>
      <c r="H6" s="286"/>
      <c r="I6" s="286"/>
      <c r="J6" s="286"/>
      <c r="K6" s="286"/>
      <c r="L6" s="286"/>
      <c r="M6" s="287"/>
      <c r="N6" s="34"/>
      <c r="O6" s="34"/>
      <c r="P6" s="34"/>
      <c r="Q6" s="34"/>
      <c r="R6" s="34"/>
      <c r="S6" s="34"/>
    </row>
    <row r="7" spans="1:21" ht="30" x14ac:dyDescent="0.25">
      <c r="A7" s="71" t="s">
        <v>141</v>
      </c>
      <c r="B7" s="72" t="s">
        <v>171</v>
      </c>
      <c r="C7" s="72" t="s">
        <v>151</v>
      </c>
      <c r="D7" s="72" t="s">
        <v>152</v>
      </c>
      <c r="E7" s="72" t="s">
        <v>153</v>
      </c>
      <c r="F7" s="72" t="s">
        <v>154</v>
      </c>
      <c r="G7" s="72" t="s">
        <v>155</v>
      </c>
      <c r="H7" s="35" t="s">
        <v>156</v>
      </c>
      <c r="I7" s="35" t="s">
        <v>157</v>
      </c>
      <c r="J7" s="35" t="s">
        <v>158</v>
      </c>
      <c r="K7" s="35" t="s">
        <v>159</v>
      </c>
      <c r="L7" s="35" t="s">
        <v>172</v>
      </c>
      <c r="M7" s="36" t="s">
        <v>139</v>
      </c>
      <c r="N7" s="33"/>
      <c r="O7" s="33"/>
      <c r="P7" s="33"/>
      <c r="Q7" s="33"/>
      <c r="R7" s="33"/>
      <c r="S7" s="33"/>
      <c r="T7" s="33"/>
      <c r="U7" s="33"/>
    </row>
    <row r="8" spans="1:21" x14ac:dyDescent="0.25">
      <c r="A8" s="71">
        <v>1</v>
      </c>
      <c r="B8" s="7"/>
      <c r="C8" s="7"/>
      <c r="D8" s="7"/>
      <c r="E8" s="7"/>
      <c r="F8" s="7"/>
      <c r="G8" s="7"/>
      <c r="H8" s="37">
        <f>IF(B8="Patent",0,IF(AND(D8="Internacional",G8="Responsable"),0.25*E8,0))</f>
        <v>0</v>
      </c>
      <c r="I8" s="37">
        <f>IF(B8="Patent",0,IF(AND(D8="Nacional",G8="Responsable"),0.2*E8,0))</f>
        <v>0</v>
      </c>
      <c r="J8" s="37">
        <f>IF(B8="Patent",0,IF(AND(D8="Nacional",G8="Participant"),0.1*E8,0))</f>
        <v>0</v>
      </c>
      <c r="K8" s="37">
        <f>IF(B8="Patent",0,IF(AND(D8="Internacional",G8="Participant"),0.1*E8,0))</f>
        <v>0</v>
      </c>
      <c r="L8" s="37">
        <f>IF(B8="Patent",1,0)</f>
        <v>0</v>
      </c>
      <c r="M8" s="39" t="str">
        <f>IF(C8&lt;&gt;0,(CONCATENATE("12f_",'Valoració '!$D$7,"00",A8))," ")</f>
        <v xml:space="preserve"> </v>
      </c>
      <c r="N8" s="33"/>
      <c r="O8" s="33"/>
      <c r="P8" s="33"/>
      <c r="Q8" s="33"/>
      <c r="R8" s="33"/>
      <c r="S8" s="33"/>
      <c r="T8" s="33"/>
      <c r="U8" s="33"/>
    </row>
    <row r="9" spans="1:21" x14ac:dyDescent="0.25">
      <c r="A9" s="71">
        <v>2</v>
      </c>
      <c r="B9" s="7"/>
      <c r="C9" s="7"/>
      <c r="D9" s="7"/>
      <c r="E9" s="7"/>
      <c r="F9" s="7"/>
      <c r="G9" s="7"/>
      <c r="H9" s="37">
        <f t="shared" ref="H9:H107" si="0">IF(B9="Patent",0,IF(AND(D9="Internacional",G9="Responsable"),0.25*E9,0))</f>
        <v>0</v>
      </c>
      <c r="I9" s="37">
        <f t="shared" ref="I9:I107" si="1">IF(B9="Patent",0,IF(AND(D9="Nacional",G9="Responsable"),0.2*E9,0))</f>
        <v>0</v>
      </c>
      <c r="J9" s="37">
        <f t="shared" ref="J9:J107" si="2">IF(B9="Patent",0,IF(AND(D9="Nacional",G9="Participant"),0.1*E9,0))</f>
        <v>0</v>
      </c>
      <c r="K9" s="37">
        <f t="shared" ref="K9:K107" si="3">IF(B9="Patent",0,IF(AND(D9="Internacional",G9="Participant"),0.1*E9,0))</f>
        <v>0</v>
      </c>
      <c r="L9" s="37">
        <f t="shared" ref="L9:L107" si="4">IF(B9="Patent",1,0)</f>
        <v>0</v>
      </c>
      <c r="M9" s="39" t="str">
        <f>IF(C9&lt;&gt;0,(CONCATENATE("12f_",'Valoració '!$D$7,"00",A9))," ")</f>
        <v xml:space="preserve"> </v>
      </c>
      <c r="N9" s="33"/>
      <c r="O9" s="33"/>
      <c r="P9" s="33"/>
      <c r="Q9" s="33"/>
      <c r="R9" s="33"/>
      <c r="S9" s="33"/>
      <c r="T9" s="33"/>
      <c r="U9" s="33"/>
    </row>
    <row r="10" spans="1:21" x14ac:dyDescent="0.25">
      <c r="A10" s="71">
        <v>3</v>
      </c>
      <c r="B10" s="7"/>
      <c r="C10" s="7"/>
      <c r="D10" s="7"/>
      <c r="E10" s="7"/>
      <c r="F10" s="7"/>
      <c r="G10" s="7"/>
      <c r="H10" s="37">
        <f t="shared" si="0"/>
        <v>0</v>
      </c>
      <c r="I10" s="37">
        <f t="shared" si="1"/>
        <v>0</v>
      </c>
      <c r="J10" s="37">
        <f t="shared" si="2"/>
        <v>0</v>
      </c>
      <c r="K10" s="37">
        <f t="shared" si="3"/>
        <v>0</v>
      </c>
      <c r="L10" s="37">
        <f t="shared" si="4"/>
        <v>0</v>
      </c>
      <c r="M10" s="39" t="str">
        <f>IF(C10&lt;&gt;0,(CONCATENATE("12f_",'Valoració '!$D$7,"00",A10))," ")</f>
        <v xml:space="preserve"> </v>
      </c>
    </row>
    <row r="11" spans="1:21" x14ac:dyDescent="0.25">
      <c r="A11" s="71">
        <v>4</v>
      </c>
      <c r="B11" s="7"/>
      <c r="C11" s="7"/>
      <c r="D11" s="7"/>
      <c r="E11" s="7"/>
      <c r="F11" s="7"/>
      <c r="G11" s="7"/>
      <c r="H11" s="37">
        <f t="shared" si="0"/>
        <v>0</v>
      </c>
      <c r="I11" s="37">
        <f t="shared" si="1"/>
        <v>0</v>
      </c>
      <c r="J11" s="37">
        <f t="shared" si="2"/>
        <v>0</v>
      </c>
      <c r="K11" s="37">
        <f t="shared" si="3"/>
        <v>0</v>
      </c>
      <c r="L11" s="37">
        <f t="shared" si="4"/>
        <v>0</v>
      </c>
      <c r="M11" s="39" t="str">
        <f>IF(C11&lt;&gt;0,(CONCATENATE("12f_",'Valoració '!$D$7,"00",A11))," ")</f>
        <v xml:space="preserve"> </v>
      </c>
    </row>
    <row r="12" spans="1:21" x14ac:dyDescent="0.25">
      <c r="A12" s="71">
        <v>5</v>
      </c>
      <c r="B12" s="7"/>
      <c r="C12" s="7"/>
      <c r="D12" s="7"/>
      <c r="E12" s="7"/>
      <c r="F12" s="7"/>
      <c r="G12" s="7"/>
      <c r="H12" s="37">
        <f t="shared" si="0"/>
        <v>0</v>
      </c>
      <c r="I12" s="37">
        <f t="shared" si="1"/>
        <v>0</v>
      </c>
      <c r="J12" s="37">
        <f t="shared" si="2"/>
        <v>0</v>
      </c>
      <c r="K12" s="37">
        <f t="shared" si="3"/>
        <v>0</v>
      </c>
      <c r="L12" s="37">
        <f t="shared" si="4"/>
        <v>0</v>
      </c>
      <c r="M12" s="39" t="str">
        <f>IF(C12&lt;&gt;0,(CONCATENATE("12f_",'Valoració '!$D$7,"00",A12))," ")</f>
        <v xml:space="preserve"> </v>
      </c>
    </row>
    <row r="13" spans="1:21" x14ac:dyDescent="0.25">
      <c r="A13" s="71">
        <v>6</v>
      </c>
      <c r="B13" s="7"/>
      <c r="C13" s="7"/>
      <c r="D13" s="7"/>
      <c r="E13" s="7"/>
      <c r="F13" s="7"/>
      <c r="G13" s="7"/>
      <c r="H13" s="37">
        <f t="shared" si="0"/>
        <v>0</v>
      </c>
      <c r="I13" s="37">
        <f t="shared" si="1"/>
        <v>0</v>
      </c>
      <c r="J13" s="37">
        <f t="shared" si="2"/>
        <v>0</v>
      </c>
      <c r="K13" s="37">
        <f t="shared" si="3"/>
        <v>0</v>
      </c>
      <c r="L13" s="37">
        <f t="shared" si="4"/>
        <v>0</v>
      </c>
      <c r="M13" s="39" t="str">
        <f>IF(C13&lt;&gt;0,(CONCATENATE("12f_",'Valoració '!$D$7,"00",A13))," ")</f>
        <v xml:space="preserve"> </v>
      </c>
    </row>
    <row r="14" spans="1:21" x14ac:dyDescent="0.25">
      <c r="A14" s="71">
        <v>7</v>
      </c>
      <c r="B14" s="7"/>
      <c r="C14" s="7"/>
      <c r="D14" s="7"/>
      <c r="E14" s="7"/>
      <c r="F14" s="7"/>
      <c r="G14" s="7"/>
      <c r="H14" s="37">
        <f t="shared" si="0"/>
        <v>0</v>
      </c>
      <c r="I14" s="37">
        <f t="shared" si="1"/>
        <v>0</v>
      </c>
      <c r="J14" s="37">
        <f t="shared" si="2"/>
        <v>0</v>
      </c>
      <c r="K14" s="37">
        <f t="shared" si="3"/>
        <v>0</v>
      </c>
      <c r="L14" s="37">
        <f t="shared" si="4"/>
        <v>0</v>
      </c>
      <c r="M14" s="39" t="str">
        <f>IF(C14&lt;&gt;0,(CONCATENATE("12f_",'Valoració '!$D$7,"00",A14))," ")</f>
        <v xml:space="preserve"> </v>
      </c>
    </row>
    <row r="15" spans="1:21" x14ac:dyDescent="0.25">
      <c r="A15" s="71">
        <v>8</v>
      </c>
      <c r="B15" s="7"/>
      <c r="C15" s="7"/>
      <c r="D15" s="7"/>
      <c r="E15" s="7"/>
      <c r="F15" s="7"/>
      <c r="G15" s="7"/>
      <c r="H15" s="37">
        <f t="shared" si="0"/>
        <v>0</v>
      </c>
      <c r="I15" s="37">
        <f t="shared" si="1"/>
        <v>0</v>
      </c>
      <c r="J15" s="37">
        <f t="shared" si="2"/>
        <v>0</v>
      </c>
      <c r="K15" s="37">
        <f t="shared" si="3"/>
        <v>0</v>
      </c>
      <c r="L15" s="37">
        <f t="shared" si="4"/>
        <v>0</v>
      </c>
      <c r="M15" s="39" t="str">
        <f>IF(C15&lt;&gt;0,(CONCATENATE("12f_",'Valoració '!$D$7,"00",A15))," ")</f>
        <v xml:space="preserve"> </v>
      </c>
    </row>
    <row r="16" spans="1:21" x14ac:dyDescent="0.25">
      <c r="A16" s="71">
        <v>9</v>
      </c>
      <c r="B16" s="7"/>
      <c r="C16" s="7"/>
      <c r="D16" s="7"/>
      <c r="E16" s="7"/>
      <c r="F16" s="7"/>
      <c r="G16" s="7"/>
      <c r="H16" s="37">
        <f t="shared" si="0"/>
        <v>0</v>
      </c>
      <c r="I16" s="37">
        <f t="shared" si="1"/>
        <v>0</v>
      </c>
      <c r="J16" s="37">
        <f t="shared" si="2"/>
        <v>0</v>
      </c>
      <c r="K16" s="37">
        <f t="shared" si="3"/>
        <v>0</v>
      </c>
      <c r="L16" s="37">
        <f t="shared" si="4"/>
        <v>0</v>
      </c>
      <c r="M16" s="39" t="str">
        <f>IF(C16&lt;&gt;0,(CONCATENATE("12f_",'Valoració '!$D$7,"00",A16))," ")</f>
        <v xml:space="preserve"> </v>
      </c>
    </row>
    <row r="17" spans="1:13" x14ac:dyDescent="0.25">
      <c r="A17" s="71">
        <v>10</v>
      </c>
      <c r="B17" s="7"/>
      <c r="C17" s="7"/>
      <c r="D17" s="7"/>
      <c r="E17" s="7"/>
      <c r="F17" s="7"/>
      <c r="G17" s="7"/>
      <c r="H17" s="37">
        <f t="shared" si="0"/>
        <v>0</v>
      </c>
      <c r="I17" s="37">
        <f t="shared" si="1"/>
        <v>0</v>
      </c>
      <c r="J17" s="37">
        <f t="shared" si="2"/>
        <v>0</v>
      </c>
      <c r="K17" s="37">
        <f t="shared" si="3"/>
        <v>0</v>
      </c>
      <c r="L17" s="37">
        <f t="shared" si="4"/>
        <v>0</v>
      </c>
      <c r="M17" s="39" t="str">
        <f>IF(C17&lt;&gt;0,(CONCATENATE("12f_",'Valoració '!$D$7,"00",A17))," ")</f>
        <v xml:space="preserve"> </v>
      </c>
    </row>
    <row r="18" spans="1:13" x14ac:dyDescent="0.25">
      <c r="A18" s="71">
        <v>11</v>
      </c>
      <c r="B18" s="7"/>
      <c r="C18" s="7"/>
      <c r="D18" s="7"/>
      <c r="E18" s="7"/>
      <c r="F18" s="7"/>
      <c r="G18" s="7"/>
      <c r="H18" s="37">
        <f t="shared" si="0"/>
        <v>0</v>
      </c>
      <c r="I18" s="37">
        <f t="shared" si="1"/>
        <v>0</v>
      </c>
      <c r="J18" s="37">
        <f t="shared" si="2"/>
        <v>0</v>
      </c>
      <c r="K18" s="37">
        <f t="shared" si="3"/>
        <v>0</v>
      </c>
      <c r="L18" s="37">
        <f t="shared" si="4"/>
        <v>0</v>
      </c>
      <c r="M18" s="39" t="str">
        <f>IF(C18&lt;&gt;0,(CONCATENATE("12f_",'Valoració '!$D$7,"00",A18))," ")</f>
        <v xml:space="preserve"> </v>
      </c>
    </row>
    <row r="19" spans="1:13" x14ac:dyDescent="0.25">
      <c r="A19" s="71">
        <v>12</v>
      </c>
      <c r="B19" s="7"/>
      <c r="C19" s="7"/>
      <c r="D19" s="7"/>
      <c r="E19" s="7"/>
      <c r="F19" s="7"/>
      <c r="G19" s="7"/>
      <c r="H19" s="37">
        <f t="shared" si="0"/>
        <v>0</v>
      </c>
      <c r="I19" s="37">
        <f t="shared" si="1"/>
        <v>0</v>
      </c>
      <c r="J19" s="37">
        <f t="shared" si="2"/>
        <v>0</v>
      </c>
      <c r="K19" s="37">
        <f t="shared" si="3"/>
        <v>0</v>
      </c>
      <c r="L19" s="37">
        <f t="shared" si="4"/>
        <v>0</v>
      </c>
      <c r="M19" s="39" t="str">
        <f>IF(C19&lt;&gt;0,(CONCATENATE("12f_",'Valoració '!$D$7,"00",A19))," ")</f>
        <v xml:space="preserve"> </v>
      </c>
    </row>
    <row r="20" spans="1:13" x14ac:dyDescent="0.25">
      <c r="A20" s="71">
        <v>13</v>
      </c>
      <c r="B20" s="7"/>
      <c r="C20" s="7"/>
      <c r="D20" s="7"/>
      <c r="E20" s="7"/>
      <c r="F20" s="7"/>
      <c r="G20" s="7"/>
      <c r="H20" s="37">
        <f t="shared" si="0"/>
        <v>0</v>
      </c>
      <c r="I20" s="37">
        <f t="shared" si="1"/>
        <v>0</v>
      </c>
      <c r="J20" s="37">
        <f t="shared" si="2"/>
        <v>0</v>
      </c>
      <c r="K20" s="37">
        <f t="shared" si="3"/>
        <v>0</v>
      </c>
      <c r="L20" s="37">
        <f t="shared" si="4"/>
        <v>0</v>
      </c>
      <c r="M20" s="39" t="str">
        <f>IF(C20&lt;&gt;0,(CONCATENATE("12f_",'Valoració '!$D$7,"00",A20))," ")</f>
        <v xml:space="preserve"> </v>
      </c>
    </row>
    <row r="21" spans="1:13" x14ac:dyDescent="0.25">
      <c r="A21" s="71">
        <v>14</v>
      </c>
      <c r="B21" s="7"/>
      <c r="C21" s="7"/>
      <c r="D21" s="7"/>
      <c r="E21" s="7"/>
      <c r="F21" s="7"/>
      <c r="G21" s="7"/>
      <c r="H21" s="37">
        <f t="shared" si="0"/>
        <v>0</v>
      </c>
      <c r="I21" s="37">
        <f t="shared" si="1"/>
        <v>0</v>
      </c>
      <c r="J21" s="37">
        <f t="shared" si="2"/>
        <v>0</v>
      </c>
      <c r="K21" s="37">
        <f t="shared" si="3"/>
        <v>0</v>
      </c>
      <c r="L21" s="37">
        <f t="shared" si="4"/>
        <v>0</v>
      </c>
      <c r="M21" s="39" t="str">
        <f>IF(C21&lt;&gt;0,(CONCATENATE("12f_",'Valoració '!$D$7,"00",A21))," ")</f>
        <v xml:space="preserve"> </v>
      </c>
    </row>
    <row r="22" spans="1:13" x14ac:dyDescent="0.25">
      <c r="A22" s="71">
        <v>15</v>
      </c>
      <c r="B22" s="7"/>
      <c r="C22" s="7"/>
      <c r="D22" s="7"/>
      <c r="E22" s="7"/>
      <c r="F22" s="7"/>
      <c r="G22" s="7"/>
      <c r="H22" s="37">
        <f t="shared" si="0"/>
        <v>0</v>
      </c>
      <c r="I22" s="37">
        <f t="shared" si="1"/>
        <v>0</v>
      </c>
      <c r="J22" s="37">
        <f t="shared" si="2"/>
        <v>0</v>
      </c>
      <c r="K22" s="37">
        <f t="shared" si="3"/>
        <v>0</v>
      </c>
      <c r="L22" s="37">
        <f t="shared" si="4"/>
        <v>0</v>
      </c>
      <c r="M22" s="39" t="str">
        <f>IF(C22&lt;&gt;0,(CONCATENATE("12f_",'Valoració '!$D$7,"00",A22))," ")</f>
        <v xml:space="preserve"> </v>
      </c>
    </row>
    <row r="23" spans="1:13" x14ac:dyDescent="0.25">
      <c r="A23" s="71">
        <v>16</v>
      </c>
      <c r="B23" s="7"/>
      <c r="C23" s="7"/>
      <c r="D23" s="7"/>
      <c r="E23" s="7"/>
      <c r="F23" s="7"/>
      <c r="G23" s="7"/>
      <c r="H23" s="37">
        <f t="shared" si="0"/>
        <v>0</v>
      </c>
      <c r="I23" s="37">
        <f t="shared" si="1"/>
        <v>0</v>
      </c>
      <c r="J23" s="37">
        <f t="shared" si="2"/>
        <v>0</v>
      </c>
      <c r="K23" s="37">
        <f t="shared" si="3"/>
        <v>0</v>
      </c>
      <c r="L23" s="37">
        <f t="shared" si="4"/>
        <v>0</v>
      </c>
      <c r="M23" s="39" t="str">
        <f>IF(C23&lt;&gt;0,(CONCATENATE("12f_",'Valoració '!$D$7,"00",A23))," ")</f>
        <v xml:space="preserve"> </v>
      </c>
    </row>
    <row r="24" spans="1:13" x14ac:dyDescent="0.25">
      <c r="A24" s="71">
        <v>17</v>
      </c>
      <c r="B24" s="7"/>
      <c r="C24" s="7"/>
      <c r="D24" s="7"/>
      <c r="E24" s="7"/>
      <c r="F24" s="7"/>
      <c r="G24" s="7"/>
      <c r="H24" s="37">
        <f t="shared" si="0"/>
        <v>0</v>
      </c>
      <c r="I24" s="37">
        <f t="shared" si="1"/>
        <v>0</v>
      </c>
      <c r="J24" s="37">
        <f t="shared" si="2"/>
        <v>0</v>
      </c>
      <c r="K24" s="37">
        <f t="shared" si="3"/>
        <v>0</v>
      </c>
      <c r="L24" s="37">
        <f t="shared" si="4"/>
        <v>0</v>
      </c>
      <c r="M24" s="39" t="str">
        <f>IF(C24&lt;&gt;0,(CONCATENATE("12f_",'Valoració '!$D$7,"00",A24))," ")</f>
        <v xml:space="preserve"> </v>
      </c>
    </row>
    <row r="25" spans="1:13" x14ac:dyDescent="0.25">
      <c r="A25" s="71">
        <v>18</v>
      </c>
      <c r="B25" s="7"/>
      <c r="C25" s="7"/>
      <c r="D25" s="7"/>
      <c r="E25" s="7"/>
      <c r="F25" s="7"/>
      <c r="G25" s="7"/>
      <c r="H25" s="37">
        <f t="shared" si="0"/>
        <v>0</v>
      </c>
      <c r="I25" s="37">
        <f t="shared" si="1"/>
        <v>0</v>
      </c>
      <c r="J25" s="37">
        <f t="shared" si="2"/>
        <v>0</v>
      </c>
      <c r="K25" s="37">
        <f t="shared" si="3"/>
        <v>0</v>
      </c>
      <c r="L25" s="37">
        <f t="shared" si="4"/>
        <v>0</v>
      </c>
      <c r="M25" s="39" t="str">
        <f>IF(C25&lt;&gt;0,(CONCATENATE("12f_",'Valoració '!$D$7,"00",A25))," ")</f>
        <v xml:space="preserve"> </v>
      </c>
    </row>
    <row r="26" spans="1:13" x14ac:dyDescent="0.25">
      <c r="A26" s="71">
        <v>19</v>
      </c>
      <c r="B26" s="7"/>
      <c r="C26" s="7"/>
      <c r="D26" s="7"/>
      <c r="E26" s="7"/>
      <c r="F26" s="7"/>
      <c r="G26" s="7"/>
      <c r="H26" s="37">
        <f t="shared" si="0"/>
        <v>0</v>
      </c>
      <c r="I26" s="37">
        <f t="shared" si="1"/>
        <v>0</v>
      </c>
      <c r="J26" s="37">
        <f t="shared" si="2"/>
        <v>0</v>
      </c>
      <c r="K26" s="37">
        <f t="shared" si="3"/>
        <v>0</v>
      </c>
      <c r="L26" s="37">
        <f t="shared" si="4"/>
        <v>0</v>
      </c>
      <c r="M26" s="39" t="str">
        <f>IF(C26&lt;&gt;0,(CONCATENATE("12f_",'Valoració '!$D$7,"00",A26))," ")</f>
        <v xml:space="preserve"> </v>
      </c>
    </row>
    <row r="27" spans="1:13" x14ac:dyDescent="0.25">
      <c r="A27" s="71">
        <v>20</v>
      </c>
      <c r="B27" s="7"/>
      <c r="C27" s="7"/>
      <c r="D27" s="7"/>
      <c r="E27" s="7"/>
      <c r="F27" s="7"/>
      <c r="G27" s="7"/>
      <c r="H27" s="37">
        <f t="shared" si="0"/>
        <v>0</v>
      </c>
      <c r="I27" s="37">
        <f t="shared" si="1"/>
        <v>0</v>
      </c>
      <c r="J27" s="37">
        <f t="shared" si="2"/>
        <v>0</v>
      </c>
      <c r="K27" s="37">
        <f t="shared" si="3"/>
        <v>0</v>
      </c>
      <c r="L27" s="37">
        <f t="shared" si="4"/>
        <v>0</v>
      </c>
      <c r="M27" s="39" t="str">
        <f>IF(C27&lt;&gt;0,(CONCATENATE("12f_",'Valoració '!$D$7,"00",A27))," ")</f>
        <v xml:space="preserve"> </v>
      </c>
    </row>
    <row r="28" spans="1:13" x14ac:dyDescent="0.25">
      <c r="A28" s="71">
        <v>21</v>
      </c>
      <c r="B28" s="7"/>
      <c r="C28" s="7"/>
      <c r="D28" s="7"/>
      <c r="E28" s="7"/>
      <c r="F28" s="7"/>
      <c r="G28" s="7"/>
      <c r="H28" s="37">
        <f t="shared" si="0"/>
        <v>0</v>
      </c>
      <c r="I28" s="37">
        <f t="shared" si="1"/>
        <v>0</v>
      </c>
      <c r="J28" s="37">
        <f t="shared" si="2"/>
        <v>0</v>
      </c>
      <c r="K28" s="37">
        <f t="shared" si="3"/>
        <v>0</v>
      </c>
      <c r="L28" s="37">
        <f t="shared" si="4"/>
        <v>0</v>
      </c>
      <c r="M28" s="39" t="str">
        <f>IF(C28&lt;&gt;0,(CONCATENATE("12f_",'Valoració '!$D$7,"00",A28))," ")</f>
        <v xml:space="preserve"> </v>
      </c>
    </row>
    <row r="29" spans="1:13" x14ac:dyDescent="0.25">
      <c r="A29" s="71">
        <v>22</v>
      </c>
      <c r="B29" s="7"/>
      <c r="C29" s="7"/>
      <c r="D29" s="7"/>
      <c r="E29" s="7"/>
      <c r="F29" s="7"/>
      <c r="G29" s="7"/>
      <c r="H29" s="37">
        <f t="shared" si="0"/>
        <v>0</v>
      </c>
      <c r="I29" s="37">
        <f t="shared" si="1"/>
        <v>0</v>
      </c>
      <c r="J29" s="37">
        <f t="shared" si="2"/>
        <v>0</v>
      </c>
      <c r="K29" s="37">
        <f t="shared" si="3"/>
        <v>0</v>
      </c>
      <c r="L29" s="37">
        <f t="shared" si="4"/>
        <v>0</v>
      </c>
      <c r="M29" s="39" t="str">
        <f>IF(C29&lt;&gt;0,(CONCATENATE("12f_",'Valoració '!$D$7,"00",A29))," ")</f>
        <v xml:space="preserve"> </v>
      </c>
    </row>
    <row r="30" spans="1:13" x14ac:dyDescent="0.25">
      <c r="A30" s="71">
        <v>23</v>
      </c>
      <c r="B30" s="7"/>
      <c r="C30" s="7"/>
      <c r="D30" s="7"/>
      <c r="E30" s="7"/>
      <c r="F30" s="7"/>
      <c r="G30" s="7"/>
      <c r="H30" s="37">
        <f t="shared" si="0"/>
        <v>0</v>
      </c>
      <c r="I30" s="37">
        <f t="shared" si="1"/>
        <v>0</v>
      </c>
      <c r="J30" s="37">
        <f t="shared" si="2"/>
        <v>0</v>
      </c>
      <c r="K30" s="37">
        <f t="shared" si="3"/>
        <v>0</v>
      </c>
      <c r="L30" s="37">
        <f t="shared" si="4"/>
        <v>0</v>
      </c>
      <c r="M30" s="39" t="str">
        <f>IF(C30&lt;&gt;0,(CONCATENATE("12f_",'Valoració '!$D$7,"00",A30))," ")</f>
        <v xml:space="preserve"> </v>
      </c>
    </row>
    <row r="31" spans="1:13" x14ac:dyDescent="0.25">
      <c r="A31" s="71">
        <v>24</v>
      </c>
      <c r="B31" s="7"/>
      <c r="C31" s="7"/>
      <c r="D31" s="7"/>
      <c r="E31" s="7"/>
      <c r="F31" s="7"/>
      <c r="G31" s="7"/>
      <c r="H31" s="37">
        <f t="shared" si="0"/>
        <v>0</v>
      </c>
      <c r="I31" s="37">
        <f t="shared" si="1"/>
        <v>0</v>
      </c>
      <c r="J31" s="37">
        <f t="shared" si="2"/>
        <v>0</v>
      </c>
      <c r="K31" s="37">
        <f t="shared" si="3"/>
        <v>0</v>
      </c>
      <c r="L31" s="37">
        <f t="shared" si="4"/>
        <v>0</v>
      </c>
      <c r="M31" s="39" t="str">
        <f>IF(C31&lt;&gt;0,(CONCATENATE("12f_",'Valoració '!$D$7,"00",A31))," ")</f>
        <v xml:space="preserve"> </v>
      </c>
    </row>
    <row r="32" spans="1:13" x14ac:dyDescent="0.25">
      <c r="A32" s="71">
        <v>25</v>
      </c>
      <c r="B32" s="7"/>
      <c r="C32" s="7"/>
      <c r="D32" s="7"/>
      <c r="E32" s="7"/>
      <c r="F32" s="7"/>
      <c r="G32" s="7"/>
      <c r="H32" s="37">
        <f t="shared" si="0"/>
        <v>0</v>
      </c>
      <c r="I32" s="37">
        <f t="shared" si="1"/>
        <v>0</v>
      </c>
      <c r="J32" s="37">
        <f t="shared" si="2"/>
        <v>0</v>
      </c>
      <c r="K32" s="37">
        <f t="shared" si="3"/>
        <v>0</v>
      </c>
      <c r="L32" s="37">
        <f t="shared" si="4"/>
        <v>0</v>
      </c>
      <c r="M32" s="39" t="str">
        <f>IF(C32&lt;&gt;0,(CONCATENATE("12f_",'Valoració '!$D$7,"00",A32))," ")</f>
        <v xml:space="preserve"> </v>
      </c>
    </row>
    <row r="33" spans="1:13" x14ac:dyDescent="0.25">
      <c r="A33" s="71">
        <v>26</v>
      </c>
      <c r="B33" s="7"/>
      <c r="C33" s="7"/>
      <c r="D33" s="7"/>
      <c r="E33" s="7"/>
      <c r="F33" s="7"/>
      <c r="G33" s="7"/>
      <c r="H33" s="37">
        <f t="shared" si="0"/>
        <v>0</v>
      </c>
      <c r="I33" s="37">
        <f t="shared" si="1"/>
        <v>0</v>
      </c>
      <c r="J33" s="37">
        <f t="shared" si="2"/>
        <v>0</v>
      </c>
      <c r="K33" s="37">
        <f t="shared" si="3"/>
        <v>0</v>
      </c>
      <c r="L33" s="37">
        <f t="shared" si="4"/>
        <v>0</v>
      </c>
      <c r="M33" s="39" t="str">
        <f>IF(C33&lt;&gt;0,(CONCATENATE("12f_",'Valoració '!$D$7,"00",A33))," ")</f>
        <v xml:space="preserve"> </v>
      </c>
    </row>
    <row r="34" spans="1:13" x14ac:dyDescent="0.25">
      <c r="A34" s="71">
        <v>27</v>
      </c>
      <c r="B34" s="7"/>
      <c r="C34" s="7"/>
      <c r="D34" s="7"/>
      <c r="E34" s="7"/>
      <c r="F34" s="7"/>
      <c r="G34" s="7"/>
      <c r="H34" s="37">
        <f t="shared" si="0"/>
        <v>0</v>
      </c>
      <c r="I34" s="37">
        <f t="shared" si="1"/>
        <v>0</v>
      </c>
      <c r="J34" s="37">
        <f t="shared" si="2"/>
        <v>0</v>
      </c>
      <c r="K34" s="37">
        <f t="shared" si="3"/>
        <v>0</v>
      </c>
      <c r="L34" s="37">
        <f t="shared" si="4"/>
        <v>0</v>
      </c>
      <c r="M34" s="39" t="str">
        <f>IF(C34&lt;&gt;0,(CONCATENATE("12f_",'Valoració '!$D$7,"00",A34))," ")</f>
        <v xml:space="preserve"> </v>
      </c>
    </row>
    <row r="35" spans="1:13" x14ac:dyDescent="0.25">
      <c r="A35" s="71">
        <v>28</v>
      </c>
      <c r="B35" s="7"/>
      <c r="C35" s="7"/>
      <c r="D35" s="7"/>
      <c r="E35" s="7"/>
      <c r="F35" s="7"/>
      <c r="G35" s="7"/>
      <c r="H35" s="37">
        <f t="shared" si="0"/>
        <v>0</v>
      </c>
      <c r="I35" s="37">
        <f t="shared" si="1"/>
        <v>0</v>
      </c>
      <c r="J35" s="37">
        <f t="shared" si="2"/>
        <v>0</v>
      </c>
      <c r="K35" s="37">
        <f t="shared" si="3"/>
        <v>0</v>
      </c>
      <c r="L35" s="37">
        <f t="shared" si="4"/>
        <v>0</v>
      </c>
      <c r="M35" s="39" t="str">
        <f>IF(C35&lt;&gt;0,(CONCATENATE("12f_",'Valoració '!$D$7,"00",A35))," ")</f>
        <v xml:space="preserve"> </v>
      </c>
    </row>
    <row r="36" spans="1:13" x14ac:dyDescent="0.25">
      <c r="A36" s="71">
        <v>29</v>
      </c>
      <c r="B36" s="7"/>
      <c r="C36" s="7"/>
      <c r="D36" s="7"/>
      <c r="E36" s="7"/>
      <c r="F36" s="7"/>
      <c r="G36" s="7"/>
      <c r="H36" s="37">
        <f t="shared" si="0"/>
        <v>0</v>
      </c>
      <c r="I36" s="37">
        <f t="shared" si="1"/>
        <v>0</v>
      </c>
      <c r="J36" s="37">
        <f t="shared" si="2"/>
        <v>0</v>
      </c>
      <c r="K36" s="37">
        <f t="shared" si="3"/>
        <v>0</v>
      </c>
      <c r="L36" s="37">
        <f t="shared" si="4"/>
        <v>0</v>
      </c>
      <c r="M36" s="39" t="str">
        <f>IF(C36&lt;&gt;0,(CONCATENATE("12f_",'Valoració '!$D$7,"00",A36))," ")</f>
        <v xml:space="preserve"> </v>
      </c>
    </row>
    <row r="37" spans="1:13" x14ac:dyDescent="0.25">
      <c r="A37" s="71">
        <v>30</v>
      </c>
      <c r="B37" s="7"/>
      <c r="C37" s="7"/>
      <c r="D37" s="7"/>
      <c r="E37" s="7"/>
      <c r="F37" s="7"/>
      <c r="G37" s="7"/>
      <c r="H37" s="37">
        <f t="shared" si="0"/>
        <v>0</v>
      </c>
      <c r="I37" s="37">
        <f t="shared" si="1"/>
        <v>0</v>
      </c>
      <c r="J37" s="37">
        <f t="shared" si="2"/>
        <v>0</v>
      </c>
      <c r="K37" s="37">
        <f t="shared" si="3"/>
        <v>0</v>
      </c>
      <c r="L37" s="37">
        <f t="shared" si="4"/>
        <v>0</v>
      </c>
      <c r="M37" s="39" t="str">
        <f>IF(C37&lt;&gt;0,(CONCATENATE("12f_",'Valoració '!$D$7,"00",A37))," ")</f>
        <v xml:space="preserve"> </v>
      </c>
    </row>
    <row r="38" spans="1:13" x14ac:dyDescent="0.25">
      <c r="A38" s="71">
        <v>31</v>
      </c>
      <c r="B38" s="7"/>
      <c r="C38" s="7"/>
      <c r="D38" s="7"/>
      <c r="E38" s="7"/>
      <c r="F38" s="7"/>
      <c r="G38" s="7"/>
      <c r="H38" s="37">
        <f t="shared" si="0"/>
        <v>0</v>
      </c>
      <c r="I38" s="37">
        <f t="shared" si="1"/>
        <v>0</v>
      </c>
      <c r="J38" s="37">
        <f t="shared" si="2"/>
        <v>0</v>
      </c>
      <c r="K38" s="37">
        <f t="shared" si="3"/>
        <v>0</v>
      </c>
      <c r="L38" s="37">
        <f t="shared" si="4"/>
        <v>0</v>
      </c>
      <c r="M38" s="39" t="str">
        <f>IF(C38&lt;&gt;0,(CONCATENATE("12f_",'Valoració '!$D$7,"00",A38))," ")</f>
        <v xml:space="preserve"> </v>
      </c>
    </row>
    <row r="39" spans="1:13" x14ac:dyDescent="0.25">
      <c r="A39" s="71">
        <v>32</v>
      </c>
      <c r="B39" s="7"/>
      <c r="C39" s="7"/>
      <c r="D39" s="7"/>
      <c r="E39" s="7"/>
      <c r="F39" s="7"/>
      <c r="G39" s="7"/>
      <c r="H39" s="37">
        <f t="shared" si="0"/>
        <v>0</v>
      </c>
      <c r="I39" s="37">
        <f t="shared" si="1"/>
        <v>0</v>
      </c>
      <c r="J39" s="37">
        <f t="shared" si="2"/>
        <v>0</v>
      </c>
      <c r="K39" s="37">
        <f t="shared" si="3"/>
        <v>0</v>
      </c>
      <c r="L39" s="37">
        <f t="shared" si="4"/>
        <v>0</v>
      </c>
      <c r="M39" s="39" t="str">
        <f>IF(C39&lt;&gt;0,(CONCATENATE("12f_",'Valoració '!$D$7,"00",A39))," ")</f>
        <v xml:space="preserve"> </v>
      </c>
    </row>
    <row r="40" spans="1:13" x14ac:dyDescent="0.25">
      <c r="A40" s="71">
        <v>33</v>
      </c>
      <c r="B40" s="7"/>
      <c r="C40" s="7"/>
      <c r="D40" s="7"/>
      <c r="E40" s="7"/>
      <c r="F40" s="7"/>
      <c r="G40" s="7"/>
      <c r="H40" s="37">
        <f t="shared" si="0"/>
        <v>0</v>
      </c>
      <c r="I40" s="37">
        <f t="shared" si="1"/>
        <v>0</v>
      </c>
      <c r="J40" s="37">
        <f t="shared" si="2"/>
        <v>0</v>
      </c>
      <c r="K40" s="37">
        <f t="shared" si="3"/>
        <v>0</v>
      </c>
      <c r="L40" s="37">
        <f t="shared" si="4"/>
        <v>0</v>
      </c>
      <c r="M40" s="39" t="str">
        <f>IF(C40&lt;&gt;0,(CONCATENATE("12f_",'Valoració '!$D$7,"00",A40))," ")</f>
        <v xml:space="preserve"> </v>
      </c>
    </row>
    <row r="41" spans="1:13" x14ac:dyDescent="0.25">
      <c r="A41" s="71">
        <v>34</v>
      </c>
      <c r="B41" s="7"/>
      <c r="C41" s="7"/>
      <c r="D41" s="7"/>
      <c r="E41" s="7"/>
      <c r="F41" s="7"/>
      <c r="G41" s="7"/>
      <c r="H41" s="37">
        <f t="shared" si="0"/>
        <v>0</v>
      </c>
      <c r="I41" s="37">
        <f t="shared" si="1"/>
        <v>0</v>
      </c>
      <c r="J41" s="37">
        <f t="shared" si="2"/>
        <v>0</v>
      </c>
      <c r="K41" s="37">
        <f t="shared" si="3"/>
        <v>0</v>
      </c>
      <c r="L41" s="37">
        <f t="shared" si="4"/>
        <v>0</v>
      </c>
      <c r="M41" s="39" t="str">
        <f>IF(C41&lt;&gt;0,(CONCATENATE("12f_",'Valoració '!$D$7,"00",A41))," ")</f>
        <v xml:space="preserve"> </v>
      </c>
    </row>
    <row r="42" spans="1:13" x14ac:dyDescent="0.25">
      <c r="A42" s="71">
        <v>35</v>
      </c>
      <c r="B42" s="7"/>
      <c r="C42" s="7"/>
      <c r="D42" s="7"/>
      <c r="E42" s="7"/>
      <c r="F42" s="7"/>
      <c r="G42" s="7"/>
      <c r="H42" s="37">
        <f t="shared" si="0"/>
        <v>0</v>
      </c>
      <c r="I42" s="37">
        <f t="shared" si="1"/>
        <v>0</v>
      </c>
      <c r="J42" s="37">
        <f t="shared" si="2"/>
        <v>0</v>
      </c>
      <c r="K42" s="37">
        <f t="shared" si="3"/>
        <v>0</v>
      </c>
      <c r="L42" s="37">
        <f t="shared" si="4"/>
        <v>0</v>
      </c>
      <c r="M42" s="39" t="str">
        <f>IF(C42&lt;&gt;0,(CONCATENATE("12f_",'Valoració '!$D$7,"00",A42))," ")</f>
        <v xml:space="preserve"> </v>
      </c>
    </row>
    <row r="43" spans="1:13" x14ac:dyDescent="0.25">
      <c r="A43" s="71">
        <v>36</v>
      </c>
      <c r="B43" s="7"/>
      <c r="C43" s="7"/>
      <c r="D43" s="7"/>
      <c r="E43" s="7"/>
      <c r="F43" s="7"/>
      <c r="G43" s="7"/>
      <c r="H43" s="37">
        <f t="shared" si="0"/>
        <v>0</v>
      </c>
      <c r="I43" s="37">
        <f t="shared" si="1"/>
        <v>0</v>
      </c>
      <c r="J43" s="37">
        <f t="shared" si="2"/>
        <v>0</v>
      </c>
      <c r="K43" s="37">
        <f t="shared" si="3"/>
        <v>0</v>
      </c>
      <c r="L43" s="37">
        <f t="shared" si="4"/>
        <v>0</v>
      </c>
      <c r="M43" s="39" t="str">
        <f>IF(C43&lt;&gt;0,(CONCATENATE("12f_",'Valoració '!$D$7,"00",A43))," ")</f>
        <v xml:space="preserve"> </v>
      </c>
    </row>
    <row r="44" spans="1:13" x14ac:dyDescent="0.25">
      <c r="A44" s="71">
        <v>37</v>
      </c>
      <c r="B44" s="7"/>
      <c r="C44" s="7"/>
      <c r="D44" s="7"/>
      <c r="E44" s="7"/>
      <c r="F44" s="7"/>
      <c r="G44" s="7"/>
      <c r="H44" s="37">
        <f t="shared" si="0"/>
        <v>0</v>
      </c>
      <c r="I44" s="37">
        <f t="shared" si="1"/>
        <v>0</v>
      </c>
      <c r="J44" s="37">
        <f t="shared" si="2"/>
        <v>0</v>
      </c>
      <c r="K44" s="37">
        <f t="shared" si="3"/>
        <v>0</v>
      </c>
      <c r="L44" s="37">
        <f t="shared" si="4"/>
        <v>0</v>
      </c>
      <c r="M44" s="39" t="str">
        <f>IF(C44&lt;&gt;0,(CONCATENATE("12f_",'Valoració '!$D$7,"00",A44))," ")</f>
        <v xml:space="preserve"> </v>
      </c>
    </row>
    <row r="45" spans="1:13" x14ac:dyDescent="0.25">
      <c r="A45" s="71">
        <v>38</v>
      </c>
      <c r="B45" s="7"/>
      <c r="C45" s="7"/>
      <c r="D45" s="7"/>
      <c r="E45" s="7"/>
      <c r="F45" s="7"/>
      <c r="G45" s="7"/>
      <c r="H45" s="37">
        <f t="shared" si="0"/>
        <v>0</v>
      </c>
      <c r="I45" s="37">
        <f t="shared" si="1"/>
        <v>0</v>
      </c>
      <c r="J45" s="37">
        <f t="shared" si="2"/>
        <v>0</v>
      </c>
      <c r="K45" s="37">
        <f t="shared" si="3"/>
        <v>0</v>
      </c>
      <c r="L45" s="37">
        <f t="shared" si="4"/>
        <v>0</v>
      </c>
      <c r="M45" s="39" t="str">
        <f>IF(C45&lt;&gt;0,(CONCATENATE("12f_",'Valoració '!$D$7,"00",A45))," ")</f>
        <v xml:space="preserve"> </v>
      </c>
    </row>
    <row r="46" spans="1:13" x14ac:dyDescent="0.25">
      <c r="A46" s="71">
        <v>39</v>
      </c>
      <c r="B46" s="7"/>
      <c r="C46" s="7"/>
      <c r="D46" s="7"/>
      <c r="E46" s="7"/>
      <c r="F46" s="7"/>
      <c r="G46" s="7"/>
      <c r="H46" s="37">
        <f t="shared" si="0"/>
        <v>0</v>
      </c>
      <c r="I46" s="37">
        <f t="shared" si="1"/>
        <v>0</v>
      </c>
      <c r="J46" s="37">
        <f t="shared" si="2"/>
        <v>0</v>
      </c>
      <c r="K46" s="37">
        <f t="shared" si="3"/>
        <v>0</v>
      </c>
      <c r="L46" s="37">
        <f t="shared" si="4"/>
        <v>0</v>
      </c>
      <c r="M46" s="39" t="str">
        <f>IF(C46&lt;&gt;0,(CONCATENATE("12f_",'Valoració '!$D$7,"00",A46))," ")</f>
        <v xml:space="preserve"> </v>
      </c>
    </row>
    <row r="47" spans="1:13" x14ac:dyDescent="0.25">
      <c r="A47" s="71">
        <v>40</v>
      </c>
      <c r="B47" s="7"/>
      <c r="C47" s="7"/>
      <c r="D47" s="7"/>
      <c r="E47" s="7"/>
      <c r="F47" s="7"/>
      <c r="G47" s="7"/>
      <c r="H47" s="37">
        <f t="shared" si="0"/>
        <v>0</v>
      </c>
      <c r="I47" s="37">
        <f t="shared" si="1"/>
        <v>0</v>
      </c>
      <c r="J47" s="37">
        <f t="shared" si="2"/>
        <v>0</v>
      </c>
      <c r="K47" s="37">
        <f t="shared" si="3"/>
        <v>0</v>
      </c>
      <c r="L47" s="37">
        <f t="shared" si="4"/>
        <v>0</v>
      </c>
      <c r="M47" s="39" t="str">
        <f>IF(C47&lt;&gt;0,(CONCATENATE("12f_",'Valoració '!$D$7,"00",A47))," ")</f>
        <v xml:space="preserve"> </v>
      </c>
    </row>
    <row r="48" spans="1:13" x14ac:dyDescent="0.25">
      <c r="A48" s="71">
        <v>41</v>
      </c>
      <c r="B48" s="7"/>
      <c r="C48" s="7"/>
      <c r="D48" s="7"/>
      <c r="E48" s="7"/>
      <c r="F48" s="7"/>
      <c r="G48" s="7"/>
      <c r="H48" s="37">
        <f t="shared" si="0"/>
        <v>0</v>
      </c>
      <c r="I48" s="37">
        <f t="shared" si="1"/>
        <v>0</v>
      </c>
      <c r="J48" s="37">
        <f t="shared" si="2"/>
        <v>0</v>
      </c>
      <c r="K48" s="37">
        <f t="shared" si="3"/>
        <v>0</v>
      </c>
      <c r="L48" s="37">
        <f t="shared" si="4"/>
        <v>0</v>
      </c>
      <c r="M48" s="39" t="str">
        <f>IF(C48&lt;&gt;0,(CONCATENATE("12f_",'Valoració '!$D$7,"00",A48))," ")</f>
        <v xml:space="preserve"> </v>
      </c>
    </row>
    <row r="49" spans="1:13" x14ac:dyDescent="0.25">
      <c r="A49" s="71">
        <v>42</v>
      </c>
      <c r="B49" s="7"/>
      <c r="C49" s="7"/>
      <c r="D49" s="7"/>
      <c r="E49" s="7"/>
      <c r="F49" s="7"/>
      <c r="G49" s="7"/>
      <c r="H49" s="37">
        <f t="shared" si="0"/>
        <v>0</v>
      </c>
      <c r="I49" s="37">
        <f t="shared" si="1"/>
        <v>0</v>
      </c>
      <c r="J49" s="37">
        <f t="shared" si="2"/>
        <v>0</v>
      </c>
      <c r="K49" s="37">
        <f t="shared" si="3"/>
        <v>0</v>
      </c>
      <c r="L49" s="37">
        <f t="shared" si="4"/>
        <v>0</v>
      </c>
      <c r="M49" s="39" t="str">
        <f>IF(C49&lt;&gt;0,(CONCATENATE("12f_",'Valoració '!$D$7,"00",A49))," ")</f>
        <v xml:space="preserve"> </v>
      </c>
    </row>
    <row r="50" spans="1:13" x14ac:dyDescent="0.25">
      <c r="A50" s="71">
        <v>43</v>
      </c>
      <c r="B50" s="7"/>
      <c r="C50" s="7"/>
      <c r="D50" s="7"/>
      <c r="E50" s="7"/>
      <c r="F50" s="7"/>
      <c r="G50" s="7"/>
      <c r="H50" s="37">
        <f t="shared" si="0"/>
        <v>0</v>
      </c>
      <c r="I50" s="37">
        <f t="shared" si="1"/>
        <v>0</v>
      </c>
      <c r="J50" s="37">
        <f t="shared" si="2"/>
        <v>0</v>
      </c>
      <c r="K50" s="37">
        <f t="shared" si="3"/>
        <v>0</v>
      </c>
      <c r="L50" s="37">
        <f t="shared" si="4"/>
        <v>0</v>
      </c>
      <c r="M50" s="39" t="str">
        <f>IF(C50&lt;&gt;0,(CONCATENATE("12f_",'Valoració '!$D$7,"00",A50))," ")</f>
        <v xml:space="preserve"> </v>
      </c>
    </row>
    <row r="51" spans="1:13" x14ac:dyDescent="0.25">
      <c r="A51" s="71">
        <v>44</v>
      </c>
      <c r="B51" s="7"/>
      <c r="C51" s="7"/>
      <c r="D51" s="7"/>
      <c r="E51" s="7"/>
      <c r="F51" s="7"/>
      <c r="G51" s="7"/>
      <c r="H51" s="37">
        <f t="shared" si="0"/>
        <v>0</v>
      </c>
      <c r="I51" s="37">
        <f t="shared" si="1"/>
        <v>0</v>
      </c>
      <c r="J51" s="37">
        <f t="shared" si="2"/>
        <v>0</v>
      </c>
      <c r="K51" s="37">
        <f t="shared" si="3"/>
        <v>0</v>
      </c>
      <c r="L51" s="37">
        <f t="shared" si="4"/>
        <v>0</v>
      </c>
      <c r="M51" s="39" t="str">
        <f>IF(C51&lt;&gt;0,(CONCATENATE("12f_",'Valoració '!$D$7,"00",A51))," ")</f>
        <v xml:space="preserve"> </v>
      </c>
    </row>
    <row r="52" spans="1:13" x14ac:dyDescent="0.25">
      <c r="A52" s="71">
        <v>45</v>
      </c>
      <c r="B52" s="7"/>
      <c r="C52" s="7"/>
      <c r="D52" s="7"/>
      <c r="E52" s="7"/>
      <c r="F52" s="7"/>
      <c r="G52" s="7"/>
      <c r="H52" s="37">
        <f t="shared" si="0"/>
        <v>0</v>
      </c>
      <c r="I52" s="37">
        <f t="shared" si="1"/>
        <v>0</v>
      </c>
      <c r="J52" s="37">
        <f t="shared" si="2"/>
        <v>0</v>
      </c>
      <c r="K52" s="37">
        <f t="shared" si="3"/>
        <v>0</v>
      </c>
      <c r="L52" s="37">
        <f t="shared" si="4"/>
        <v>0</v>
      </c>
      <c r="M52" s="39" t="str">
        <f>IF(C52&lt;&gt;0,(CONCATENATE("12f_",'Valoració '!$D$7,"00",A52))," ")</f>
        <v xml:space="preserve"> </v>
      </c>
    </row>
    <row r="53" spans="1:13" x14ac:dyDescent="0.25">
      <c r="A53" s="71">
        <v>46</v>
      </c>
      <c r="B53" s="7"/>
      <c r="C53" s="7"/>
      <c r="D53" s="7"/>
      <c r="E53" s="7"/>
      <c r="F53" s="7"/>
      <c r="G53" s="7"/>
      <c r="H53" s="37">
        <f t="shared" si="0"/>
        <v>0</v>
      </c>
      <c r="I53" s="37">
        <f t="shared" si="1"/>
        <v>0</v>
      </c>
      <c r="J53" s="37">
        <f t="shared" si="2"/>
        <v>0</v>
      </c>
      <c r="K53" s="37">
        <f t="shared" si="3"/>
        <v>0</v>
      </c>
      <c r="L53" s="37">
        <f t="shared" si="4"/>
        <v>0</v>
      </c>
      <c r="M53" s="39" t="str">
        <f>IF(C53&lt;&gt;0,(CONCATENATE("12f_",'Valoració '!$D$7,"00",A53))," ")</f>
        <v xml:space="preserve"> </v>
      </c>
    </row>
    <row r="54" spans="1:13" x14ac:dyDescent="0.25">
      <c r="A54" s="71">
        <v>47</v>
      </c>
      <c r="B54" s="7"/>
      <c r="C54" s="7"/>
      <c r="D54" s="7"/>
      <c r="E54" s="7"/>
      <c r="F54" s="7"/>
      <c r="G54" s="7"/>
      <c r="H54" s="37">
        <f t="shared" si="0"/>
        <v>0</v>
      </c>
      <c r="I54" s="37">
        <f t="shared" si="1"/>
        <v>0</v>
      </c>
      <c r="J54" s="37">
        <f t="shared" si="2"/>
        <v>0</v>
      </c>
      <c r="K54" s="37">
        <f t="shared" si="3"/>
        <v>0</v>
      </c>
      <c r="L54" s="37">
        <f t="shared" si="4"/>
        <v>0</v>
      </c>
      <c r="M54" s="39" t="str">
        <f>IF(C54&lt;&gt;0,(CONCATENATE("12f_",'Valoració '!$D$7,"00",A54))," ")</f>
        <v xml:space="preserve"> </v>
      </c>
    </row>
    <row r="55" spans="1:13" x14ac:dyDescent="0.25">
      <c r="A55" s="71">
        <v>48</v>
      </c>
      <c r="B55" s="7"/>
      <c r="C55" s="7"/>
      <c r="D55" s="7"/>
      <c r="E55" s="7"/>
      <c r="F55" s="7"/>
      <c r="G55" s="7"/>
      <c r="H55" s="37">
        <f t="shared" si="0"/>
        <v>0</v>
      </c>
      <c r="I55" s="37">
        <f t="shared" si="1"/>
        <v>0</v>
      </c>
      <c r="J55" s="37">
        <f t="shared" si="2"/>
        <v>0</v>
      </c>
      <c r="K55" s="37">
        <f t="shared" si="3"/>
        <v>0</v>
      </c>
      <c r="L55" s="37">
        <f t="shared" si="4"/>
        <v>0</v>
      </c>
      <c r="M55" s="39" t="str">
        <f>IF(C55&lt;&gt;0,(CONCATENATE("12f_",'Valoració '!$D$7,"00",A55))," ")</f>
        <v xml:space="preserve"> </v>
      </c>
    </row>
    <row r="56" spans="1:13" x14ac:dyDescent="0.25">
      <c r="A56" s="71">
        <v>49</v>
      </c>
      <c r="B56" s="7"/>
      <c r="C56" s="7"/>
      <c r="D56" s="7"/>
      <c r="E56" s="7"/>
      <c r="F56" s="7"/>
      <c r="G56" s="7"/>
      <c r="H56" s="37">
        <f t="shared" si="0"/>
        <v>0</v>
      </c>
      <c r="I56" s="37">
        <f t="shared" si="1"/>
        <v>0</v>
      </c>
      <c r="J56" s="37">
        <f t="shared" si="2"/>
        <v>0</v>
      </c>
      <c r="K56" s="37">
        <f t="shared" si="3"/>
        <v>0</v>
      </c>
      <c r="L56" s="37">
        <f t="shared" si="4"/>
        <v>0</v>
      </c>
      <c r="M56" s="39" t="str">
        <f>IF(C56&lt;&gt;0,(CONCATENATE("12f_",'Valoració '!$D$7,"00",A56))," ")</f>
        <v xml:space="preserve"> </v>
      </c>
    </row>
    <row r="57" spans="1:13" x14ac:dyDescent="0.25">
      <c r="A57" s="71">
        <v>50</v>
      </c>
      <c r="B57" s="7"/>
      <c r="C57" s="7"/>
      <c r="D57" s="7"/>
      <c r="E57" s="7"/>
      <c r="F57" s="7"/>
      <c r="G57" s="7"/>
      <c r="H57" s="37">
        <f t="shared" ref="H57:H106" si="5">IF(B57="Patent",0,IF(AND(D57="Internacional",G57="Responsable"),0.25*E57,0))</f>
        <v>0</v>
      </c>
      <c r="I57" s="37">
        <f t="shared" ref="I57:I106" si="6">IF(B57="Patent",0,IF(AND(D57="Nacional",G57="Responsable"),0.2*E57,0))</f>
        <v>0</v>
      </c>
      <c r="J57" s="37">
        <f t="shared" ref="J57:J106" si="7">IF(B57="Patent",0,IF(AND(D57="Nacional",G57="Participant"),0.1*E57,0))</f>
        <v>0</v>
      </c>
      <c r="K57" s="37">
        <f t="shared" ref="K57:K106" si="8">IF(B57="Patent",0,IF(AND(D57="Internacional",G57="Participant"),0.1*E57,0))</f>
        <v>0</v>
      </c>
      <c r="L57" s="37">
        <f t="shared" ref="L57:L106" si="9">IF(B57="Patent",1,0)</f>
        <v>0</v>
      </c>
      <c r="M57" s="39" t="str">
        <f>IF(C57&lt;&gt;0,(CONCATENATE("12f_",'Valoració '!$D$7,"00",A57))," ")</f>
        <v xml:space="preserve"> </v>
      </c>
    </row>
    <row r="58" spans="1:13" x14ac:dyDescent="0.25">
      <c r="A58" s="71">
        <v>51</v>
      </c>
      <c r="B58" s="7"/>
      <c r="C58" s="7"/>
      <c r="D58" s="7"/>
      <c r="E58" s="7"/>
      <c r="F58" s="7"/>
      <c r="G58" s="7"/>
      <c r="H58" s="37">
        <f t="shared" si="5"/>
        <v>0</v>
      </c>
      <c r="I58" s="37">
        <f t="shared" si="6"/>
        <v>0</v>
      </c>
      <c r="J58" s="37">
        <f t="shared" si="7"/>
        <v>0</v>
      </c>
      <c r="K58" s="37">
        <f t="shared" si="8"/>
        <v>0</v>
      </c>
      <c r="L58" s="37">
        <f t="shared" si="9"/>
        <v>0</v>
      </c>
      <c r="M58" s="39" t="str">
        <f>IF(C58&lt;&gt;0,(CONCATENATE("12f_",'Valoració '!$D$7,"00",A58))," ")</f>
        <v xml:space="preserve"> </v>
      </c>
    </row>
    <row r="59" spans="1:13" x14ac:dyDescent="0.25">
      <c r="A59" s="71">
        <v>52</v>
      </c>
      <c r="B59" s="7"/>
      <c r="C59" s="7"/>
      <c r="D59" s="7"/>
      <c r="E59" s="7"/>
      <c r="F59" s="7"/>
      <c r="G59" s="7"/>
      <c r="H59" s="37">
        <f t="shared" si="5"/>
        <v>0</v>
      </c>
      <c r="I59" s="37">
        <f t="shared" si="6"/>
        <v>0</v>
      </c>
      <c r="J59" s="37">
        <f t="shared" si="7"/>
        <v>0</v>
      </c>
      <c r="K59" s="37">
        <f t="shared" si="8"/>
        <v>0</v>
      </c>
      <c r="L59" s="37">
        <f t="shared" si="9"/>
        <v>0</v>
      </c>
      <c r="M59" s="39" t="str">
        <f>IF(C59&lt;&gt;0,(CONCATENATE("12f_",'Valoració '!$D$7,"00",A59))," ")</f>
        <v xml:space="preserve"> </v>
      </c>
    </row>
    <row r="60" spans="1:13" x14ac:dyDescent="0.25">
      <c r="A60" s="71">
        <v>53</v>
      </c>
      <c r="B60" s="7"/>
      <c r="C60" s="7"/>
      <c r="D60" s="7"/>
      <c r="E60" s="7"/>
      <c r="F60" s="7"/>
      <c r="G60" s="7"/>
      <c r="H60" s="37">
        <f t="shared" si="5"/>
        <v>0</v>
      </c>
      <c r="I60" s="37">
        <f t="shared" si="6"/>
        <v>0</v>
      </c>
      <c r="J60" s="37">
        <f t="shared" si="7"/>
        <v>0</v>
      </c>
      <c r="K60" s="37">
        <f t="shared" si="8"/>
        <v>0</v>
      </c>
      <c r="L60" s="37">
        <f t="shared" si="9"/>
        <v>0</v>
      </c>
      <c r="M60" s="39" t="str">
        <f>IF(C60&lt;&gt;0,(CONCATENATE("12f_",'Valoració '!$D$7,"00",A60))," ")</f>
        <v xml:space="preserve"> </v>
      </c>
    </row>
    <row r="61" spans="1:13" x14ac:dyDescent="0.25">
      <c r="A61" s="71">
        <v>54</v>
      </c>
      <c r="B61" s="7"/>
      <c r="C61" s="7"/>
      <c r="D61" s="7"/>
      <c r="E61" s="7"/>
      <c r="F61" s="7"/>
      <c r="G61" s="7"/>
      <c r="H61" s="37">
        <f t="shared" si="5"/>
        <v>0</v>
      </c>
      <c r="I61" s="37">
        <f t="shared" si="6"/>
        <v>0</v>
      </c>
      <c r="J61" s="37">
        <f t="shared" si="7"/>
        <v>0</v>
      </c>
      <c r="K61" s="37">
        <f t="shared" si="8"/>
        <v>0</v>
      </c>
      <c r="L61" s="37">
        <f t="shared" si="9"/>
        <v>0</v>
      </c>
      <c r="M61" s="39" t="str">
        <f>IF(C61&lt;&gt;0,(CONCATENATE("12f_",'Valoració '!$D$7,"00",A61))," ")</f>
        <v xml:space="preserve"> </v>
      </c>
    </row>
    <row r="62" spans="1:13" x14ac:dyDescent="0.25">
      <c r="A62" s="71">
        <v>55</v>
      </c>
      <c r="B62" s="7"/>
      <c r="C62" s="7"/>
      <c r="D62" s="7"/>
      <c r="E62" s="7"/>
      <c r="F62" s="7"/>
      <c r="G62" s="7"/>
      <c r="H62" s="37">
        <f t="shared" si="5"/>
        <v>0</v>
      </c>
      <c r="I62" s="37">
        <f t="shared" si="6"/>
        <v>0</v>
      </c>
      <c r="J62" s="37">
        <f t="shared" si="7"/>
        <v>0</v>
      </c>
      <c r="K62" s="37">
        <f t="shared" si="8"/>
        <v>0</v>
      </c>
      <c r="L62" s="37">
        <f t="shared" si="9"/>
        <v>0</v>
      </c>
      <c r="M62" s="39" t="str">
        <f>IF(C62&lt;&gt;0,(CONCATENATE("12f_",'Valoració '!$D$7,"00",A62))," ")</f>
        <v xml:space="preserve"> </v>
      </c>
    </row>
    <row r="63" spans="1:13" x14ac:dyDescent="0.25">
      <c r="A63" s="71">
        <v>56</v>
      </c>
      <c r="B63" s="7"/>
      <c r="C63" s="7"/>
      <c r="D63" s="7"/>
      <c r="E63" s="7"/>
      <c r="F63" s="7"/>
      <c r="G63" s="7"/>
      <c r="H63" s="37">
        <f t="shared" si="5"/>
        <v>0</v>
      </c>
      <c r="I63" s="37">
        <f t="shared" si="6"/>
        <v>0</v>
      </c>
      <c r="J63" s="37">
        <f t="shared" si="7"/>
        <v>0</v>
      </c>
      <c r="K63" s="37">
        <f t="shared" si="8"/>
        <v>0</v>
      </c>
      <c r="L63" s="37">
        <f t="shared" si="9"/>
        <v>0</v>
      </c>
      <c r="M63" s="39" t="str">
        <f>IF(C63&lt;&gt;0,(CONCATENATE("12f_",'Valoració '!$D$7,"00",A63))," ")</f>
        <v xml:space="preserve"> </v>
      </c>
    </row>
    <row r="64" spans="1:13" x14ac:dyDescent="0.25">
      <c r="A64" s="71">
        <v>57</v>
      </c>
      <c r="B64" s="7"/>
      <c r="C64" s="7"/>
      <c r="D64" s="7"/>
      <c r="E64" s="7"/>
      <c r="F64" s="7"/>
      <c r="G64" s="7"/>
      <c r="H64" s="37">
        <f t="shared" si="5"/>
        <v>0</v>
      </c>
      <c r="I64" s="37">
        <f t="shared" si="6"/>
        <v>0</v>
      </c>
      <c r="J64" s="37">
        <f t="shared" si="7"/>
        <v>0</v>
      </c>
      <c r="K64" s="37">
        <f t="shared" si="8"/>
        <v>0</v>
      </c>
      <c r="L64" s="37">
        <f t="shared" si="9"/>
        <v>0</v>
      </c>
      <c r="M64" s="39" t="str">
        <f>IF(C64&lt;&gt;0,(CONCATENATE("12f_",'Valoració '!$D$7,"00",A64))," ")</f>
        <v xml:space="preserve"> </v>
      </c>
    </row>
    <row r="65" spans="1:13" x14ac:dyDescent="0.25">
      <c r="A65" s="71">
        <v>58</v>
      </c>
      <c r="B65" s="7"/>
      <c r="C65" s="7"/>
      <c r="D65" s="7"/>
      <c r="E65" s="7"/>
      <c r="F65" s="7"/>
      <c r="G65" s="7"/>
      <c r="H65" s="37">
        <f t="shared" si="5"/>
        <v>0</v>
      </c>
      <c r="I65" s="37">
        <f t="shared" si="6"/>
        <v>0</v>
      </c>
      <c r="J65" s="37">
        <f t="shared" si="7"/>
        <v>0</v>
      </c>
      <c r="K65" s="37">
        <f t="shared" si="8"/>
        <v>0</v>
      </c>
      <c r="L65" s="37">
        <f t="shared" si="9"/>
        <v>0</v>
      </c>
      <c r="M65" s="39" t="str">
        <f>IF(C65&lt;&gt;0,(CONCATENATE("12f_",'Valoració '!$D$7,"00",A65))," ")</f>
        <v xml:space="preserve"> </v>
      </c>
    </row>
    <row r="66" spans="1:13" x14ac:dyDescent="0.25">
      <c r="A66" s="71">
        <v>59</v>
      </c>
      <c r="B66" s="7"/>
      <c r="C66" s="7"/>
      <c r="D66" s="7"/>
      <c r="E66" s="7"/>
      <c r="F66" s="7"/>
      <c r="G66" s="7"/>
      <c r="H66" s="37">
        <f t="shared" si="5"/>
        <v>0</v>
      </c>
      <c r="I66" s="37">
        <f t="shared" si="6"/>
        <v>0</v>
      </c>
      <c r="J66" s="37">
        <f t="shared" si="7"/>
        <v>0</v>
      </c>
      <c r="K66" s="37">
        <f t="shared" si="8"/>
        <v>0</v>
      </c>
      <c r="L66" s="37">
        <f t="shared" si="9"/>
        <v>0</v>
      </c>
      <c r="M66" s="39" t="str">
        <f>IF(C66&lt;&gt;0,(CONCATENATE("12f_",'Valoració '!$D$7,"00",A66))," ")</f>
        <v xml:space="preserve"> </v>
      </c>
    </row>
    <row r="67" spans="1:13" x14ac:dyDescent="0.25">
      <c r="A67" s="71">
        <v>60</v>
      </c>
      <c r="B67" s="7"/>
      <c r="C67" s="7"/>
      <c r="D67" s="7"/>
      <c r="E67" s="7"/>
      <c r="F67" s="7"/>
      <c r="G67" s="7"/>
      <c r="H67" s="37">
        <f t="shared" si="5"/>
        <v>0</v>
      </c>
      <c r="I67" s="37">
        <f t="shared" si="6"/>
        <v>0</v>
      </c>
      <c r="J67" s="37">
        <f t="shared" si="7"/>
        <v>0</v>
      </c>
      <c r="K67" s="37">
        <f t="shared" si="8"/>
        <v>0</v>
      </c>
      <c r="L67" s="37">
        <f t="shared" si="9"/>
        <v>0</v>
      </c>
      <c r="M67" s="39" t="str">
        <f>IF(C67&lt;&gt;0,(CONCATENATE("12f_",'Valoració '!$D$7,"00",A67))," ")</f>
        <v xml:space="preserve"> </v>
      </c>
    </row>
    <row r="68" spans="1:13" x14ac:dyDescent="0.25">
      <c r="A68" s="71">
        <v>61</v>
      </c>
      <c r="B68" s="7"/>
      <c r="C68" s="7"/>
      <c r="D68" s="7"/>
      <c r="E68" s="7"/>
      <c r="F68" s="7"/>
      <c r="G68" s="7"/>
      <c r="H68" s="37">
        <f t="shared" si="5"/>
        <v>0</v>
      </c>
      <c r="I68" s="37">
        <f t="shared" si="6"/>
        <v>0</v>
      </c>
      <c r="J68" s="37">
        <f t="shared" si="7"/>
        <v>0</v>
      </c>
      <c r="K68" s="37">
        <f t="shared" si="8"/>
        <v>0</v>
      </c>
      <c r="L68" s="37">
        <f t="shared" si="9"/>
        <v>0</v>
      </c>
      <c r="M68" s="39" t="str">
        <f>IF(C68&lt;&gt;0,(CONCATENATE("12f_",'Valoració '!$D$7,"00",A68))," ")</f>
        <v xml:space="preserve"> </v>
      </c>
    </row>
    <row r="69" spans="1:13" x14ac:dyDescent="0.25">
      <c r="A69" s="71">
        <v>62</v>
      </c>
      <c r="B69" s="7"/>
      <c r="C69" s="7"/>
      <c r="D69" s="7"/>
      <c r="E69" s="7"/>
      <c r="F69" s="7"/>
      <c r="G69" s="7"/>
      <c r="H69" s="37">
        <f t="shared" si="5"/>
        <v>0</v>
      </c>
      <c r="I69" s="37">
        <f t="shared" si="6"/>
        <v>0</v>
      </c>
      <c r="J69" s="37">
        <f t="shared" si="7"/>
        <v>0</v>
      </c>
      <c r="K69" s="37">
        <f t="shared" si="8"/>
        <v>0</v>
      </c>
      <c r="L69" s="37">
        <f t="shared" si="9"/>
        <v>0</v>
      </c>
      <c r="M69" s="39" t="str">
        <f>IF(C69&lt;&gt;0,(CONCATENATE("12f_",'Valoració '!$D$7,"00",A69))," ")</f>
        <v xml:space="preserve"> </v>
      </c>
    </row>
    <row r="70" spans="1:13" x14ac:dyDescent="0.25">
      <c r="A70" s="71">
        <v>63</v>
      </c>
      <c r="B70" s="7"/>
      <c r="C70" s="7"/>
      <c r="D70" s="7"/>
      <c r="E70" s="7"/>
      <c r="F70" s="7"/>
      <c r="G70" s="7"/>
      <c r="H70" s="37">
        <f t="shared" si="5"/>
        <v>0</v>
      </c>
      <c r="I70" s="37">
        <f t="shared" si="6"/>
        <v>0</v>
      </c>
      <c r="J70" s="37">
        <f t="shared" si="7"/>
        <v>0</v>
      </c>
      <c r="K70" s="37">
        <f t="shared" si="8"/>
        <v>0</v>
      </c>
      <c r="L70" s="37">
        <f t="shared" si="9"/>
        <v>0</v>
      </c>
      <c r="M70" s="39" t="str">
        <f>IF(C70&lt;&gt;0,(CONCATENATE("12f_",'Valoració '!$D$7,"00",A70))," ")</f>
        <v xml:space="preserve"> </v>
      </c>
    </row>
    <row r="71" spans="1:13" x14ac:dyDescent="0.25">
      <c r="A71" s="71">
        <v>64</v>
      </c>
      <c r="B71" s="7"/>
      <c r="C71" s="7"/>
      <c r="D71" s="7"/>
      <c r="E71" s="7"/>
      <c r="F71" s="7"/>
      <c r="G71" s="7"/>
      <c r="H71" s="37">
        <f t="shared" si="5"/>
        <v>0</v>
      </c>
      <c r="I71" s="37">
        <f t="shared" si="6"/>
        <v>0</v>
      </c>
      <c r="J71" s="37">
        <f t="shared" si="7"/>
        <v>0</v>
      </c>
      <c r="K71" s="37">
        <f t="shared" si="8"/>
        <v>0</v>
      </c>
      <c r="L71" s="37">
        <f t="shared" si="9"/>
        <v>0</v>
      </c>
      <c r="M71" s="39" t="str">
        <f>IF(C71&lt;&gt;0,(CONCATENATE("12f_",'Valoració '!$D$7,"00",A71))," ")</f>
        <v xml:space="preserve"> </v>
      </c>
    </row>
    <row r="72" spans="1:13" x14ac:dyDescent="0.25">
      <c r="A72" s="71">
        <v>65</v>
      </c>
      <c r="B72" s="7"/>
      <c r="C72" s="7"/>
      <c r="D72" s="7"/>
      <c r="E72" s="7"/>
      <c r="F72" s="7"/>
      <c r="G72" s="7"/>
      <c r="H72" s="37">
        <f t="shared" si="5"/>
        <v>0</v>
      </c>
      <c r="I72" s="37">
        <f t="shared" si="6"/>
        <v>0</v>
      </c>
      <c r="J72" s="37">
        <f t="shared" si="7"/>
        <v>0</v>
      </c>
      <c r="K72" s="37">
        <f t="shared" si="8"/>
        <v>0</v>
      </c>
      <c r="L72" s="37">
        <f t="shared" si="9"/>
        <v>0</v>
      </c>
      <c r="M72" s="39" t="str">
        <f>IF(C72&lt;&gt;0,(CONCATENATE("12f_",'Valoració '!$D$7,"00",A72))," ")</f>
        <v xml:space="preserve"> </v>
      </c>
    </row>
    <row r="73" spans="1:13" x14ac:dyDescent="0.25">
      <c r="A73" s="71">
        <v>66</v>
      </c>
      <c r="B73" s="7"/>
      <c r="C73" s="7"/>
      <c r="D73" s="7"/>
      <c r="E73" s="7"/>
      <c r="F73" s="7"/>
      <c r="G73" s="7"/>
      <c r="H73" s="37">
        <f t="shared" si="5"/>
        <v>0</v>
      </c>
      <c r="I73" s="37">
        <f t="shared" si="6"/>
        <v>0</v>
      </c>
      <c r="J73" s="37">
        <f t="shared" si="7"/>
        <v>0</v>
      </c>
      <c r="K73" s="37">
        <f t="shared" si="8"/>
        <v>0</v>
      </c>
      <c r="L73" s="37">
        <f t="shared" si="9"/>
        <v>0</v>
      </c>
      <c r="M73" s="39" t="str">
        <f>IF(C73&lt;&gt;0,(CONCATENATE("12f_",'Valoració '!$D$7,"00",A73))," ")</f>
        <v xml:space="preserve"> </v>
      </c>
    </row>
    <row r="74" spans="1:13" x14ac:dyDescent="0.25">
      <c r="A74" s="71">
        <v>67</v>
      </c>
      <c r="B74" s="7"/>
      <c r="C74" s="7"/>
      <c r="D74" s="7"/>
      <c r="E74" s="7"/>
      <c r="F74" s="7"/>
      <c r="G74" s="7"/>
      <c r="H74" s="37">
        <f t="shared" si="5"/>
        <v>0</v>
      </c>
      <c r="I74" s="37">
        <f t="shared" si="6"/>
        <v>0</v>
      </c>
      <c r="J74" s="37">
        <f t="shared" si="7"/>
        <v>0</v>
      </c>
      <c r="K74" s="37">
        <f t="shared" si="8"/>
        <v>0</v>
      </c>
      <c r="L74" s="37">
        <f t="shared" si="9"/>
        <v>0</v>
      </c>
      <c r="M74" s="39" t="str">
        <f>IF(C74&lt;&gt;0,(CONCATENATE("12f_",'Valoració '!$D$7,"00",A74))," ")</f>
        <v xml:space="preserve"> </v>
      </c>
    </row>
    <row r="75" spans="1:13" x14ac:dyDescent="0.25">
      <c r="A75" s="71">
        <v>68</v>
      </c>
      <c r="B75" s="7"/>
      <c r="C75" s="7"/>
      <c r="D75" s="7"/>
      <c r="E75" s="7"/>
      <c r="F75" s="7"/>
      <c r="G75" s="7"/>
      <c r="H75" s="37">
        <f t="shared" si="5"/>
        <v>0</v>
      </c>
      <c r="I75" s="37">
        <f t="shared" si="6"/>
        <v>0</v>
      </c>
      <c r="J75" s="37">
        <f t="shared" si="7"/>
        <v>0</v>
      </c>
      <c r="K75" s="37">
        <f t="shared" si="8"/>
        <v>0</v>
      </c>
      <c r="L75" s="37">
        <f t="shared" si="9"/>
        <v>0</v>
      </c>
      <c r="M75" s="39" t="str">
        <f>IF(C75&lt;&gt;0,(CONCATENATE("12f_",'Valoració '!$D$7,"00",A75))," ")</f>
        <v xml:space="preserve"> </v>
      </c>
    </row>
    <row r="76" spans="1:13" x14ac:dyDescent="0.25">
      <c r="A76" s="71">
        <v>69</v>
      </c>
      <c r="B76" s="7"/>
      <c r="C76" s="7"/>
      <c r="D76" s="7"/>
      <c r="E76" s="7"/>
      <c r="F76" s="7"/>
      <c r="G76" s="7"/>
      <c r="H76" s="37">
        <f t="shared" si="5"/>
        <v>0</v>
      </c>
      <c r="I76" s="37">
        <f t="shared" si="6"/>
        <v>0</v>
      </c>
      <c r="J76" s="37">
        <f t="shared" si="7"/>
        <v>0</v>
      </c>
      <c r="K76" s="37">
        <f t="shared" si="8"/>
        <v>0</v>
      </c>
      <c r="L76" s="37">
        <f t="shared" si="9"/>
        <v>0</v>
      </c>
      <c r="M76" s="39" t="str">
        <f>IF(C76&lt;&gt;0,(CONCATENATE("12f_",'Valoració '!$D$7,"00",A76))," ")</f>
        <v xml:space="preserve"> </v>
      </c>
    </row>
    <row r="77" spans="1:13" x14ac:dyDescent="0.25">
      <c r="A77" s="71">
        <v>70</v>
      </c>
      <c r="B77" s="7"/>
      <c r="C77" s="7"/>
      <c r="D77" s="7"/>
      <c r="E77" s="7"/>
      <c r="F77" s="7"/>
      <c r="G77" s="7"/>
      <c r="H77" s="37">
        <f t="shared" si="5"/>
        <v>0</v>
      </c>
      <c r="I77" s="37">
        <f t="shared" si="6"/>
        <v>0</v>
      </c>
      <c r="J77" s="37">
        <f t="shared" si="7"/>
        <v>0</v>
      </c>
      <c r="K77" s="37">
        <f t="shared" si="8"/>
        <v>0</v>
      </c>
      <c r="L77" s="37">
        <f t="shared" si="9"/>
        <v>0</v>
      </c>
      <c r="M77" s="39" t="str">
        <f>IF(C77&lt;&gt;0,(CONCATENATE("12f_",'Valoració '!$D$7,"00",A77))," ")</f>
        <v xml:space="preserve"> </v>
      </c>
    </row>
    <row r="78" spans="1:13" x14ac:dyDescent="0.25">
      <c r="A78" s="71">
        <v>71</v>
      </c>
      <c r="B78" s="7"/>
      <c r="C78" s="7"/>
      <c r="D78" s="7"/>
      <c r="E78" s="7"/>
      <c r="F78" s="7"/>
      <c r="G78" s="7"/>
      <c r="H78" s="37">
        <f t="shared" si="5"/>
        <v>0</v>
      </c>
      <c r="I78" s="37">
        <f t="shared" si="6"/>
        <v>0</v>
      </c>
      <c r="J78" s="37">
        <f t="shared" si="7"/>
        <v>0</v>
      </c>
      <c r="K78" s="37">
        <f t="shared" si="8"/>
        <v>0</v>
      </c>
      <c r="L78" s="37">
        <f t="shared" si="9"/>
        <v>0</v>
      </c>
      <c r="M78" s="39" t="str">
        <f>IF(C78&lt;&gt;0,(CONCATENATE("12f_",'Valoració '!$D$7,"00",A78))," ")</f>
        <v xml:space="preserve"> </v>
      </c>
    </row>
    <row r="79" spans="1:13" x14ac:dyDescent="0.25">
      <c r="A79" s="71">
        <v>72</v>
      </c>
      <c r="B79" s="7"/>
      <c r="C79" s="7"/>
      <c r="D79" s="7"/>
      <c r="E79" s="7"/>
      <c r="F79" s="7"/>
      <c r="G79" s="7"/>
      <c r="H79" s="37">
        <f t="shared" si="5"/>
        <v>0</v>
      </c>
      <c r="I79" s="37">
        <f t="shared" si="6"/>
        <v>0</v>
      </c>
      <c r="J79" s="37">
        <f t="shared" si="7"/>
        <v>0</v>
      </c>
      <c r="K79" s="37">
        <f t="shared" si="8"/>
        <v>0</v>
      </c>
      <c r="L79" s="37">
        <f t="shared" si="9"/>
        <v>0</v>
      </c>
      <c r="M79" s="39" t="str">
        <f>IF(C79&lt;&gt;0,(CONCATENATE("12f_",'Valoració '!$D$7,"00",A79))," ")</f>
        <v xml:space="preserve"> </v>
      </c>
    </row>
    <row r="80" spans="1:13" x14ac:dyDescent="0.25">
      <c r="A80" s="71">
        <v>73</v>
      </c>
      <c r="B80" s="7"/>
      <c r="C80" s="7"/>
      <c r="D80" s="7"/>
      <c r="E80" s="7"/>
      <c r="F80" s="7"/>
      <c r="G80" s="7"/>
      <c r="H80" s="37">
        <f t="shared" si="5"/>
        <v>0</v>
      </c>
      <c r="I80" s="37">
        <f t="shared" si="6"/>
        <v>0</v>
      </c>
      <c r="J80" s="37">
        <f t="shared" si="7"/>
        <v>0</v>
      </c>
      <c r="K80" s="37">
        <f t="shared" si="8"/>
        <v>0</v>
      </c>
      <c r="L80" s="37">
        <f t="shared" si="9"/>
        <v>0</v>
      </c>
      <c r="M80" s="39" t="str">
        <f>IF(C80&lt;&gt;0,(CONCATENATE("12f_",'Valoració '!$D$7,"00",A80))," ")</f>
        <v xml:space="preserve"> </v>
      </c>
    </row>
    <row r="81" spans="1:13" x14ac:dyDescent="0.25">
      <c r="A81" s="71">
        <v>74</v>
      </c>
      <c r="B81" s="7"/>
      <c r="C81" s="7"/>
      <c r="D81" s="7"/>
      <c r="E81" s="7"/>
      <c r="F81" s="7"/>
      <c r="G81" s="7"/>
      <c r="H81" s="37">
        <f t="shared" si="5"/>
        <v>0</v>
      </c>
      <c r="I81" s="37">
        <f t="shared" si="6"/>
        <v>0</v>
      </c>
      <c r="J81" s="37">
        <f t="shared" si="7"/>
        <v>0</v>
      </c>
      <c r="K81" s="37">
        <f t="shared" si="8"/>
        <v>0</v>
      </c>
      <c r="L81" s="37">
        <f t="shared" si="9"/>
        <v>0</v>
      </c>
      <c r="M81" s="39" t="str">
        <f>IF(C81&lt;&gt;0,(CONCATENATE("12f_",'Valoració '!$D$7,"00",A81))," ")</f>
        <v xml:space="preserve"> </v>
      </c>
    </row>
    <row r="82" spans="1:13" x14ac:dyDescent="0.25">
      <c r="A82" s="71">
        <v>75</v>
      </c>
      <c r="B82" s="7"/>
      <c r="C82" s="7"/>
      <c r="D82" s="7"/>
      <c r="E82" s="7"/>
      <c r="F82" s="7"/>
      <c r="G82" s="7"/>
      <c r="H82" s="37">
        <f t="shared" si="5"/>
        <v>0</v>
      </c>
      <c r="I82" s="37">
        <f t="shared" si="6"/>
        <v>0</v>
      </c>
      <c r="J82" s="37">
        <f t="shared" si="7"/>
        <v>0</v>
      </c>
      <c r="K82" s="37">
        <f t="shared" si="8"/>
        <v>0</v>
      </c>
      <c r="L82" s="37">
        <f t="shared" si="9"/>
        <v>0</v>
      </c>
      <c r="M82" s="39" t="str">
        <f>IF(C82&lt;&gt;0,(CONCATENATE("12f_",'Valoració '!$D$7,"00",A82))," ")</f>
        <v xml:space="preserve"> </v>
      </c>
    </row>
    <row r="83" spans="1:13" x14ac:dyDescent="0.25">
      <c r="A83" s="71">
        <v>76</v>
      </c>
      <c r="B83" s="7"/>
      <c r="C83" s="7"/>
      <c r="D83" s="7"/>
      <c r="E83" s="7"/>
      <c r="F83" s="7"/>
      <c r="G83" s="7"/>
      <c r="H83" s="37">
        <f t="shared" si="5"/>
        <v>0</v>
      </c>
      <c r="I83" s="37">
        <f t="shared" si="6"/>
        <v>0</v>
      </c>
      <c r="J83" s="37">
        <f t="shared" si="7"/>
        <v>0</v>
      </c>
      <c r="K83" s="37">
        <f t="shared" si="8"/>
        <v>0</v>
      </c>
      <c r="L83" s="37">
        <f t="shared" si="9"/>
        <v>0</v>
      </c>
      <c r="M83" s="39" t="str">
        <f>IF(C83&lt;&gt;0,(CONCATENATE("12f_",'Valoració '!$D$7,"00",A83))," ")</f>
        <v xml:space="preserve"> </v>
      </c>
    </row>
    <row r="84" spans="1:13" x14ac:dyDescent="0.25">
      <c r="A84" s="71">
        <v>77</v>
      </c>
      <c r="B84" s="7"/>
      <c r="C84" s="7"/>
      <c r="D84" s="7"/>
      <c r="E84" s="7"/>
      <c r="F84" s="7"/>
      <c r="G84" s="7"/>
      <c r="H84" s="37">
        <f t="shared" si="5"/>
        <v>0</v>
      </c>
      <c r="I84" s="37">
        <f t="shared" si="6"/>
        <v>0</v>
      </c>
      <c r="J84" s="37">
        <f t="shared" si="7"/>
        <v>0</v>
      </c>
      <c r="K84" s="37">
        <f t="shared" si="8"/>
        <v>0</v>
      </c>
      <c r="L84" s="37">
        <f t="shared" si="9"/>
        <v>0</v>
      </c>
      <c r="M84" s="39" t="str">
        <f>IF(C84&lt;&gt;0,(CONCATENATE("12f_",'Valoració '!$D$7,"00",A84))," ")</f>
        <v xml:space="preserve"> </v>
      </c>
    </row>
    <row r="85" spans="1:13" x14ac:dyDescent="0.25">
      <c r="A85" s="71">
        <v>78</v>
      </c>
      <c r="B85" s="7"/>
      <c r="C85" s="7"/>
      <c r="D85" s="7"/>
      <c r="E85" s="7"/>
      <c r="F85" s="7"/>
      <c r="G85" s="7"/>
      <c r="H85" s="37">
        <f t="shared" si="5"/>
        <v>0</v>
      </c>
      <c r="I85" s="37">
        <f t="shared" si="6"/>
        <v>0</v>
      </c>
      <c r="J85" s="37">
        <f t="shared" si="7"/>
        <v>0</v>
      </c>
      <c r="K85" s="37">
        <f t="shared" si="8"/>
        <v>0</v>
      </c>
      <c r="L85" s="37">
        <f t="shared" si="9"/>
        <v>0</v>
      </c>
      <c r="M85" s="39" t="str">
        <f>IF(C85&lt;&gt;0,(CONCATENATE("12f_",'Valoració '!$D$7,"00",A85))," ")</f>
        <v xml:space="preserve"> </v>
      </c>
    </row>
    <row r="86" spans="1:13" x14ac:dyDescent="0.25">
      <c r="A86" s="71">
        <v>79</v>
      </c>
      <c r="B86" s="7"/>
      <c r="C86" s="7"/>
      <c r="D86" s="7"/>
      <c r="E86" s="7"/>
      <c r="F86" s="7"/>
      <c r="G86" s="7"/>
      <c r="H86" s="37">
        <f t="shared" si="5"/>
        <v>0</v>
      </c>
      <c r="I86" s="37">
        <f t="shared" si="6"/>
        <v>0</v>
      </c>
      <c r="J86" s="37">
        <f t="shared" si="7"/>
        <v>0</v>
      </c>
      <c r="K86" s="37">
        <f t="shared" si="8"/>
        <v>0</v>
      </c>
      <c r="L86" s="37">
        <f t="shared" si="9"/>
        <v>0</v>
      </c>
      <c r="M86" s="39" t="str">
        <f>IF(C86&lt;&gt;0,(CONCATENATE("12f_",'Valoració '!$D$7,"00",A86))," ")</f>
        <v xml:space="preserve"> </v>
      </c>
    </row>
    <row r="87" spans="1:13" x14ac:dyDescent="0.25">
      <c r="A87" s="71">
        <v>80</v>
      </c>
      <c r="B87" s="7"/>
      <c r="C87" s="7"/>
      <c r="D87" s="7"/>
      <c r="E87" s="7"/>
      <c r="F87" s="7"/>
      <c r="G87" s="7"/>
      <c r="H87" s="37">
        <f t="shared" si="5"/>
        <v>0</v>
      </c>
      <c r="I87" s="37">
        <f t="shared" si="6"/>
        <v>0</v>
      </c>
      <c r="J87" s="37">
        <f t="shared" si="7"/>
        <v>0</v>
      </c>
      <c r="K87" s="37">
        <f t="shared" si="8"/>
        <v>0</v>
      </c>
      <c r="L87" s="37">
        <f t="shared" si="9"/>
        <v>0</v>
      </c>
      <c r="M87" s="39" t="str">
        <f>IF(C87&lt;&gt;0,(CONCATENATE("12f_",'Valoració '!$D$7,"00",A87))," ")</f>
        <v xml:space="preserve"> </v>
      </c>
    </row>
    <row r="88" spans="1:13" x14ac:dyDescent="0.25">
      <c r="A88" s="71">
        <v>81</v>
      </c>
      <c r="B88" s="7"/>
      <c r="C88" s="7"/>
      <c r="D88" s="7"/>
      <c r="E88" s="7"/>
      <c r="F88" s="7"/>
      <c r="G88" s="7"/>
      <c r="H88" s="37">
        <f t="shared" si="5"/>
        <v>0</v>
      </c>
      <c r="I88" s="37">
        <f t="shared" si="6"/>
        <v>0</v>
      </c>
      <c r="J88" s="37">
        <f t="shared" si="7"/>
        <v>0</v>
      </c>
      <c r="K88" s="37">
        <f t="shared" si="8"/>
        <v>0</v>
      </c>
      <c r="L88" s="37">
        <f t="shared" si="9"/>
        <v>0</v>
      </c>
      <c r="M88" s="39" t="str">
        <f>IF(C88&lt;&gt;0,(CONCATENATE("12f_",'Valoració '!$D$7,"00",A88))," ")</f>
        <v xml:space="preserve"> </v>
      </c>
    </row>
    <row r="89" spans="1:13" x14ac:dyDescent="0.25">
      <c r="A89" s="71">
        <v>82</v>
      </c>
      <c r="B89" s="7"/>
      <c r="C89" s="7"/>
      <c r="D89" s="7"/>
      <c r="E89" s="7"/>
      <c r="F89" s="7"/>
      <c r="G89" s="7"/>
      <c r="H89" s="37">
        <f t="shared" si="5"/>
        <v>0</v>
      </c>
      <c r="I89" s="37">
        <f t="shared" si="6"/>
        <v>0</v>
      </c>
      <c r="J89" s="37">
        <f t="shared" si="7"/>
        <v>0</v>
      </c>
      <c r="K89" s="37">
        <f t="shared" si="8"/>
        <v>0</v>
      </c>
      <c r="L89" s="37">
        <f t="shared" si="9"/>
        <v>0</v>
      </c>
      <c r="M89" s="39" t="str">
        <f>IF(C89&lt;&gt;0,(CONCATENATE("12f_",'Valoració '!$D$7,"00",A89))," ")</f>
        <v xml:space="preserve"> </v>
      </c>
    </row>
    <row r="90" spans="1:13" x14ac:dyDescent="0.25">
      <c r="A90" s="71">
        <v>83</v>
      </c>
      <c r="B90" s="7"/>
      <c r="C90" s="7"/>
      <c r="D90" s="7"/>
      <c r="E90" s="7"/>
      <c r="F90" s="7"/>
      <c r="G90" s="7"/>
      <c r="H90" s="37">
        <f t="shared" si="5"/>
        <v>0</v>
      </c>
      <c r="I90" s="37">
        <f t="shared" si="6"/>
        <v>0</v>
      </c>
      <c r="J90" s="37">
        <f t="shared" si="7"/>
        <v>0</v>
      </c>
      <c r="K90" s="37">
        <f t="shared" si="8"/>
        <v>0</v>
      </c>
      <c r="L90" s="37">
        <f t="shared" si="9"/>
        <v>0</v>
      </c>
      <c r="M90" s="39" t="str">
        <f>IF(C90&lt;&gt;0,(CONCATENATE("12f_",'Valoració '!$D$7,"00",A90))," ")</f>
        <v xml:space="preserve"> </v>
      </c>
    </row>
    <row r="91" spans="1:13" x14ac:dyDescent="0.25">
      <c r="A91" s="71">
        <v>84</v>
      </c>
      <c r="B91" s="7"/>
      <c r="C91" s="7"/>
      <c r="D91" s="7"/>
      <c r="E91" s="7"/>
      <c r="F91" s="7"/>
      <c r="G91" s="7"/>
      <c r="H91" s="37">
        <f t="shared" si="5"/>
        <v>0</v>
      </c>
      <c r="I91" s="37">
        <f t="shared" si="6"/>
        <v>0</v>
      </c>
      <c r="J91" s="37">
        <f t="shared" si="7"/>
        <v>0</v>
      </c>
      <c r="K91" s="37">
        <f t="shared" si="8"/>
        <v>0</v>
      </c>
      <c r="L91" s="37">
        <f t="shared" si="9"/>
        <v>0</v>
      </c>
      <c r="M91" s="39" t="str">
        <f>IF(C91&lt;&gt;0,(CONCATENATE("12f_",'Valoració '!$D$7,"00",A91))," ")</f>
        <v xml:space="preserve"> </v>
      </c>
    </row>
    <row r="92" spans="1:13" x14ac:dyDescent="0.25">
      <c r="A92" s="71">
        <v>85</v>
      </c>
      <c r="B92" s="7"/>
      <c r="C92" s="7"/>
      <c r="D92" s="7"/>
      <c r="E92" s="7"/>
      <c r="F92" s="7"/>
      <c r="G92" s="7"/>
      <c r="H92" s="37">
        <f t="shared" si="5"/>
        <v>0</v>
      </c>
      <c r="I92" s="37">
        <f t="shared" si="6"/>
        <v>0</v>
      </c>
      <c r="J92" s="37">
        <f t="shared" si="7"/>
        <v>0</v>
      </c>
      <c r="K92" s="37">
        <f t="shared" si="8"/>
        <v>0</v>
      </c>
      <c r="L92" s="37">
        <f t="shared" si="9"/>
        <v>0</v>
      </c>
      <c r="M92" s="39" t="str">
        <f>IF(C92&lt;&gt;0,(CONCATENATE("12f_",'Valoració '!$D$7,"00",A92))," ")</f>
        <v xml:space="preserve"> </v>
      </c>
    </row>
    <row r="93" spans="1:13" x14ac:dyDescent="0.25">
      <c r="A93" s="71">
        <v>86</v>
      </c>
      <c r="B93" s="7"/>
      <c r="C93" s="7"/>
      <c r="D93" s="7"/>
      <c r="E93" s="7"/>
      <c r="F93" s="7"/>
      <c r="G93" s="7"/>
      <c r="H93" s="37">
        <f t="shared" si="5"/>
        <v>0</v>
      </c>
      <c r="I93" s="37">
        <f t="shared" si="6"/>
        <v>0</v>
      </c>
      <c r="J93" s="37">
        <f t="shared" si="7"/>
        <v>0</v>
      </c>
      <c r="K93" s="37">
        <f t="shared" si="8"/>
        <v>0</v>
      </c>
      <c r="L93" s="37">
        <f t="shared" si="9"/>
        <v>0</v>
      </c>
      <c r="M93" s="39" t="str">
        <f>IF(C93&lt;&gt;0,(CONCATENATE("12f_",'Valoració '!$D$7,"00",A93))," ")</f>
        <v xml:space="preserve"> </v>
      </c>
    </row>
    <row r="94" spans="1:13" x14ac:dyDescent="0.25">
      <c r="A94" s="71">
        <v>87</v>
      </c>
      <c r="B94" s="7"/>
      <c r="C94" s="7"/>
      <c r="D94" s="7"/>
      <c r="E94" s="7"/>
      <c r="F94" s="7"/>
      <c r="G94" s="7"/>
      <c r="H94" s="37">
        <f t="shared" si="5"/>
        <v>0</v>
      </c>
      <c r="I94" s="37">
        <f t="shared" si="6"/>
        <v>0</v>
      </c>
      <c r="J94" s="37">
        <f t="shared" si="7"/>
        <v>0</v>
      </c>
      <c r="K94" s="37">
        <f t="shared" si="8"/>
        <v>0</v>
      </c>
      <c r="L94" s="37">
        <f t="shared" si="9"/>
        <v>0</v>
      </c>
      <c r="M94" s="39" t="str">
        <f>IF(C94&lt;&gt;0,(CONCATENATE("12f_",'Valoració '!$D$7,"00",A94))," ")</f>
        <v xml:space="preserve"> </v>
      </c>
    </row>
    <row r="95" spans="1:13" x14ac:dyDescent="0.25">
      <c r="A95" s="71">
        <v>88</v>
      </c>
      <c r="B95" s="7"/>
      <c r="C95" s="7"/>
      <c r="D95" s="7"/>
      <c r="E95" s="7"/>
      <c r="F95" s="7"/>
      <c r="G95" s="7"/>
      <c r="H95" s="37">
        <f t="shared" si="5"/>
        <v>0</v>
      </c>
      <c r="I95" s="37">
        <f t="shared" si="6"/>
        <v>0</v>
      </c>
      <c r="J95" s="37">
        <f t="shared" si="7"/>
        <v>0</v>
      </c>
      <c r="K95" s="37">
        <f t="shared" si="8"/>
        <v>0</v>
      </c>
      <c r="L95" s="37">
        <f t="shared" si="9"/>
        <v>0</v>
      </c>
      <c r="M95" s="39" t="str">
        <f>IF(C95&lt;&gt;0,(CONCATENATE("12f_",'Valoració '!$D$7,"00",A95))," ")</f>
        <v xml:space="preserve"> </v>
      </c>
    </row>
    <row r="96" spans="1:13" x14ac:dyDescent="0.25">
      <c r="A96" s="71">
        <v>89</v>
      </c>
      <c r="B96" s="7"/>
      <c r="C96" s="7"/>
      <c r="D96" s="7"/>
      <c r="E96" s="7"/>
      <c r="F96" s="7"/>
      <c r="G96" s="7"/>
      <c r="H96" s="37">
        <f t="shared" si="5"/>
        <v>0</v>
      </c>
      <c r="I96" s="37">
        <f t="shared" si="6"/>
        <v>0</v>
      </c>
      <c r="J96" s="37">
        <f t="shared" si="7"/>
        <v>0</v>
      </c>
      <c r="K96" s="37">
        <f t="shared" si="8"/>
        <v>0</v>
      </c>
      <c r="L96" s="37">
        <f t="shared" si="9"/>
        <v>0</v>
      </c>
      <c r="M96" s="39" t="str">
        <f>IF(C96&lt;&gt;0,(CONCATENATE("12f_",'Valoració '!$D$7,"00",A96))," ")</f>
        <v xml:space="preserve"> </v>
      </c>
    </row>
    <row r="97" spans="1:13" x14ac:dyDescent="0.25">
      <c r="A97" s="71">
        <v>90</v>
      </c>
      <c r="B97" s="7"/>
      <c r="C97" s="7"/>
      <c r="D97" s="7"/>
      <c r="E97" s="7"/>
      <c r="F97" s="7"/>
      <c r="G97" s="7"/>
      <c r="H97" s="37">
        <f t="shared" si="5"/>
        <v>0</v>
      </c>
      <c r="I97" s="37">
        <f t="shared" si="6"/>
        <v>0</v>
      </c>
      <c r="J97" s="37">
        <f t="shared" si="7"/>
        <v>0</v>
      </c>
      <c r="K97" s="37">
        <f t="shared" si="8"/>
        <v>0</v>
      </c>
      <c r="L97" s="37">
        <f t="shared" si="9"/>
        <v>0</v>
      </c>
      <c r="M97" s="39" t="str">
        <f>IF(C97&lt;&gt;0,(CONCATENATE("12f_",'Valoració '!$D$7,"00",A97))," ")</f>
        <v xml:space="preserve"> </v>
      </c>
    </row>
    <row r="98" spans="1:13" x14ac:dyDescent="0.25">
      <c r="A98" s="71">
        <v>91</v>
      </c>
      <c r="B98" s="7"/>
      <c r="C98" s="7"/>
      <c r="D98" s="7"/>
      <c r="E98" s="7"/>
      <c r="F98" s="7"/>
      <c r="G98" s="7"/>
      <c r="H98" s="37">
        <f t="shared" si="5"/>
        <v>0</v>
      </c>
      <c r="I98" s="37">
        <f t="shared" si="6"/>
        <v>0</v>
      </c>
      <c r="J98" s="37">
        <f t="shared" si="7"/>
        <v>0</v>
      </c>
      <c r="K98" s="37">
        <f t="shared" si="8"/>
        <v>0</v>
      </c>
      <c r="L98" s="37">
        <f t="shared" si="9"/>
        <v>0</v>
      </c>
      <c r="M98" s="39" t="str">
        <f>IF(C98&lt;&gt;0,(CONCATENATE("12f_",'Valoració '!$D$7,"00",A98))," ")</f>
        <v xml:space="preserve"> </v>
      </c>
    </row>
    <row r="99" spans="1:13" x14ac:dyDescent="0.25">
      <c r="A99" s="71">
        <v>92</v>
      </c>
      <c r="B99" s="7"/>
      <c r="C99" s="7"/>
      <c r="D99" s="7"/>
      <c r="E99" s="7"/>
      <c r="F99" s="7"/>
      <c r="G99" s="7"/>
      <c r="H99" s="37">
        <f t="shared" si="5"/>
        <v>0</v>
      </c>
      <c r="I99" s="37">
        <f t="shared" si="6"/>
        <v>0</v>
      </c>
      <c r="J99" s="37">
        <f t="shared" si="7"/>
        <v>0</v>
      </c>
      <c r="K99" s="37">
        <f t="shared" si="8"/>
        <v>0</v>
      </c>
      <c r="L99" s="37">
        <f t="shared" si="9"/>
        <v>0</v>
      </c>
      <c r="M99" s="39" t="str">
        <f>IF(C99&lt;&gt;0,(CONCATENATE("12f_",'Valoració '!$D$7,"00",A99))," ")</f>
        <v xml:space="preserve"> </v>
      </c>
    </row>
    <row r="100" spans="1:13" x14ac:dyDescent="0.25">
      <c r="A100" s="71">
        <v>93</v>
      </c>
      <c r="B100" s="7"/>
      <c r="C100" s="7"/>
      <c r="D100" s="7"/>
      <c r="E100" s="7"/>
      <c r="F100" s="7"/>
      <c r="G100" s="7"/>
      <c r="H100" s="37">
        <f t="shared" si="5"/>
        <v>0</v>
      </c>
      <c r="I100" s="37">
        <f t="shared" si="6"/>
        <v>0</v>
      </c>
      <c r="J100" s="37">
        <f t="shared" si="7"/>
        <v>0</v>
      </c>
      <c r="K100" s="37">
        <f t="shared" si="8"/>
        <v>0</v>
      </c>
      <c r="L100" s="37">
        <f t="shared" si="9"/>
        <v>0</v>
      </c>
      <c r="M100" s="39" t="str">
        <f>IF(C100&lt;&gt;0,(CONCATENATE("12f_",'Valoració '!$D$7,"00",A100))," ")</f>
        <v xml:space="preserve"> </v>
      </c>
    </row>
    <row r="101" spans="1:13" x14ac:dyDescent="0.25">
      <c r="A101" s="71">
        <v>94</v>
      </c>
      <c r="B101" s="7"/>
      <c r="C101" s="7"/>
      <c r="D101" s="7"/>
      <c r="E101" s="7"/>
      <c r="F101" s="7"/>
      <c r="G101" s="7"/>
      <c r="H101" s="37">
        <f t="shared" si="5"/>
        <v>0</v>
      </c>
      <c r="I101" s="37">
        <f t="shared" si="6"/>
        <v>0</v>
      </c>
      <c r="J101" s="37">
        <f t="shared" si="7"/>
        <v>0</v>
      </c>
      <c r="K101" s="37">
        <f t="shared" si="8"/>
        <v>0</v>
      </c>
      <c r="L101" s="37">
        <f t="shared" si="9"/>
        <v>0</v>
      </c>
      <c r="M101" s="39" t="str">
        <f>IF(C101&lt;&gt;0,(CONCATENATE("12f_",'Valoració '!$D$7,"00",A101))," ")</f>
        <v xml:space="preserve"> </v>
      </c>
    </row>
    <row r="102" spans="1:13" x14ac:dyDescent="0.25">
      <c r="A102" s="71">
        <v>95</v>
      </c>
      <c r="B102" s="7"/>
      <c r="C102" s="7"/>
      <c r="D102" s="7"/>
      <c r="E102" s="7"/>
      <c r="F102" s="7"/>
      <c r="G102" s="7"/>
      <c r="H102" s="37">
        <f t="shared" si="5"/>
        <v>0</v>
      </c>
      <c r="I102" s="37">
        <f t="shared" si="6"/>
        <v>0</v>
      </c>
      <c r="J102" s="37">
        <f t="shared" si="7"/>
        <v>0</v>
      </c>
      <c r="K102" s="37">
        <f t="shared" si="8"/>
        <v>0</v>
      </c>
      <c r="L102" s="37">
        <f t="shared" si="9"/>
        <v>0</v>
      </c>
      <c r="M102" s="39" t="str">
        <f>IF(C102&lt;&gt;0,(CONCATENATE("12f_",'Valoració '!$D$7,"00",A102))," ")</f>
        <v xml:space="preserve"> </v>
      </c>
    </row>
    <row r="103" spans="1:13" x14ac:dyDescent="0.25">
      <c r="A103" s="71">
        <v>96</v>
      </c>
      <c r="B103" s="7"/>
      <c r="C103" s="7"/>
      <c r="D103" s="7"/>
      <c r="E103" s="7"/>
      <c r="F103" s="7"/>
      <c r="G103" s="7"/>
      <c r="H103" s="37">
        <f t="shared" si="5"/>
        <v>0</v>
      </c>
      <c r="I103" s="37">
        <f t="shared" si="6"/>
        <v>0</v>
      </c>
      <c r="J103" s="37">
        <f t="shared" si="7"/>
        <v>0</v>
      </c>
      <c r="K103" s="37">
        <f t="shared" si="8"/>
        <v>0</v>
      </c>
      <c r="L103" s="37">
        <f t="shared" si="9"/>
        <v>0</v>
      </c>
      <c r="M103" s="39" t="str">
        <f>IF(C103&lt;&gt;0,(CONCATENATE("12f_",'Valoració '!$D$7,"00",A103))," ")</f>
        <v xml:space="preserve"> </v>
      </c>
    </row>
    <row r="104" spans="1:13" x14ac:dyDescent="0.25">
      <c r="A104" s="71">
        <v>97</v>
      </c>
      <c r="B104" s="7"/>
      <c r="C104" s="7"/>
      <c r="D104" s="7"/>
      <c r="E104" s="7"/>
      <c r="F104" s="7"/>
      <c r="G104" s="7"/>
      <c r="H104" s="37">
        <f t="shared" si="5"/>
        <v>0</v>
      </c>
      <c r="I104" s="37">
        <f t="shared" si="6"/>
        <v>0</v>
      </c>
      <c r="J104" s="37">
        <f t="shared" si="7"/>
        <v>0</v>
      </c>
      <c r="K104" s="37">
        <f t="shared" si="8"/>
        <v>0</v>
      </c>
      <c r="L104" s="37">
        <f t="shared" si="9"/>
        <v>0</v>
      </c>
      <c r="M104" s="39" t="str">
        <f>IF(C104&lt;&gt;0,(CONCATENATE("12f_",'Valoració '!$D$7,"00",A104))," ")</f>
        <v xml:space="preserve"> </v>
      </c>
    </row>
    <row r="105" spans="1:13" x14ac:dyDescent="0.25">
      <c r="A105" s="71">
        <v>98</v>
      </c>
      <c r="B105" s="7"/>
      <c r="C105" s="7"/>
      <c r="D105" s="7"/>
      <c r="E105" s="7"/>
      <c r="F105" s="7"/>
      <c r="G105" s="7"/>
      <c r="H105" s="37">
        <f t="shared" si="5"/>
        <v>0</v>
      </c>
      <c r="I105" s="37">
        <f t="shared" si="6"/>
        <v>0</v>
      </c>
      <c r="J105" s="37">
        <f t="shared" si="7"/>
        <v>0</v>
      </c>
      <c r="K105" s="37">
        <f t="shared" si="8"/>
        <v>0</v>
      </c>
      <c r="L105" s="37">
        <f t="shared" si="9"/>
        <v>0</v>
      </c>
      <c r="M105" s="39" t="str">
        <f>IF(C105&lt;&gt;0,(CONCATENATE("12f_",'Valoració '!$D$7,"00",A105))," ")</f>
        <v xml:space="preserve"> </v>
      </c>
    </row>
    <row r="106" spans="1:13" x14ac:dyDescent="0.25">
      <c r="A106" s="71">
        <v>99</v>
      </c>
      <c r="B106" s="7"/>
      <c r="C106" s="7"/>
      <c r="D106" s="7"/>
      <c r="E106" s="7"/>
      <c r="F106" s="7"/>
      <c r="G106" s="7"/>
      <c r="H106" s="37">
        <f t="shared" si="5"/>
        <v>0</v>
      </c>
      <c r="I106" s="37">
        <f t="shared" si="6"/>
        <v>0</v>
      </c>
      <c r="J106" s="37">
        <f t="shared" si="7"/>
        <v>0</v>
      </c>
      <c r="K106" s="37">
        <f t="shared" si="8"/>
        <v>0</v>
      </c>
      <c r="L106" s="37">
        <f t="shared" si="9"/>
        <v>0</v>
      </c>
      <c r="M106" s="39" t="str">
        <f>IF(C106&lt;&gt;0,(CONCATENATE("12f_",'Valoració '!$D$7,"00",A106))," ")</f>
        <v xml:space="preserve"> </v>
      </c>
    </row>
    <row r="107" spans="1:13" x14ac:dyDescent="0.25">
      <c r="A107" s="71">
        <v>100</v>
      </c>
      <c r="B107" s="7"/>
      <c r="C107" s="7"/>
      <c r="D107" s="7"/>
      <c r="E107" s="7"/>
      <c r="F107" s="7"/>
      <c r="G107" s="7"/>
      <c r="H107" s="37">
        <f t="shared" si="0"/>
        <v>0</v>
      </c>
      <c r="I107" s="37">
        <f t="shared" si="1"/>
        <v>0</v>
      </c>
      <c r="J107" s="37">
        <f t="shared" si="2"/>
        <v>0</v>
      </c>
      <c r="K107" s="37">
        <f t="shared" si="3"/>
        <v>0</v>
      </c>
      <c r="L107" s="37">
        <f t="shared" si="4"/>
        <v>0</v>
      </c>
      <c r="M107" s="39" t="str">
        <f>IF(C107&lt;&gt;0,(CONCATENATE("12f_",'Valoració '!$D$7,"00",A107))," ")</f>
        <v xml:space="preserve"> </v>
      </c>
    </row>
  </sheetData>
  <sheetProtection algorithmName="SHA-512" hashValue="l+jJX+5/lJ7V7kP9Cm2RcqmEatJ3YWGOIBqVA7X3T1hmb4DDYcKsRi16e+xTw6l1oOgeuv7DGNZH7ch0sqKnVw==" saltValue="Fz+I5/6M/KWrbMY/5iDTwg==" spinCount="100000" sheet="1" objects="1" scenarios="1"/>
  <mergeCells count="1">
    <mergeCell ref="A6:M6"/>
  </mergeCells>
  <dataValidations count="3">
    <dataValidation type="list" allowBlank="1" showInputMessage="1" showErrorMessage="1" sqref="D8:D107">
      <formula1>"Nacional, Internacional"</formula1>
    </dataValidation>
    <dataValidation type="list" allowBlank="1" showInputMessage="1" showErrorMessage="1" sqref="G8:G107">
      <formula1>"Responsable, Participant"</formula1>
    </dataValidation>
    <dataValidation type="list" allowBlank="1" showInputMessage="1" showErrorMessage="1" sqref="B8:B107">
      <formula1>"Conveni, Patent"</formula1>
    </dataValidation>
  </dataValidations>
  <hyperlinks>
    <hyperlink ref="T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4097" r:id="rId5" name="Button 1">
              <controlPr defaultSize="0" print="0" autoFill="0" autoPict="0" macro="[0]!Enviar">
                <anchor moveWithCells="1" sizeWithCells="1">
                  <from>
                    <xdr:col>11</xdr:col>
                    <xdr:colOff>19050</xdr:colOff>
                    <xdr:row>0</xdr:row>
                    <xdr:rowOff>0</xdr:rowOff>
                  </from>
                  <to>
                    <xdr:col>12</xdr:col>
                    <xdr:colOff>409575</xdr:colOff>
                    <xdr:row>3</xdr:row>
                    <xdr:rowOff>209550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09"/>
  <sheetViews>
    <sheetView workbookViewId="0">
      <selection activeCell="E3" sqref="E3"/>
    </sheetView>
  </sheetViews>
  <sheetFormatPr baseColWidth="10" defaultColWidth="9.140625" defaultRowHeight="15" x14ac:dyDescent="0.25"/>
  <cols>
    <col min="2" max="2" width="84.5703125" customWidth="1"/>
    <col min="3" max="3" width="42.5703125" customWidth="1"/>
    <col min="4" max="4" width="19.140625" customWidth="1"/>
    <col min="5" max="5" width="20.140625" customWidth="1"/>
  </cols>
  <sheetData>
    <row r="1" spans="1:5" x14ac:dyDescent="0.25">
      <c r="A1" s="43" t="s">
        <v>424</v>
      </c>
    </row>
    <row r="2" spans="1:5" x14ac:dyDescent="0.25">
      <c r="A2" t="s">
        <v>206</v>
      </c>
    </row>
    <row r="4" spans="1:5" x14ac:dyDescent="0.25">
      <c r="A4" s="70" t="s">
        <v>212</v>
      </c>
    </row>
    <row r="6" spans="1:5" x14ac:dyDescent="0.25">
      <c r="A6" s="282" t="s">
        <v>425</v>
      </c>
      <c r="B6" s="283"/>
      <c r="C6" s="283"/>
      <c r="D6" s="284"/>
    </row>
    <row r="7" spans="1:5" ht="34.5" customHeight="1" x14ac:dyDescent="0.25">
      <c r="A7" s="77" t="s">
        <v>141</v>
      </c>
      <c r="B7" s="36" t="s">
        <v>426</v>
      </c>
      <c r="C7" s="36" t="s">
        <v>210</v>
      </c>
      <c r="D7" s="36" t="s">
        <v>427</v>
      </c>
      <c r="E7" s="36" t="s">
        <v>139</v>
      </c>
    </row>
    <row r="8" spans="1:5" x14ac:dyDescent="0.25">
      <c r="A8" s="71">
        <v>1</v>
      </c>
      <c r="B8" s="76"/>
      <c r="C8" s="76"/>
      <c r="D8" s="76"/>
      <c r="E8" s="71" t="str">
        <f>IF(B8&lt;&gt;0,(CONCATENATE("12g_",'Valoració '!$D$7,"00",A8))," ")</f>
        <v xml:space="preserve"> </v>
      </c>
    </row>
    <row r="9" spans="1:5" x14ac:dyDescent="0.25">
      <c r="A9" s="71">
        <v>2</v>
      </c>
      <c r="B9" s="76"/>
      <c r="C9" s="76"/>
      <c r="D9" s="76"/>
      <c r="E9" s="71" t="str">
        <f>IF(B9&lt;&gt;0,(CONCATENATE("12g_",'Valoració '!$D$7,"00",A9))," ")</f>
        <v xml:space="preserve"> </v>
      </c>
    </row>
    <row r="10" spans="1:5" x14ac:dyDescent="0.25">
      <c r="A10" s="71">
        <v>3</v>
      </c>
      <c r="B10" s="76"/>
      <c r="C10" s="76"/>
      <c r="D10" s="76"/>
      <c r="E10" s="71" t="str">
        <f>IF(B10&lt;&gt;0,(CONCATENATE("12g_",'Valoració '!$D$7,"00",A10))," ")</f>
        <v xml:space="preserve"> </v>
      </c>
    </row>
    <row r="11" spans="1:5" x14ac:dyDescent="0.25">
      <c r="A11" s="71">
        <v>4</v>
      </c>
      <c r="B11" s="76"/>
      <c r="C11" s="76"/>
      <c r="D11" s="76"/>
      <c r="E11" s="71" t="str">
        <f>IF(B11&lt;&gt;0,(CONCATENATE("12g_",'Valoració '!$D$7,"00",A11))," ")</f>
        <v xml:space="preserve"> </v>
      </c>
    </row>
    <row r="12" spans="1:5" x14ac:dyDescent="0.25">
      <c r="A12" s="71">
        <v>5</v>
      </c>
      <c r="B12" s="76"/>
      <c r="C12" s="76"/>
      <c r="D12" s="76"/>
      <c r="E12" s="71" t="str">
        <f>IF(B12&lt;&gt;0,(CONCATENATE("12g_",'Valoració '!$D$7,"00",A12))," ")</f>
        <v xml:space="preserve"> </v>
      </c>
    </row>
    <row r="13" spans="1:5" x14ac:dyDescent="0.25">
      <c r="A13" s="71">
        <v>6</v>
      </c>
      <c r="B13" s="76"/>
      <c r="C13" s="76"/>
      <c r="D13" s="76"/>
      <c r="E13" s="71" t="str">
        <f>IF(B13&lt;&gt;0,(CONCATENATE("12g_",'Valoració '!$D$7,"00",A13))," ")</f>
        <v xml:space="preserve"> </v>
      </c>
    </row>
    <row r="14" spans="1:5" x14ac:dyDescent="0.25">
      <c r="A14" s="71">
        <v>7</v>
      </c>
      <c r="B14" s="7"/>
      <c r="C14" s="7"/>
      <c r="D14" s="7"/>
      <c r="E14" s="71" t="str">
        <f>IF(B14&lt;&gt;0,(CONCATENATE("12g_",'Valoració '!$D$7,"00",A14))," ")</f>
        <v xml:space="preserve"> </v>
      </c>
    </row>
    <row r="15" spans="1:5" x14ac:dyDescent="0.25">
      <c r="A15" s="71">
        <v>8</v>
      </c>
      <c r="B15" s="7"/>
      <c r="C15" s="7"/>
      <c r="D15" s="7"/>
      <c r="E15" s="71" t="str">
        <f>IF(B15&lt;&gt;0,(CONCATENATE("12g_",'Valoració '!$D$7,"00",A15))," ")</f>
        <v xml:space="preserve"> </v>
      </c>
    </row>
    <row r="16" spans="1:5" x14ac:dyDescent="0.25">
      <c r="A16" s="71">
        <v>9</v>
      </c>
      <c r="B16" s="7"/>
      <c r="C16" s="7"/>
      <c r="D16" s="7"/>
      <c r="E16" s="71" t="str">
        <f>IF(B16&lt;&gt;0,(CONCATENATE("12g_",'Valoració '!$D$7,"00",A16))," ")</f>
        <v xml:space="preserve"> </v>
      </c>
    </row>
    <row r="17" spans="1:5" x14ac:dyDescent="0.25">
      <c r="A17" s="71">
        <v>10</v>
      </c>
      <c r="B17" s="7"/>
      <c r="C17" s="7"/>
      <c r="D17" s="7"/>
      <c r="E17" s="71" t="str">
        <f>IF(B17&lt;&gt;0,(CONCATENATE("12g_",'Valoració '!$D$7,"00",A17))," ")</f>
        <v xml:space="preserve"> </v>
      </c>
    </row>
    <row r="18" spans="1:5" x14ac:dyDescent="0.25">
      <c r="A18" s="71">
        <v>11</v>
      </c>
      <c r="B18" s="7"/>
      <c r="C18" s="7"/>
      <c r="D18" s="7"/>
      <c r="E18" s="71" t="str">
        <f>IF(B18&lt;&gt;0,(CONCATENATE("12g_",'Valoració '!$D$7,"00",A18))," ")</f>
        <v xml:space="preserve"> </v>
      </c>
    </row>
    <row r="19" spans="1:5" x14ac:dyDescent="0.25">
      <c r="A19" s="71">
        <v>12</v>
      </c>
      <c r="B19" s="7"/>
      <c r="C19" s="7"/>
      <c r="D19" s="7"/>
      <c r="E19" s="71" t="str">
        <f>IF(B19&lt;&gt;0,(CONCATENATE("12g_",'Valoració '!$D$7,"00",A19))," ")</f>
        <v xml:space="preserve"> </v>
      </c>
    </row>
    <row r="20" spans="1:5" x14ac:dyDescent="0.25">
      <c r="A20" s="71">
        <v>13</v>
      </c>
      <c r="B20" s="7"/>
      <c r="C20" s="7"/>
      <c r="D20" s="7"/>
      <c r="E20" s="71" t="str">
        <f>IF(B20&lt;&gt;0,(CONCATENATE("12g_",'Valoració '!$D$7,"00",A20))," ")</f>
        <v xml:space="preserve"> </v>
      </c>
    </row>
    <row r="21" spans="1:5" x14ac:dyDescent="0.25">
      <c r="A21" s="71">
        <v>14</v>
      </c>
      <c r="B21" s="7"/>
      <c r="C21" s="7"/>
      <c r="D21" s="7"/>
      <c r="E21" s="71" t="str">
        <f>IF(B21&lt;&gt;0,(CONCATENATE("12g_",'Valoració '!$D$7,"00",A21))," ")</f>
        <v xml:space="preserve"> </v>
      </c>
    </row>
    <row r="22" spans="1:5" x14ac:dyDescent="0.25">
      <c r="A22" s="71">
        <v>15</v>
      </c>
      <c r="B22" s="7"/>
      <c r="C22" s="7"/>
      <c r="D22" s="7"/>
      <c r="E22" s="71" t="str">
        <f>IF(B22&lt;&gt;0,(CONCATENATE("12g_",'Valoració '!$D$7,"00",A22))," ")</f>
        <v xml:space="preserve"> </v>
      </c>
    </row>
    <row r="23" spans="1:5" x14ac:dyDescent="0.25">
      <c r="A23" s="71">
        <v>16</v>
      </c>
      <c r="B23" s="7"/>
      <c r="C23" s="7"/>
      <c r="D23" s="7"/>
      <c r="E23" s="71" t="str">
        <f>IF(B23&lt;&gt;0,(CONCATENATE("12g_",'Valoració '!$D$7,"00",A23))," ")</f>
        <v xml:space="preserve"> </v>
      </c>
    </row>
    <row r="24" spans="1:5" x14ac:dyDescent="0.25">
      <c r="A24" s="71">
        <v>17</v>
      </c>
      <c r="B24" s="7"/>
      <c r="C24" s="7"/>
      <c r="D24" s="7"/>
      <c r="E24" s="71" t="str">
        <f>IF(B24&lt;&gt;0,(CONCATENATE("12g_",'Valoració '!$D$7,"00",A24))," ")</f>
        <v xml:space="preserve"> </v>
      </c>
    </row>
    <row r="25" spans="1:5" x14ac:dyDescent="0.25">
      <c r="A25" s="71">
        <v>18</v>
      </c>
      <c r="B25" s="7"/>
      <c r="C25" s="7"/>
      <c r="D25" s="7"/>
      <c r="E25" s="71" t="str">
        <f>IF(B25&lt;&gt;0,(CONCATENATE("12g_",'Valoració '!$D$7,"00",A25))," ")</f>
        <v xml:space="preserve"> </v>
      </c>
    </row>
    <row r="26" spans="1:5" x14ac:dyDescent="0.25">
      <c r="A26" s="71">
        <v>19</v>
      </c>
      <c r="B26" s="7"/>
      <c r="C26" s="7"/>
      <c r="D26" s="7"/>
      <c r="E26" s="71" t="str">
        <f>IF(B26&lt;&gt;0,(CONCATENATE("12g_",'Valoració '!$D$7,"00",A26))," ")</f>
        <v xml:space="preserve"> </v>
      </c>
    </row>
    <row r="27" spans="1:5" x14ac:dyDescent="0.25">
      <c r="A27" s="71">
        <v>20</v>
      </c>
      <c r="B27" s="7"/>
      <c r="C27" s="7"/>
      <c r="D27" s="7"/>
      <c r="E27" s="71" t="str">
        <f>IF(B27&lt;&gt;0,(CONCATENATE("12g_",'Valoració '!$D$7,"00",A27))," ")</f>
        <v xml:space="preserve"> </v>
      </c>
    </row>
    <row r="28" spans="1:5" x14ac:dyDescent="0.25">
      <c r="A28" s="71">
        <v>21</v>
      </c>
      <c r="B28" s="7"/>
      <c r="C28" s="7"/>
      <c r="D28" s="7"/>
      <c r="E28" s="71" t="str">
        <f>IF(B28&lt;&gt;0,(CONCATENATE("12g_",'Valoració '!$D$7,"00",A28))," ")</f>
        <v xml:space="preserve"> </v>
      </c>
    </row>
    <row r="29" spans="1:5" x14ac:dyDescent="0.25">
      <c r="A29" s="71">
        <v>22</v>
      </c>
      <c r="B29" s="7"/>
      <c r="C29" s="7"/>
      <c r="D29" s="7"/>
      <c r="E29" s="71" t="str">
        <f>IF(B29&lt;&gt;0,(CONCATENATE("12g_",'Valoració '!$D$7,"00",A29))," ")</f>
        <v xml:space="preserve"> </v>
      </c>
    </row>
    <row r="30" spans="1:5" x14ac:dyDescent="0.25">
      <c r="A30" s="71">
        <v>23</v>
      </c>
      <c r="B30" s="7"/>
      <c r="C30" s="7"/>
      <c r="D30" s="7"/>
      <c r="E30" s="71" t="str">
        <f>IF(B30&lt;&gt;0,(CONCATENATE("12g_",'Valoració '!$D$7,"00",A30))," ")</f>
        <v xml:space="preserve"> </v>
      </c>
    </row>
    <row r="31" spans="1:5" x14ac:dyDescent="0.25">
      <c r="A31" s="71">
        <v>24</v>
      </c>
      <c r="B31" s="7"/>
      <c r="C31" s="7"/>
      <c r="D31" s="7"/>
      <c r="E31" s="71" t="str">
        <f>IF(B31&lt;&gt;0,(CONCATENATE("12g_",'Valoració '!$D$7,"00",A31))," ")</f>
        <v xml:space="preserve"> </v>
      </c>
    </row>
    <row r="32" spans="1:5" x14ac:dyDescent="0.25">
      <c r="A32" s="71">
        <v>25</v>
      </c>
      <c r="B32" s="7"/>
      <c r="C32" s="7"/>
      <c r="D32" s="7"/>
      <c r="E32" s="71" t="str">
        <f>IF(B32&lt;&gt;0,(CONCATENATE("12g_",'Valoració '!$D$7,"00",A32))," ")</f>
        <v xml:space="preserve"> </v>
      </c>
    </row>
    <row r="33" spans="1:5" x14ac:dyDescent="0.25">
      <c r="A33" s="71">
        <v>26</v>
      </c>
      <c r="B33" s="7"/>
      <c r="C33" s="7"/>
      <c r="D33" s="7"/>
      <c r="E33" s="71" t="str">
        <f>IF(B33&lt;&gt;0,(CONCATENATE("12g_",'Valoració '!$D$7,"00",A33))," ")</f>
        <v xml:space="preserve"> </v>
      </c>
    </row>
    <row r="34" spans="1:5" x14ac:dyDescent="0.25">
      <c r="A34" s="71">
        <v>27</v>
      </c>
      <c r="B34" s="7"/>
      <c r="C34" s="7"/>
      <c r="D34" s="7"/>
      <c r="E34" s="71" t="str">
        <f>IF(B34&lt;&gt;0,(CONCATENATE("12g_",'Valoració '!$D$7,"00",A34))," ")</f>
        <v xml:space="preserve"> </v>
      </c>
    </row>
    <row r="35" spans="1:5" x14ac:dyDescent="0.25">
      <c r="A35" s="71">
        <v>28</v>
      </c>
      <c r="B35" s="7"/>
      <c r="C35" s="7"/>
      <c r="D35" s="7"/>
      <c r="E35" s="71" t="str">
        <f>IF(B35&lt;&gt;0,(CONCATENATE("12g_",'Valoració '!$D$7,"00",A35))," ")</f>
        <v xml:space="preserve"> </v>
      </c>
    </row>
    <row r="36" spans="1:5" x14ac:dyDescent="0.25">
      <c r="A36" s="71">
        <v>29</v>
      </c>
      <c r="B36" s="7"/>
      <c r="C36" s="7"/>
      <c r="D36" s="7"/>
      <c r="E36" s="71" t="str">
        <f>IF(B36&lt;&gt;0,(CONCATENATE("12g_",'Valoració '!$D$7,"00",A36))," ")</f>
        <v xml:space="preserve"> </v>
      </c>
    </row>
    <row r="37" spans="1:5" x14ac:dyDescent="0.25">
      <c r="A37" s="71">
        <v>30</v>
      </c>
      <c r="B37" s="7"/>
      <c r="C37" s="7"/>
      <c r="D37" s="7"/>
      <c r="E37" s="71" t="str">
        <f>IF(B37&lt;&gt;0,(CONCATENATE("12g_",'Valoració '!$D$7,"00",A37))," ")</f>
        <v xml:space="preserve"> </v>
      </c>
    </row>
    <row r="38" spans="1:5" x14ac:dyDescent="0.25">
      <c r="A38" s="71">
        <v>31</v>
      </c>
      <c r="B38" s="7"/>
      <c r="C38" s="7"/>
      <c r="D38" s="7"/>
      <c r="E38" s="71" t="str">
        <f>IF(B38&lt;&gt;0,(CONCATENATE("12g_",'Valoració '!$D$7,"00",A38))," ")</f>
        <v xml:space="preserve"> </v>
      </c>
    </row>
    <row r="39" spans="1:5" x14ac:dyDescent="0.25">
      <c r="A39" s="71">
        <v>32</v>
      </c>
      <c r="B39" s="7"/>
      <c r="C39" s="7"/>
      <c r="D39" s="7"/>
      <c r="E39" s="71" t="str">
        <f>IF(B39&lt;&gt;0,(CONCATENATE("12g_",'Valoració '!$D$7,"00",A39))," ")</f>
        <v xml:space="preserve"> </v>
      </c>
    </row>
    <row r="40" spans="1:5" x14ac:dyDescent="0.25">
      <c r="A40" s="71">
        <v>33</v>
      </c>
      <c r="B40" s="7"/>
      <c r="C40" s="7"/>
      <c r="D40" s="7"/>
      <c r="E40" s="71" t="str">
        <f>IF(B40&lt;&gt;0,(CONCATENATE("12g_",'Valoració '!$D$7,"00",A40))," ")</f>
        <v xml:space="preserve"> </v>
      </c>
    </row>
    <row r="41" spans="1:5" x14ac:dyDescent="0.25">
      <c r="A41" s="71">
        <v>34</v>
      </c>
      <c r="B41" s="7"/>
      <c r="C41" s="7"/>
      <c r="D41" s="7"/>
      <c r="E41" s="71" t="str">
        <f>IF(B41&lt;&gt;0,(CONCATENATE("12g_",'Valoració '!$D$7,"00",A41))," ")</f>
        <v xml:space="preserve"> </v>
      </c>
    </row>
    <row r="42" spans="1:5" x14ac:dyDescent="0.25">
      <c r="A42" s="71">
        <v>35</v>
      </c>
      <c r="B42" s="7"/>
      <c r="C42" s="7"/>
      <c r="D42" s="7"/>
      <c r="E42" s="71" t="str">
        <f>IF(B42&lt;&gt;0,(CONCATENATE("12g_",'Valoració '!$D$7,"00",A42))," ")</f>
        <v xml:space="preserve"> </v>
      </c>
    </row>
    <row r="43" spans="1:5" x14ac:dyDescent="0.25">
      <c r="A43" s="71">
        <v>36</v>
      </c>
      <c r="B43" s="7"/>
      <c r="C43" s="7"/>
      <c r="D43" s="7"/>
      <c r="E43" s="71" t="str">
        <f>IF(B43&lt;&gt;0,(CONCATENATE("12g_",'Valoració '!$D$7,"00",A43))," ")</f>
        <v xml:space="preserve"> </v>
      </c>
    </row>
    <row r="44" spans="1:5" x14ac:dyDescent="0.25">
      <c r="A44" s="71">
        <v>37</v>
      </c>
      <c r="B44" s="7"/>
      <c r="C44" s="7"/>
      <c r="D44" s="7"/>
      <c r="E44" s="71" t="str">
        <f>IF(B44&lt;&gt;0,(CONCATENATE("12g_",'Valoració '!$D$7,"00",A44))," ")</f>
        <v xml:space="preserve"> </v>
      </c>
    </row>
    <row r="45" spans="1:5" x14ac:dyDescent="0.25">
      <c r="A45" s="71">
        <v>38</v>
      </c>
      <c r="B45" s="7"/>
      <c r="C45" s="7"/>
      <c r="D45" s="7"/>
      <c r="E45" s="71" t="str">
        <f>IF(B45&lt;&gt;0,(CONCATENATE("12g_",'Valoració '!$D$7,"00",A45))," ")</f>
        <v xml:space="preserve"> </v>
      </c>
    </row>
    <row r="46" spans="1:5" x14ac:dyDescent="0.25">
      <c r="A46" s="71">
        <v>39</v>
      </c>
      <c r="B46" s="7"/>
      <c r="C46" s="7"/>
      <c r="D46" s="7"/>
      <c r="E46" s="71" t="str">
        <f>IF(B46&lt;&gt;0,(CONCATENATE("12g_",'Valoració '!$D$7,"00",A46))," ")</f>
        <v xml:space="preserve"> </v>
      </c>
    </row>
    <row r="47" spans="1:5" x14ac:dyDescent="0.25">
      <c r="A47" s="71">
        <v>40</v>
      </c>
      <c r="B47" s="7"/>
      <c r="C47" s="7"/>
      <c r="D47" s="7"/>
      <c r="E47" s="71" t="str">
        <f>IF(B47&lt;&gt;0,(CONCATENATE("12g_",'Valoració '!$D$7,"00",A47))," ")</f>
        <v xml:space="preserve"> </v>
      </c>
    </row>
    <row r="48" spans="1:5" x14ac:dyDescent="0.25">
      <c r="A48" s="71">
        <v>41</v>
      </c>
      <c r="B48" s="7"/>
      <c r="C48" s="7"/>
      <c r="D48" s="7"/>
      <c r="E48" s="71" t="str">
        <f>IF(B48&lt;&gt;0,(CONCATENATE("12g_",'Valoració '!$D$7,"00",A48))," ")</f>
        <v xml:space="preserve"> </v>
      </c>
    </row>
    <row r="49" spans="1:5" x14ac:dyDescent="0.25">
      <c r="A49" s="71">
        <v>42</v>
      </c>
      <c r="B49" s="7"/>
      <c r="C49" s="7"/>
      <c r="D49" s="7"/>
      <c r="E49" s="71" t="str">
        <f>IF(B49&lt;&gt;0,(CONCATENATE("12g_",'Valoració '!$D$7,"00",A49))," ")</f>
        <v xml:space="preserve"> </v>
      </c>
    </row>
    <row r="50" spans="1:5" x14ac:dyDescent="0.25">
      <c r="A50" s="71">
        <v>43</v>
      </c>
      <c r="B50" s="7"/>
      <c r="C50" s="7"/>
      <c r="D50" s="7"/>
      <c r="E50" s="71" t="str">
        <f>IF(B50&lt;&gt;0,(CONCATENATE("12g_",'Valoració '!$D$7,"00",A50))," ")</f>
        <v xml:space="preserve"> </v>
      </c>
    </row>
    <row r="51" spans="1:5" x14ac:dyDescent="0.25">
      <c r="A51" s="71">
        <v>44</v>
      </c>
      <c r="B51" s="7"/>
      <c r="C51" s="7"/>
      <c r="D51" s="7"/>
      <c r="E51" s="71" t="str">
        <f>IF(B51&lt;&gt;0,(CONCATENATE("12g_",'Valoració '!$D$7,"00",A51))," ")</f>
        <v xml:space="preserve"> </v>
      </c>
    </row>
    <row r="52" spans="1:5" x14ac:dyDescent="0.25">
      <c r="A52" s="71">
        <v>45</v>
      </c>
      <c r="B52" s="7"/>
      <c r="C52" s="7"/>
      <c r="D52" s="7"/>
      <c r="E52" s="71" t="str">
        <f>IF(B52&lt;&gt;0,(CONCATENATE("12g_",'Valoració '!$D$7,"00",A52))," ")</f>
        <v xml:space="preserve"> </v>
      </c>
    </row>
    <row r="53" spans="1:5" x14ac:dyDescent="0.25">
      <c r="A53" s="71">
        <v>46</v>
      </c>
      <c r="B53" s="7"/>
      <c r="C53" s="7"/>
      <c r="D53" s="7"/>
      <c r="E53" s="71" t="str">
        <f>IF(B53&lt;&gt;0,(CONCATENATE("12g_",'Valoració '!$D$7,"00",A53))," ")</f>
        <v xml:space="preserve"> </v>
      </c>
    </row>
    <row r="54" spans="1:5" x14ac:dyDescent="0.25">
      <c r="A54" s="71">
        <v>47</v>
      </c>
      <c r="B54" s="7"/>
      <c r="C54" s="7"/>
      <c r="D54" s="7"/>
      <c r="E54" s="71" t="str">
        <f>IF(B54&lt;&gt;0,(CONCATENATE("12g_",'Valoració '!$D$7,"00",A54))," ")</f>
        <v xml:space="preserve"> </v>
      </c>
    </row>
    <row r="55" spans="1:5" x14ac:dyDescent="0.25">
      <c r="A55" s="71">
        <v>48</v>
      </c>
      <c r="B55" s="7"/>
      <c r="C55" s="7"/>
      <c r="D55" s="7"/>
      <c r="E55" s="71" t="str">
        <f>IF(B55&lt;&gt;0,(CONCATENATE("12g_",'Valoració '!$D$7,"00",A55))," ")</f>
        <v xml:space="preserve"> </v>
      </c>
    </row>
    <row r="56" spans="1:5" x14ac:dyDescent="0.25">
      <c r="A56" s="71">
        <v>49</v>
      </c>
      <c r="B56" s="7"/>
      <c r="C56" s="7"/>
      <c r="D56" s="7"/>
      <c r="E56" s="71" t="str">
        <f>IF(B56&lt;&gt;0,(CONCATENATE("12g_",'Valoració '!$D$7,"00",A56))," ")</f>
        <v xml:space="preserve"> </v>
      </c>
    </row>
    <row r="57" spans="1:5" x14ac:dyDescent="0.25">
      <c r="A57" s="71">
        <v>50</v>
      </c>
      <c r="B57" s="7"/>
      <c r="C57" s="7"/>
      <c r="D57" s="7"/>
      <c r="E57" s="71" t="str">
        <f>IF(B57&lt;&gt;0,(CONCATENATE("12g_",'Valoració '!$D$7,"00",A57))," ")</f>
        <v xml:space="preserve"> </v>
      </c>
    </row>
    <row r="58" spans="1:5" x14ac:dyDescent="0.25">
      <c r="A58" s="71">
        <v>51</v>
      </c>
      <c r="B58" s="7"/>
      <c r="C58" s="7"/>
      <c r="D58" s="7"/>
      <c r="E58" s="71" t="str">
        <f>IF(B58&lt;&gt;0,(CONCATENATE("12g_",'Valoració '!$D$7,"00",A58))," ")</f>
        <v xml:space="preserve"> </v>
      </c>
    </row>
    <row r="59" spans="1:5" x14ac:dyDescent="0.25">
      <c r="A59" s="71">
        <v>52</v>
      </c>
      <c r="B59" s="7"/>
      <c r="C59" s="7"/>
      <c r="D59" s="7"/>
      <c r="E59" s="71" t="str">
        <f>IF(B59&lt;&gt;0,(CONCATENATE("12g_",'Valoració '!$D$7,"00",A59))," ")</f>
        <v xml:space="preserve"> </v>
      </c>
    </row>
    <row r="60" spans="1:5" x14ac:dyDescent="0.25">
      <c r="A60" s="71">
        <v>53</v>
      </c>
      <c r="B60" s="7"/>
      <c r="C60" s="7"/>
      <c r="D60" s="7"/>
      <c r="E60" s="71" t="str">
        <f>IF(B60&lt;&gt;0,(CONCATENATE("12g_",'Valoració '!$D$7,"00",A60))," ")</f>
        <v xml:space="preserve"> </v>
      </c>
    </row>
    <row r="61" spans="1:5" x14ac:dyDescent="0.25">
      <c r="A61" s="71">
        <v>54</v>
      </c>
      <c r="B61" s="7"/>
      <c r="C61" s="7"/>
      <c r="D61" s="7"/>
      <c r="E61" s="71" t="str">
        <f>IF(B61&lt;&gt;0,(CONCATENATE("12g_",'Valoració '!$D$7,"00",A61))," ")</f>
        <v xml:space="preserve"> </v>
      </c>
    </row>
    <row r="62" spans="1:5" x14ac:dyDescent="0.25">
      <c r="A62" s="71">
        <v>55</v>
      </c>
      <c r="B62" s="7"/>
      <c r="C62" s="7"/>
      <c r="D62" s="7"/>
      <c r="E62" s="71" t="str">
        <f>IF(B62&lt;&gt;0,(CONCATENATE("12g_",'Valoració '!$D$7,"00",A62))," ")</f>
        <v xml:space="preserve"> </v>
      </c>
    </row>
    <row r="63" spans="1:5" x14ac:dyDescent="0.25">
      <c r="A63" s="71">
        <v>56</v>
      </c>
      <c r="B63" s="7"/>
      <c r="C63" s="7"/>
      <c r="D63" s="7"/>
      <c r="E63" s="71" t="str">
        <f>IF(B63&lt;&gt;0,(CONCATENATE("12g_",'Valoració '!$D$7,"00",A63))," ")</f>
        <v xml:space="preserve"> </v>
      </c>
    </row>
    <row r="64" spans="1:5" x14ac:dyDescent="0.25">
      <c r="A64" s="71">
        <v>57</v>
      </c>
      <c r="B64" s="7"/>
      <c r="C64" s="7"/>
      <c r="D64" s="7"/>
      <c r="E64" s="71" t="str">
        <f>IF(B64&lt;&gt;0,(CONCATENATE("12g_",'Valoració '!$D$7,"00",A64))," ")</f>
        <v xml:space="preserve"> </v>
      </c>
    </row>
    <row r="65" spans="1:5" x14ac:dyDescent="0.25">
      <c r="A65" s="71">
        <v>58</v>
      </c>
      <c r="B65" s="7"/>
      <c r="C65" s="7"/>
      <c r="D65" s="7"/>
      <c r="E65" s="71" t="str">
        <f>IF(B65&lt;&gt;0,(CONCATENATE("12g_",'Valoració '!$D$7,"00",A65))," ")</f>
        <v xml:space="preserve"> </v>
      </c>
    </row>
    <row r="66" spans="1:5" x14ac:dyDescent="0.25">
      <c r="A66" s="71">
        <v>59</v>
      </c>
      <c r="B66" s="7"/>
      <c r="C66" s="7"/>
      <c r="D66" s="7"/>
      <c r="E66" s="71" t="str">
        <f>IF(B66&lt;&gt;0,(CONCATENATE("12g_",'Valoració '!$D$7,"00",A66))," ")</f>
        <v xml:space="preserve"> </v>
      </c>
    </row>
    <row r="67" spans="1:5" x14ac:dyDescent="0.25">
      <c r="A67" s="71">
        <v>60</v>
      </c>
      <c r="B67" s="7"/>
      <c r="C67" s="7"/>
      <c r="D67" s="7"/>
      <c r="E67" s="71" t="str">
        <f>IF(B67&lt;&gt;0,(CONCATENATE("12g_",'Valoració '!$D$7,"00",A67))," ")</f>
        <v xml:space="preserve"> </v>
      </c>
    </row>
    <row r="68" spans="1:5" x14ac:dyDescent="0.25">
      <c r="A68" s="71">
        <v>61</v>
      </c>
      <c r="B68" s="7"/>
      <c r="C68" s="7"/>
      <c r="D68" s="7"/>
      <c r="E68" s="71" t="str">
        <f>IF(B68&lt;&gt;0,(CONCATENATE("12g_",'Valoració '!$D$7,"00",A68))," ")</f>
        <v xml:space="preserve"> </v>
      </c>
    </row>
    <row r="69" spans="1:5" x14ac:dyDescent="0.25">
      <c r="A69" s="71">
        <v>62</v>
      </c>
      <c r="B69" s="7"/>
      <c r="C69" s="7"/>
      <c r="D69" s="7"/>
      <c r="E69" s="71" t="str">
        <f>IF(B69&lt;&gt;0,(CONCATENATE("12g_",'Valoració '!$D$7,"00",A69))," ")</f>
        <v xml:space="preserve"> </v>
      </c>
    </row>
    <row r="70" spans="1:5" x14ac:dyDescent="0.25">
      <c r="A70" s="71">
        <v>63</v>
      </c>
      <c r="B70" s="7"/>
      <c r="C70" s="7"/>
      <c r="D70" s="7"/>
      <c r="E70" s="71" t="str">
        <f>IF(B70&lt;&gt;0,(CONCATENATE("12g_",'Valoració '!$D$7,"00",A70))," ")</f>
        <v xml:space="preserve"> </v>
      </c>
    </row>
    <row r="71" spans="1:5" x14ac:dyDescent="0.25">
      <c r="A71" s="71">
        <v>64</v>
      </c>
      <c r="B71" s="7"/>
      <c r="C71" s="7"/>
      <c r="D71" s="7"/>
      <c r="E71" s="71" t="str">
        <f>IF(B71&lt;&gt;0,(CONCATENATE("12g_",'Valoració '!$D$7,"00",A71))," ")</f>
        <v xml:space="preserve"> </v>
      </c>
    </row>
    <row r="72" spans="1:5" x14ac:dyDescent="0.25">
      <c r="A72" s="71">
        <v>65</v>
      </c>
      <c r="B72" s="7"/>
      <c r="C72" s="7"/>
      <c r="D72" s="7"/>
      <c r="E72" s="71" t="str">
        <f>IF(B72&lt;&gt;0,(CONCATENATE("12g_",'Valoració '!$D$7,"00",A72))," ")</f>
        <v xml:space="preserve"> </v>
      </c>
    </row>
    <row r="73" spans="1:5" x14ac:dyDescent="0.25">
      <c r="A73" s="71">
        <v>66</v>
      </c>
      <c r="B73" s="7"/>
      <c r="C73" s="7"/>
      <c r="D73" s="7"/>
      <c r="E73" s="71" t="str">
        <f>IF(B73&lt;&gt;0,(CONCATENATE("12g_",'Valoració '!$D$7,"00",A73))," ")</f>
        <v xml:space="preserve"> </v>
      </c>
    </row>
    <row r="74" spans="1:5" x14ac:dyDescent="0.25">
      <c r="A74" s="71">
        <v>67</v>
      </c>
      <c r="B74" s="7"/>
      <c r="C74" s="7"/>
      <c r="D74" s="7"/>
      <c r="E74" s="71" t="str">
        <f>IF(B74&lt;&gt;0,(CONCATENATE("12g_",'Valoració '!$D$7,"00",A74))," ")</f>
        <v xml:space="preserve"> </v>
      </c>
    </row>
    <row r="75" spans="1:5" x14ac:dyDescent="0.25">
      <c r="A75" s="71">
        <v>68</v>
      </c>
      <c r="B75" s="7"/>
      <c r="C75" s="7"/>
      <c r="D75" s="7"/>
      <c r="E75" s="71" t="str">
        <f>IF(B75&lt;&gt;0,(CONCATENATE("12g_",'Valoració '!$D$7,"00",A75))," ")</f>
        <v xml:space="preserve"> </v>
      </c>
    </row>
    <row r="76" spans="1:5" x14ac:dyDescent="0.25">
      <c r="A76" s="71">
        <v>69</v>
      </c>
      <c r="B76" s="7"/>
      <c r="C76" s="7"/>
      <c r="D76" s="7"/>
      <c r="E76" s="71" t="str">
        <f>IF(B76&lt;&gt;0,(CONCATENATE("12g_",'Valoració '!$D$7,"00",A76))," ")</f>
        <v xml:space="preserve"> </v>
      </c>
    </row>
    <row r="77" spans="1:5" x14ac:dyDescent="0.25">
      <c r="A77" s="71">
        <v>70</v>
      </c>
      <c r="B77" s="7"/>
      <c r="C77" s="7"/>
      <c r="D77" s="7"/>
      <c r="E77" s="71" t="str">
        <f>IF(B77&lt;&gt;0,(CONCATENATE("12g_",'Valoració '!$D$7,"00",A77))," ")</f>
        <v xml:space="preserve"> </v>
      </c>
    </row>
    <row r="78" spans="1:5" x14ac:dyDescent="0.25">
      <c r="A78" s="71">
        <v>71</v>
      </c>
      <c r="B78" s="7"/>
      <c r="C78" s="7"/>
      <c r="D78" s="7"/>
      <c r="E78" s="71" t="str">
        <f>IF(B78&lt;&gt;0,(CONCATENATE("12g_",'Valoració '!$D$7,"00",A78))," ")</f>
        <v xml:space="preserve"> </v>
      </c>
    </row>
    <row r="79" spans="1:5" x14ac:dyDescent="0.25">
      <c r="A79" s="71">
        <v>72</v>
      </c>
      <c r="B79" s="7"/>
      <c r="C79" s="7"/>
      <c r="D79" s="7"/>
      <c r="E79" s="71" t="str">
        <f>IF(B79&lt;&gt;0,(CONCATENATE("12g_",'Valoració '!$D$7,"00",A79))," ")</f>
        <v xml:space="preserve"> </v>
      </c>
    </row>
    <row r="80" spans="1:5" x14ac:dyDescent="0.25">
      <c r="A80" s="71">
        <v>73</v>
      </c>
      <c r="B80" s="7"/>
      <c r="C80" s="7"/>
      <c r="D80" s="7"/>
      <c r="E80" s="71" t="str">
        <f>IF(B80&lt;&gt;0,(CONCATENATE("12g_",'Valoració '!$D$7,"00",A80))," ")</f>
        <v xml:space="preserve"> </v>
      </c>
    </row>
    <row r="81" spans="1:5" x14ac:dyDescent="0.25">
      <c r="A81" s="71">
        <v>74</v>
      </c>
      <c r="B81" s="7"/>
      <c r="C81" s="7"/>
      <c r="D81" s="7"/>
      <c r="E81" s="71" t="str">
        <f>IF(B81&lt;&gt;0,(CONCATENATE("12g_",'Valoració '!$D$7,"00",A81))," ")</f>
        <v xml:space="preserve"> </v>
      </c>
    </row>
    <row r="82" spans="1:5" x14ac:dyDescent="0.25">
      <c r="A82" s="71">
        <v>75</v>
      </c>
      <c r="B82" s="7"/>
      <c r="C82" s="7"/>
      <c r="D82" s="7"/>
      <c r="E82" s="71" t="str">
        <f>IF(B82&lt;&gt;0,(CONCATENATE("12g_",'Valoració '!$D$7,"00",A82))," ")</f>
        <v xml:space="preserve"> </v>
      </c>
    </row>
    <row r="83" spans="1:5" x14ac:dyDescent="0.25">
      <c r="A83" s="71">
        <v>76</v>
      </c>
      <c r="B83" s="7"/>
      <c r="C83" s="7"/>
      <c r="D83" s="7"/>
      <c r="E83" s="71" t="str">
        <f>IF(B83&lt;&gt;0,(CONCATENATE("12g_",'Valoració '!$D$7,"00",A83))," ")</f>
        <v xml:space="preserve"> </v>
      </c>
    </row>
    <row r="84" spans="1:5" x14ac:dyDescent="0.25">
      <c r="A84" s="71">
        <v>77</v>
      </c>
      <c r="B84" s="7"/>
      <c r="C84" s="7"/>
      <c r="D84" s="7"/>
      <c r="E84" s="71" t="str">
        <f>IF(B84&lt;&gt;0,(CONCATENATE("12g_",'Valoració '!$D$7,"00",A84))," ")</f>
        <v xml:space="preserve"> </v>
      </c>
    </row>
    <row r="85" spans="1:5" x14ac:dyDescent="0.25">
      <c r="A85" s="71">
        <v>78</v>
      </c>
      <c r="B85" s="7"/>
      <c r="C85" s="7"/>
      <c r="D85" s="7"/>
      <c r="E85" s="71" t="str">
        <f>IF(B85&lt;&gt;0,(CONCATENATE("12g_",'Valoració '!$D$7,"00",A85))," ")</f>
        <v xml:space="preserve"> </v>
      </c>
    </row>
    <row r="86" spans="1:5" x14ac:dyDescent="0.25">
      <c r="A86" s="71">
        <v>79</v>
      </c>
      <c r="B86" s="7"/>
      <c r="C86" s="7"/>
      <c r="D86" s="7"/>
      <c r="E86" s="71" t="str">
        <f>IF(B86&lt;&gt;0,(CONCATENATE("12g_",'Valoració '!$D$7,"00",A86))," ")</f>
        <v xml:space="preserve"> </v>
      </c>
    </row>
    <row r="87" spans="1:5" x14ac:dyDescent="0.25">
      <c r="A87" s="71">
        <v>80</v>
      </c>
      <c r="B87" s="7"/>
      <c r="C87" s="7"/>
      <c r="D87" s="7"/>
      <c r="E87" s="71" t="str">
        <f>IF(B87&lt;&gt;0,(CONCATENATE("12g_",'Valoració '!$D$7,"00",A87))," ")</f>
        <v xml:space="preserve"> </v>
      </c>
    </row>
    <row r="88" spans="1:5" x14ac:dyDescent="0.25">
      <c r="A88" s="71">
        <v>81</v>
      </c>
      <c r="B88" s="7"/>
      <c r="C88" s="7"/>
      <c r="D88" s="7"/>
      <c r="E88" s="71" t="str">
        <f>IF(B88&lt;&gt;0,(CONCATENATE("12g_",'Valoració '!$D$7,"00",A88))," ")</f>
        <v xml:space="preserve"> </v>
      </c>
    </row>
    <row r="89" spans="1:5" x14ac:dyDescent="0.25">
      <c r="A89" s="71">
        <v>82</v>
      </c>
      <c r="B89" s="7"/>
      <c r="C89" s="7"/>
      <c r="D89" s="7"/>
      <c r="E89" s="71" t="str">
        <f>IF(B89&lt;&gt;0,(CONCATENATE("12g_",'Valoració '!$D$7,"00",A89))," ")</f>
        <v xml:space="preserve"> </v>
      </c>
    </row>
    <row r="90" spans="1:5" x14ac:dyDescent="0.25">
      <c r="A90" s="71">
        <v>83</v>
      </c>
      <c r="B90" s="7"/>
      <c r="C90" s="7"/>
      <c r="D90" s="7"/>
      <c r="E90" s="71" t="str">
        <f>IF(B90&lt;&gt;0,(CONCATENATE("12g_",'Valoració '!$D$7,"00",A90))," ")</f>
        <v xml:space="preserve"> </v>
      </c>
    </row>
    <row r="91" spans="1:5" x14ac:dyDescent="0.25">
      <c r="A91" s="71">
        <v>84</v>
      </c>
      <c r="B91" s="7"/>
      <c r="C91" s="7"/>
      <c r="D91" s="7"/>
      <c r="E91" s="71" t="str">
        <f>IF(B91&lt;&gt;0,(CONCATENATE("12g_",'Valoració '!$D$7,"00",A91))," ")</f>
        <v xml:space="preserve"> </v>
      </c>
    </row>
    <row r="92" spans="1:5" x14ac:dyDescent="0.25">
      <c r="A92" s="71">
        <v>85</v>
      </c>
      <c r="B92" s="7"/>
      <c r="C92" s="7"/>
      <c r="D92" s="7"/>
      <c r="E92" s="71" t="str">
        <f>IF(B92&lt;&gt;0,(CONCATENATE("12g_",'Valoració '!$D$7,"00",A92))," ")</f>
        <v xml:space="preserve"> </v>
      </c>
    </row>
    <row r="93" spans="1:5" x14ac:dyDescent="0.25">
      <c r="A93" s="71">
        <v>86</v>
      </c>
      <c r="B93" s="7"/>
      <c r="C93" s="7"/>
      <c r="D93" s="7"/>
      <c r="E93" s="71" t="str">
        <f>IF(B93&lt;&gt;0,(CONCATENATE("12g_",'Valoració '!$D$7,"00",A93))," ")</f>
        <v xml:space="preserve"> </v>
      </c>
    </row>
    <row r="94" spans="1:5" x14ac:dyDescent="0.25">
      <c r="A94" s="71">
        <v>87</v>
      </c>
      <c r="B94" s="7"/>
      <c r="C94" s="7"/>
      <c r="D94" s="7"/>
      <c r="E94" s="71" t="str">
        <f>IF(B94&lt;&gt;0,(CONCATENATE("12g_",'Valoració '!$D$7,"00",A94))," ")</f>
        <v xml:space="preserve"> </v>
      </c>
    </row>
    <row r="95" spans="1:5" x14ac:dyDescent="0.25">
      <c r="A95" s="71">
        <v>88</v>
      </c>
      <c r="B95" s="7"/>
      <c r="C95" s="7"/>
      <c r="D95" s="7"/>
      <c r="E95" s="71" t="str">
        <f>IF(B95&lt;&gt;0,(CONCATENATE("12g_",'Valoració '!$D$7,"00",A95))," ")</f>
        <v xml:space="preserve"> </v>
      </c>
    </row>
    <row r="96" spans="1:5" x14ac:dyDescent="0.25">
      <c r="A96" s="71">
        <v>89</v>
      </c>
      <c r="B96" s="7"/>
      <c r="C96" s="7"/>
      <c r="D96" s="7"/>
      <c r="E96" s="71" t="str">
        <f>IF(B96&lt;&gt;0,(CONCATENATE("12g_",'Valoració '!$D$7,"00",A96))," ")</f>
        <v xml:space="preserve"> </v>
      </c>
    </row>
    <row r="97" spans="1:5" x14ac:dyDescent="0.25">
      <c r="A97" s="71">
        <v>90</v>
      </c>
      <c r="B97" s="7"/>
      <c r="C97" s="7"/>
      <c r="D97" s="7"/>
      <c r="E97" s="71" t="str">
        <f>IF(B97&lt;&gt;0,(CONCATENATE("12g_",'Valoració '!$D$7,"00",A97))," ")</f>
        <v xml:space="preserve"> </v>
      </c>
    </row>
    <row r="98" spans="1:5" x14ac:dyDescent="0.25">
      <c r="A98" s="71">
        <v>91</v>
      </c>
      <c r="B98" s="7"/>
      <c r="C98" s="7"/>
      <c r="D98" s="7"/>
      <c r="E98" s="71" t="str">
        <f>IF(B98&lt;&gt;0,(CONCATENATE("12g_",'Valoració '!$D$7,"00",A98))," ")</f>
        <v xml:space="preserve"> </v>
      </c>
    </row>
    <row r="99" spans="1:5" x14ac:dyDescent="0.25">
      <c r="A99" s="71">
        <v>92</v>
      </c>
      <c r="B99" s="7"/>
      <c r="C99" s="7"/>
      <c r="D99" s="7"/>
      <c r="E99" s="71" t="str">
        <f>IF(B99&lt;&gt;0,(CONCATENATE("12g_",'Valoració '!$D$7,"00",A99))," ")</f>
        <v xml:space="preserve"> </v>
      </c>
    </row>
    <row r="100" spans="1:5" x14ac:dyDescent="0.25">
      <c r="A100" s="71">
        <v>93</v>
      </c>
      <c r="B100" s="7"/>
      <c r="C100" s="7"/>
      <c r="D100" s="7"/>
      <c r="E100" s="71" t="str">
        <f>IF(B100&lt;&gt;0,(CONCATENATE("12g_",'Valoració '!$D$7,"00",A100))," ")</f>
        <v xml:space="preserve"> </v>
      </c>
    </row>
    <row r="101" spans="1:5" x14ac:dyDescent="0.25">
      <c r="A101" s="71">
        <v>94</v>
      </c>
      <c r="B101" s="7"/>
      <c r="C101" s="7"/>
      <c r="D101" s="7"/>
      <c r="E101" s="71" t="str">
        <f>IF(B101&lt;&gt;0,(CONCATENATE("12g_",'Valoració '!$D$7,"00",A101))," ")</f>
        <v xml:space="preserve"> </v>
      </c>
    </row>
    <row r="102" spans="1:5" x14ac:dyDescent="0.25">
      <c r="A102" s="71">
        <v>95</v>
      </c>
      <c r="B102" s="7"/>
      <c r="C102" s="7"/>
      <c r="D102" s="7"/>
      <c r="E102" s="71" t="str">
        <f>IF(B102&lt;&gt;0,(CONCATENATE("12g_",'Valoració '!$D$7,"00",A102))," ")</f>
        <v xml:space="preserve"> </v>
      </c>
    </row>
    <row r="103" spans="1:5" x14ac:dyDescent="0.25">
      <c r="A103" s="71">
        <v>96</v>
      </c>
      <c r="B103" s="7"/>
      <c r="C103" s="7"/>
      <c r="D103" s="7"/>
      <c r="E103" s="71" t="str">
        <f>IF(B103&lt;&gt;0,(CONCATENATE("12g_",'Valoració '!$D$7,"00",A103))," ")</f>
        <v xml:space="preserve"> </v>
      </c>
    </row>
    <row r="104" spans="1:5" x14ac:dyDescent="0.25">
      <c r="A104" s="71">
        <v>97</v>
      </c>
      <c r="B104" s="7"/>
      <c r="C104" s="7"/>
      <c r="D104" s="7"/>
      <c r="E104" s="71" t="str">
        <f>IF(B104&lt;&gt;0,(CONCATENATE("12g_",'Valoració '!$D$7,"00",A104))," ")</f>
        <v xml:space="preserve"> </v>
      </c>
    </row>
    <row r="105" spans="1:5" x14ac:dyDescent="0.25">
      <c r="A105" s="71">
        <v>98</v>
      </c>
      <c r="B105" s="7"/>
      <c r="C105" s="7"/>
      <c r="D105" s="7"/>
      <c r="E105" s="71" t="str">
        <f>IF(B105&lt;&gt;0,(CONCATENATE("12g_",'Valoració '!$D$7,"00",A105))," ")</f>
        <v xml:space="preserve"> </v>
      </c>
    </row>
    <row r="106" spans="1:5" x14ac:dyDescent="0.25">
      <c r="A106" s="71">
        <v>99</v>
      </c>
      <c r="B106" s="7"/>
      <c r="C106" s="7"/>
      <c r="D106" s="7"/>
      <c r="E106" s="71" t="str">
        <f>IF(B106&lt;&gt;0,(CONCATENATE("12g_",'Valoració '!$D$7,"00",A106))," ")</f>
        <v xml:space="preserve"> </v>
      </c>
    </row>
    <row r="107" spans="1:5" x14ac:dyDescent="0.25">
      <c r="A107" s="71">
        <v>100</v>
      </c>
      <c r="B107" s="7"/>
      <c r="C107" s="7"/>
      <c r="D107" s="7"/>
      <c r="E107" s="71" t="str">
        <f>IF(B107&lt;&gt;0,(CONCATENATE("12g_",'Valoració '!$D$7,"00",A107))," ")</f>
        <v xml:space="preserve"> </v>
      </c>
    </row>
    <row r="109" spans="1:5" ht="15.75" x14ac:dyDescent="0.25">
      <c r="B109" s="48"/>
      <c r="C109" s="48"/>
    </row>
  </sheetData>
  <sheetProtection password="CEAA" sheet="1" objects="1" scenarios="1"/>
  <mergeCells count="1">
    <mergeCell ref="A6:D6"/>
  </mergeCell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18435" r:id="rId4" name="Button 3">
              <controlPr defaultSize="0" print="0" autoFill="0" autoPict="0" macro="[0]!Enviar">
                <anchor moveWithCells="1" sizeWithCells="1">
                  <from>
                    <xdr:col>3</xdr:col>
                    <xdr:colOff>314325</xdr:colOff>
                    <xdr:row>0</xdr:row>
                    <xdr:rowOff>0</xdr:rowOff>
                  </from>
                  <to>
                    <xdr:col>4</xdr:col>
                    <xdr:colOff>190500</xdr:colOff>
                    <xdr:row>4</xdr:row>
                    <xdr:rowOff>19050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D107"/>
  <sheetViews>
    <sheetView workbookViewId="0">
      <pane ySplit="5" topLeftCell="A6" activePane="bottomLeft" state="frozen"/>
      <selection pane="bottomLeft" activeCell="A6" sqref="A6"/>
    </sheetView>
  </sheetViews>
  <sheetFormatPr baseColWidth="10" defaultColWidth="9.140625" defaultRowHeight="15" x14ac:dyDescent="0.25"/>
  <cols>
    <col min="2" max="2" width="84.5703125" customWidth="1"/>
    <col min="3" max="3" width="42.5703125" customWidth="1"/>
    <col min="4" max="4" width="19.140625" customWidth="1"/>
  </cols>
  <sheetData>
    <row r="1" spans="1:4" x14ac:dyDescent="0.25">
      <c r="A1" s="43" t="s">
        <v>208</v>
      </c>
    </row>
    <row r="2" spans="1:4" x14ac:dyDescent="0.25">
      <c r="A2" t="s">
        <v>206</v>
      </c>
    </row>
    <row r="4" spans="1:4" ht="15" customHeight="1" x14ac:dyDescent="0.25">
      <c r="A4" s="282" t="s">
        <v>213</v>
      </c>
      <c r="B4" s="283"/>
      <c r="C4" s="283"/>
      <c r="D4" s="284"/>
    </row>
    <row r="5" spans="1:4" x14ac:dyDescent="0.25">
      <c r="A5" s="77" t="s">
        <v>141</v>
      </c>
      <c r="B5" s="36" t="s">
        <v>209</v>
      </c>
      <c r="C5" s="36" t="s">
        <v>210</v>
      </c>
      <c r="D5" s="36" t="s">
        <v>211</v>
      </c>
    </row>
    <row r="6" spans="1:4" x14ac:dyDescent="0.25">
      <c r="A6" s="71">
        <v>1</v>
      </c>
      <c r="B6" s="76"/>
      <c r="C6" s="76"/>
      <c r="D6" s="76"/>
    </row>
    <row r="7" spans="1:4" x14ac:dyDescent="0.25">
      <c r="A7" s="71">
        <v>2</v>
      </c>
      <c r="B7" s="76"/>
      <c r="C7" s="76"/>
      <c r="D7" s="76"/>
    </row>
    <row r="8" spans="1:4" x14ac:dyDescent="0.25">
      <c r="A8" s="71">
        <v>3</v>
      </c>
      <c r="B8" s="76"/>
      <c r="C8" s="76"/>
      <c r="D8" s="76"/>
    </row>
    <row r="9" spans="1:4" x14ac:dyDescent="0.25">
      <c r="A9" s="71">
        <v>4</v>
      </c>
      <c r="B9" s="76"/>
      <c r="C9" s="76"/>
      <c r="D9" s="76"/>
    </row>
    <row r="10" spans="1:4" x14ac:dyDescent="0.25">
      <c r="A10" s="71">
        <v>5</v>
      </c>
      <c r="B10" s="76"/>
      <c r="C10" s="76"/>
      <c r="D10" s="76"/>
    </row>
    <row r="11" spans="1:4" x14ac:dyDescent="0.25">
      <c r="A11" s="71">
        <v>6</v>
      </c>
      <c r="B11" s="76"/>
      <c r="C11" s="76"/>
      <c r="D11" s="76"/>
    </row>
    <row r="12" spans="1:4" x14ac:dyDescent="0.25">
      <c r="A12" s="71">
        <v>7</v>
      </c>
      <c r="B12" s="7"/>
      <c r="C12" s="7"/>
      <c r="D12" s="7"/>
    </row>
    <row r="13" spans="1:4" x14ac:dyDescent="0.25">
      <c r="A13" s="71">
        <v>8</v>
      </c>
      <c r="B13" s="7"/>
      <c r="C13" s="7"/>
      <c r="D13" s="7"/>
    </row>
    <row r="14" spans="1:4" x14ac:dyDescent="0.25">
      <c r="A14" s="71">
        <v>9</v>
      </c>
      <c r="B14" s="7"/>
      <c r="C14" s="7"/>
      <c r="D14" s="7"/>
    </row>
    <row r="15" spans="1:4" x14ac:dyDescent="0.25">
      <c r="A15" s="71">
        <v>10</v>
      </c>
      <c r="B15" s="7"/>
      <c r="C15" s="7"/>
      <c r="D15" s="7"/>
    </row>
    <row r="16" spans="1:4" x14ac:dyDescent="0.25">
      <c r="A16" s="71">
        <v>11</v>
      </c>
      <c r="B16" s="7"/>
      <c r="C16" s="7"/>
      <c r="D16" s="7"/>
    </row>
    <row r="17" spans="1:4" x14ac:dyDescent="0.25">
      <c r="A17" s="71">
        <v>12</v>
      </c>
      <c r="B17" s="7"/>
      <c r="C17" s="7"/>
      <c r="D17" s="7"/>
    </row>
    <row r="18" spans="1:4" x14ac:dyDescent="0.25">
      <c r="A18" s="71">
        <v>13</v>
      </c>
      <c r="B18" s="7"/>
      <c r="C18" s="7"/>
      <c r="D18" s="7"/>
    </row>
    <row r="19" spans="1:4" x14ac:dyDescent="0.25">
      <c r="A19" s="71">
        <v>14</v>
      </c>
      <c r="B19" s="7"/>
      <c r="C19" s="7"/>
      <c r="D19" s="7"/>
    </row>
    <row r="20" spans="1:4" x14ac:dyDescent="0.25">
      <c r="A20" s="71">
        <v>15</v>
      </c>
      <c r="B20" s="7"/>
      <c r="C20" s="7"/>
      <c r="D20" s="7"/>
    </row>
    <row r="21" spans="1:4" x14ac:dyDescent="0.25">
      <c r="A21" s="71">
        <v>16</v>
      </c>
      <c r="B21" s="7"/>
      <c r="C21" s="7"/>
      <c r="D21" s="7"/>
    </row>
    <row r="22" spans="1:4" x14ac:dyDescent="0.25">
      <c r="A22" s="71">
        <v>17</v>
      </c>
      <c r="B22" s="7"/>
      <c r="C22" s="7"/>
      <c r="D22" s="7"/>
    </row>
    <row r="23" spans="1:4" x14ac:dyDescent="0.25">
      <c r="A23" s="71">
        <v>18</v>
      </c>
      <c r="B23" s="7"/>
      <c r="C23" s="7"/>
      <c r="D23" s="7"/>
    </row>
    <row r="24" spans="1:4" x14ac:dyDescent="0.25">
      <c r="A24" s="71">
        <v>19</v>
      </c>
      <c r="B24" s="7"/>
      <c r="C24" s="7"/>
      <c r="D24" s="7"/>
    </row>
    <row r="25" spans="1:4" x14ac:dyDescent="0.25">
      <c r="A25" s="71">
        <v>20</v>
      </c>
      <c r="B25" s="7"/>
      <c r="C25" s="7"/>
      <c r="D25" s="7"/>
    </row>
    <row r="26" spans="1:4" x14ac:dyDescent="0.25">
      <c r="A26" s="71">
        <v>21</v>
      </c>
      <c r="B26" s="7"/>
      <c r="C26" s="7"/>
      <c r="D26" s="7"/>
    </row>
    <row r="27" spans="1:4" x14ac:dyDescent="0.25">
      <c r="A27" s="71">
        <v>22</v>
      </c>
      <c r="B27" s="7"/>
      <c r="C27" s="7"/>
      <c r="D27" s="7"/>
    </row>
    <row r="28" spans="1:4" x14ac:dyDescent="0.25">
      <c r="A28" s="71">
        <v>23</v>
      </c>
      <c r="B28" s="7"/>
      <c r="C28" s="7"/>
      <c r="D28" s="7"/>
    </row>
    <row r="29" spans="1:4" x14ac:dyDescent="0.25">
      <c r="A29" s="71">
        <v>24</v>
      </c>
      <c r="B29" s="7"/>
      <c r="C29" s="7"/>
      <c r="D29" s="7"/>
    </row>
    <row r="30" spans="1:4" x14ac:dyDescent="0.25">
      <c r="A30" s="71">
        <v>25</v>
      </c>
      <c r="B30" s="7"/>
      <c r="C30" s="7"/>
      <c r="D30" s="7"/>
    </row>
    <row r="31" spans="1:4" x14ac:dyDescent="0.25">
      <c r="A31" s="71">
        <v>26</v>
      </c>
      <c r="B31" s="7"/>
      <c r="C31" s="7"/>
      <c r="D31" s="7"/>
    </row>
    <row r="32" spans="1:4" x14ac:dyDescent="0.25">
      <c r="A32" s="71">
        <v>27</v>
      </c>
      <c r="B32" s="7"/>
      <c r="C32" s="7"/>
      <c r="D32" s="7"/>
    </row>
    <row r="33" spans="1:4" x14ac:dyDescent="0.25">
      <c r="A33" s="71">
        <v>28</v>
      </c>
      <c r="B33" s="7"/>
      <c r="C33" s="7"/>
      <c r="D33" s="7"/>
    </row>
    <row r="34" spans="1:4" x14ac:dyDescent="0.25">
      <c r="A34" s="71">
        <v>29</v>
      </c>
      <c r="B34" s="7"/>
      <c r="C34" s="7"/>
      <c r="D34" s="7"/>
    </row>
    <row r="35" spans="1:4" x14ac:dyDescent="0.25">
      <c r="A35" s="71">
        <v>30</v>
      </c>
      <c r="B35" s="7"/>
      <c r="C35" s="7"/>
      <c r="D35" s="7"/>
    </row>
    <row r="36" spans="1:4" x14ac:dyDescent="0.25">
      <c r="A36" s="71">
        <v>31</v>
      </c>
      <c r="B36" s="7"/>
      <c r="C36" s="7"/>
      <c r="D36" s="7"/>
    </row>
    <row r="37" spans="1:4" x14ac:dyDescent="0.25">
      <c r="A37" s="71">
        <v>32</v>
      </c>
      <c r="B37" s="7"/>
      <c r="C37" s="7"/>
      <c r="D37" s="7"/>
    </row>
    <row r="38" spans="1:4" x14ac:dyDescent="0.25">
      <c r="A38" s="71">
        <v>33</v>
      </c>
      <c r="B38" s="7"/>
      <c r="C38" s="7"/>
      <c r="D38" s="7"/>
    </row>
    <row r="39" spans="1:4" x14ac:dyDescent="0.25">
      <c r="A39" s="71">
        <v>34</v>
      </c>
      <c r="B39" s="7"/>
      <c r="C39" s="7"/>
      <c r="D39" s="7"/>
    </row>
    <row r="40" spans="1:4" x14ac:dyDescent="0.25">
      <c r="A40" s="71">
        <v>35</v>
      </c>
      <c r="B40" s="7"/>
      <c r="C40" s="7"/>
      <c r="D40" s="7"/>
    </row>
    <row r="41" spans="1:4" x14ac:dyDescent="0.25">
      <c r="A41" s="71">
        <v>36</v>
      </c>
      <c r="B41" s="7"/>
      <c r="C41" s="7"/>
      <c r="D41" s="7"/>
    </row>
    <row r="42" spans="1:4" x14ac:dyDescent="0.25">
      <c r="A42" s="71">
        <v>37</v>
      </c>
      <c r="B42" s="7"/>
      <c r="C42" s="7"/>
      <c r="D42" s="7"/>
    </row>
    <row r="43" spans="1:4" x14ac:dyDescent="0.25">
      <c r="A43" s="71">
        <v>38</v>
      </c>
      <c r="B43" s="7"/>
      <c r="C43" s="7"/>
      <c r="D43" s="7"/>
    </row>
    <row r="44" spans="1:4" x14ac:dyDescent="0.25">
      <c r="A44" s="71">
        <v>39</v>
      </c>
      <c r="B44" s="7"/>
      <c r="C44" s="7"/>
      <c r="D44" s="7"/>
    </row>
    <row r="45" spans="1:4" x14ac:dyDescent="0.25">
      <c r="A45" s="71">
        <v>40</v>
      </c>
      <c r="B45" s="7"/>
      <c r="C45" s="7"/>
      <c r="D45" s="7"/>
    </row>
    <row r="46" spans="1:4" x14ac:dyDescent="0.25">
      <c r="A46" s="71">
        <v>41</v>
      </c>
      <c r="B46" s="7"/>
      <c r="C46" s="7"/>
      <c r="D46" s="7"/>
    </row>
    <row r="47" spans="1:4" x14ac:dyDescent="0.25">
      <c r="A47" s="71">
        <v>42</v>
      </c>
      <c r="B47" s="7"/>
      <c r="C47" s="7"/>
      <c r="D47" s="7"/>
    </row>
    <row r="48" spans="1:4" x14ac:dyDescent="0.25">
      <c r="A48" s="71">
        <v>43</v>
      </c>
      <c r="B48" s="7"/>
      <c r="C48" s="7"/>
      <c r="D48" s="7"/>
    </row>
    <row r="49" spans="1:4" x14ac:dyDescent="0.25">
      <c r="A49" s="71">
        <v>44</v>
      </c>
      <c r="B49" s="7"/>
      <c r="C49" s="7"/>
      <c r="D49" s="7"/>
    </row>
    <row r="50" spans="1:4" x14ac:dyDescent="0.25">
      <c r="A50" s="71">
        <v>45</v>
      </c>
      <c r="B50" s="7"/>
      <c r="C50" s="7"/>
      <c r="D50" s="7"/>
    </row>
    <row r="51" spans="1:4" x14ac:dyDescent="0.25">
      <c r="A51" s="71">
        <v>46</v>
      </c>
      <c r="B51" s="7"/>
      <c r="C51" s="7"/>
      <c r="D51" s="7"/>
    </row>
    <row r="52" spans="1:4" x14ac:dyDescent="0.25">
      <c r="A52" s="71">
        <v>47</v>
      </c>
      <c r="B52" s="7"/>
      <c r="C52" s="7"/>
      <c r="D52" s="7"/>
    </row>
    <row r="53" spans="1:4" x14ac:dyDescent="0.25">
      <c r="A53" s="71">
        <v>48</v>
      </c>
      <c r="B53" s="7"/>
      <c r="C53" s="7"/>
      <c r="D53" s="7"/>
    </row>
    <row r="54" spans="1:4" x14ac:dyDescent="0.25">
      <c r="A54" s="71">
        <v>49</v>
      </c>
      <c r="B54" s="7"/>
      <c r="C54" s="7"/>
      <c r="D54" s="7"/>
    </row>
    <row r="55" spans="1:4" x14ac:dyDescent="0.25">
      <c r="A55" s="71">
        <v>50</v>
      </c>
      <c r="B55" s="7"/>
      <c r="C55" s="7"/>
      <c r="D55" s="7"/>
    </row>
    <row r="56" spans="1:4" x14ac:dyDescent="0.25">
      <c r="A56" s="71">
        <v>51</v>
      </c>
      <c r="B56" s="7"/>
      <c r="C56" s="7"/>
      <c r="D56" s="7"/>
    </row>
    <row r="57" spans="1:4" x14ac:dyDescent="0.25">
      <c r="A57" s="71">
        <v>52</v>
      </c>
      <c r="B57" s="7"/>
      <c r="C57" s="7"/>
      <c r="D57" s="7"/>
    </row>
    <row r="58" spans="1:4" x14ac:dyDescent="0.25">
      <c r="A58" s="71">
        <v>53</v>
      </c>
      <c r="B58" s="7"/>
      <c r="C58" s="7"/>
      <c r="D58" s="7"/>
    </row>
    <row r="59" spans="1:4" x14ac:dyDescent="0.25">
      <c r="A59" s="71">
        <v>54</v>
      </c>
      <c r="B59" s="7"/>
      <c r="C59" s="7"/>
      <c r="D59" s="7"/>
    </row>
    <row r="60" spans="1:4" x14ac:dyDescent="0.25">
      <c r="A60" s="71">
        <v>55</v>
      </c>
      <c r="B60" s="7"/>
      <c r="C60" s="7"/>
      <c r="D60" s="7"/>
    </row>
    <row r="61" spans="1:4" x14ac:dyDescent="0.25">
      <c r="A61" s="71">
        <v>56</v>
      </c>
      <c r="B61" s="7"/>
      <c r="C61" s="7"/>
      <c r="D61" s="7"/>
    </row>
    <row r="62" spans="1:4" x14ac:dyDescent="0.25">
      <c r="A62" s="71">
        <v>57</v>
      </c>
      <c r="B62" s="7"/>
      <c r="C62" s="7"/>
      <c r="D62" s="7"/>
    </row>
    <row r="63" spans="1:4" x14ac:dyDescent="0.25">
      <c r="A63" s="71">
        <v>58</v>
      </c>
      <c r="B63" s="7"/>
      <c r="C63" s="7"/>
      <c r="D63" s="7"/>
    </row>
    <row r="64" spans="1:4" x14ac:dyDescent="0.25">
      <c r="A64" s="71">
        <v>59</v>
      </c>
      <c r="B64" s="7"/>
      <c r="C64" s="7"/>
      <c r="D64" s="7"/>
    </row>
    <row r="65" spans="1:4" x14ac:dyDescent="0.25">
      <c r="A65" s="71">
        <v>60</v>
      </c>
      <c r="B65" s="7"/>
      <c r="C65" s="7"/>
      <c r="D65" s="7"/>
    </row>
    <row r="66" spans="1:4" x14ac:dyDescent="0.25">
      <c r="A66" s="71">
        <v>61</v>
      </c>
      <c r="B66" s="7"/>
      <c r="C66" s="7"/>
      <c r="D66" s="7"/>
    </row>
    <row r="67" spans="1:4" x14ac:dyDescent="0.25">
      <c r="A67" s="71">
        <v>62</v>
      </c>
      <c r="B67" s="7"/>
      <c r="C67" s="7"/>
      <c r="D67" s="7"/>
    </row>
    <row r="68" spans="1:4" x14ac:dyDescent="0.25">
      <c r="A68" s="71">
        <v>63</v>
      </c>
      <c r="B68" s="7"/>
      <c r="C68" s="7"/>
      <c r="D68" s="7"/>
    </row>
    <row r="69" spans="1:4" x14ac:dyDescent="0.25">
      <c r="A69" s="71">
        <v>64</v>
      </c>
      <c r="B69" s="7"/>
      <c r="C69" s="7"/>
      <c r="D69" s="7"/>
    </row>
    <row r="70" spans="1:4" x14ac:dyDescent="0.25">
      <c r="A70" s="71">
        <v>65</v>
      </c>
      <c r="B70" s="7"/>
      <c r="C70" s="7"/>
      <c r="D70" s="7"/>
    </row>
    <row r="71" spans="1:4" x14ac:dyDescent="0.25">
      <c r="A71" s="71">
        <v>66</v>
      </c>
      <c r="B71" s="7"/>
      <c r="C71" s="7"/>
      <c r="D71" s="7"/>
    </row>
    <row r="72" spans="1:4" x14ac:dyDescent="0.25">
      <c r="A72" s="71">
        <v>67</v>
      </c>
      <c r="B72" s="7"/>
      <c r="C72" s="7"/>
      <c r="D72" s="7"/>
    </row>
    <row r="73" spans="1:4" x14ac:dyDescent="0.25">
      <c r="A73" s="71">
        <v>68</v>
      </c>
      <c r="B73" s="7"/>
      <c r="C73" s="7"/>
      <c r="D73" s="7"/>
    </row>
    <row r="74" spans="1:4" x14ac:dyDescent="0.25">
      <c r="A74" s="71">
        <v>69</v>
      </c>
      <c r="B74" s="7"/>
      <c r="C74" s="7"/>
      <c r="D74" s="7"/>
    </row>
    <row r="75" spans="1:4" x14ac:dyDescent="0.25">
      <c r="A75" s="71">
        <v>70</v>
      </c>
      <c r="B75" s="7"/>
      <c r="C75" s="7"/>
      <c r="D75" s="7"/>
    </row>
    <row r="76" spans="1:4" x14ac:dyDescent="0.25">
      <c r="A76" s="71">
        <v>71</v>
      </c>
      <c r="B76" s="7"/>
      <c r="C76" s="7"/>
      <c r="D76" s="7"/>
    </row>
    <row r="77" spans="1:4" x14ac:dyDescent="0.25">
      <c r="A77" s="71">
        <v>72</v>
      </c>
      <c r="B77" s="7"/>
      <c r="C77" s="7"/>
      <c r="D77" s="7"/>
    </row>
    <row r="78" spans="1:4" x14ac:dyDescent="0.25">
      <c r="A78" s="71">
        <v>73</v>
      </c>
      <c r="B78" s="7"/>
      <c r="C78" s="7"/>
      <c r="D78" s="7"/>
    </row>
    <row r="79" spans="1:4" x14ac:dyDescent="0.25">
      <c r="A79" s="71">
        <v>74</v>
      </c>
      <c r="B79" s="7"/>
      <c r="C79" s="7"/>
      <c r="D79" s="7"/>
    </row>
    <row r="80" spans="1:4" x14ac:dyDescent="0.25">
      <c r="A80" s="71">
        <v>75</v>
      </c>
      <c r="B80" s="7"/>
      <c r="C80" s="7"/>
      <c r="D80" s="7"/>
    </row>
    <row r="81" spans="1:4" x14ac:dyDescent="0.25">
      <c r="A81" s="71">
        <v>76</v>
      </c>
      <c r="B81" s="7"/>
      <c r="C81" s="7"/>
      <c r="D81" s="7"/>
    </row>
    <row r="82" spans="1:4" x14ac:dyDescent="0.25">
      <c r="A82" s="71">
        <v>77</v>
      </c>
      <c r="B82" s="7"/>
      <c r="C82" s="7"/>
      <c r="D82" s="7"/>
    </row>
    <row r="83" spans="1:4" x14ac:dyDescent="0.25">
      <c r="A83" s="71">
        <v>78</v>
      </c>
      <c r="B83" s="7"/>
      <c r="C83" s="7"/>
      <c r="D83" s="7"/>
    </row>
    <row r="84" spans="1:4" x14ac:dyDescent="0.25">
      <c r="A84" s="71">
        <v>79</v>
      </c>
      <c r="B84" s="7"/>
      <c r="C84" s="7"/>
      <c r="D84" s="7"/>
    </row>
    <row r="85" spans="1:4" x14ac:dyDescent="0.25">
      <c r="A85" s="71">
        <v>80</v>
      </c>
      <c r="B85" s="7"/>
      <c r="C85" s="7"/>
      <c r="D85" s="7"/>
    </row>
    <row r="86" spans="1:4" x14ac:dyDescent="0.25">
      <c r="A86" s="71">
        <v>81</v>
      </c>
      <c r="B86" s="7"/>
      <c r="C86" s="7"/>
      <c r="D86" s="7"/>
    </row>
    <row r="87" spans="1:4" x14ac:dyDescent="0.25">
      <c r="A87" s="71">
        <v>82</v>
      </c>
      <c r="B87" s="7"/>
      <c r="C87" s="7"/>
      <c r="D87" s="7"/>
    </row>
    <row r="88" spans="1:4" x14ac:dyDescent="0.25">
      <c r="A88" s="71">
        <v>83</v>
      </c>
      <c r="B88" s="7"/>
      <c r="C88" s="7"/>
      <c r="D88" s="7"/>
    </row>
    <row r="89" spans="1:4" x14ac:dyDescent="0.25">
      <c r="A89" s="71">
        <v>84</v>
      </c>
      <c r="B89" s="7"/>
      <c r="C89" s="7"/>
      <c r="D89" s="7"/>
    </row>
    <row r="90" spans="1:4" x14ac:dyDescent="0.25">
      <c r="A90" s="71">
        <v>85</v>
      </c>
      <c r="B90" s="7"/>
      <c r="C90" s="7"/>
      <c r="D90" s="7"/>
    </row>
    <row r="91" spans="1:4" x14ac:dyDescent="0.25">
      <c r="A91" s="71">
        <v>86</v>
      </c>
      <c r="B91" s="7"/>
      <c r="C91" s="7"/>
      <c r="D91" s="7"/>
    </row>
    <row r="92" spans="1:4" x14ac:dyDescent="0.25">
      <c r="A92" s="71">
        <v>87</v>
      </c>
      <c r="B92" s="7"/>
      <c r="C92" s="7"/>
      <c r="D92" s="7"/>
    </row>
    <row r="93" spans="1:4" x14ac:dyDescent="0.25">
      <c r="A93" s="71">
        <v>88</v>
      </c>
      <c r="B93" s="7"/>
      <c r="C93" s="7"/>
      <c r="D93" s="7"/>
    </row>
    <row r="94" spans="1:4" x14ac:dyDescent="0.25">
      <c r="A94" s="71">
        <v>89</v>
      </c>
      <c r="B94" s="7"/>
      <c r="C94" s="7"/>
      <c r="D94" s="7"/>
    </row>
    <row r="95" spans="1:4" x14ac:dyDescent="0.25">
      <c r="A95" s="71">
        <v>90</v>
      </c>
      <c r="B95" s="7"/>
      <c r="C95" s="7"/>
      <c r="D95" s="7"/>
    </row>
    <row r="96" spans="1:4" x14ac:dyDescent="0.25">
      <c r="A96" s="71">
        <v>91</v>
      </c>
      <c r="B96" s="7"/>
      <c r="C96" s="7"/>
      <c r="D96" s="7"/>
    </row>
    <row r="97" spans="1:4" x14ac:dyDescent="0.25">
      <c r="A97" s="71">
        <v>92</v>
      </c>
      <c r="B97" s="7"/>
      <c r="C97" s="7"/>
      <c r="D97" s="7"/>
    </row>
    <row r="98" spans="1:4" x14ac:dyDescent="0.25">
      <c r="A98" s="71">
        <v>93</v>
      </c>
      <c r="B98" s="7"/>
      <c r="C98" s="7"/>
      <c r="D98" s="7"/>
    </row>
    <row r="99" spans="1:4" x14ac:dyDescent="0.25">
      <c r="A99" s="71">
        <v>94</v>
      </c>
      <c r="B99" s="7"/>
      <c r="C99" s="7"/>
      <c r="D99" s="7"/>
    </row>
    <row r="100" spans="1:4" x14ac:dyDescent="0.25">
      <c r="A100" s="71">
        <v>95</v>
      </c>
      <c r="B100" s="7"/>
      <c r="C100" s="7"/>
      <c r="D100" s="7"/>
    </row>
    <row r="101" spans="1:4" x14ac:dyDescent="0.25">
      <c r="A101" s="71">
        <v>96</v>
      </c>
      <c r="B101" s="7"/>
      <c r="C101" s="7"/>
      <c r="D101" s="7"/>
    </row>
    <row r="102" spans="1:4" x14ac:dyDescent="0.25">
      <c r="A102" s="71">
        <v>97</v>
      </c>
      <c r="B102" s="7"/>
      <c r="C102" s="7"/>
      <c r="D102" s="7"/>
    </row>
    <row r="103" spans="1:4" x14ac:dyDescent="0.25">
      <c r="A103" s="71">
        <v>98</v>
      </c>
      <c r="B103" s="7"/>
      <c r="C103" s="7"/>
      <c r="D103" s="7"/>
    </row>
    <row r="104" spans="1:4" x14ac:dyDescent="0.25">
      <c r="A104" s="71">
        <v>99</v>
      </c>
      <c r="B104" s="7"/>
      <c r="C104" s="7"/>
      <c r="D104" s="7"/>
    </row>
    <row r="105" spans="1:4" x14ac:dyDescent="0.25">
      <c r="A105" s="71">
        <v>100</v>
      </c>
      <c r="B105" s="7"/>
      <c r="C105" s="7"/>
      <c r="D105" s="7"/>
    </row>
    <row r="107" spans="1:4" ht="15.75" x14ac:dyDescent="0.25">
      <c r="B107" s="48"/>
      <c r="C107" s="48"/>
    </row>
  </sheetData>
  <sheetProtection algorithmName="SHA-512" hashValue="7h0GQV4OdA+OhIL8WMvkqct+qA/bqzdB4Gfu87BH2yTL/ChD61bA06xPSeBXqd8ZiMkVns7YhUU12MwYJkVcJw==" saltValue="IZH8nibMfd0E3zwG8SUCsQ==" spinCount="100000" sheet="1" objects="1" scenarios="1"/>
  <mergeCells count="1">
    <mergeCell ref="A4:D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dimension ref="A1:U107"/>
  <sheetViews>
    <sheetView workbookViewId="0">
      <pane ySplit="7" topLeftCell="A8" activePane="bottomLeft" state="frozen"/>
      <selection pane="bottomLeft" activeCell="A4" sqref="A4"/>
    </sheetView>
  </sheetViews>
  <sheetFormatPr baseColWidth="10" defaultColWidth="9.140625" defaultRowHeight="15" x14ac:dyDescent="0.25"/>
  <cols>
    <col min="2" max="2" width="40.140625" customWidth="1"/>
    <col min="3" max="3" width="13.85546875" customWidth="1"/>
    <col min="4" max="4" width="11.5703125" customWidth="1"/>
    <col min="5" max="5" width="23.42578125" customWidth="1"/>
    <col min="6" max="6" width="10.28515625" customWidth="1"/>
    <col min="7" max="7" width="14.140625" customWidth="1"/>
    <col min="8" max="8" width="12.7109375" customWidth="1"/>
    <col min="9" max="9" width="13.42578125" customWidth="1"/>
    <col min="10" max="10" width="13.5703125" customWidth="1"/>
    <col min="11" max="12" width="12.85546875" customWidth="1"/>
    <col min="13" max="13" width="19.7109375" bestFit="1" customWidth="1"/>
  </cols>
  <sheetData>
    <row r="1" spans="1:21" x14ac:dyDescent="0.25">
      <c r="A1" s="28" t="s">
        <v>177</v>
      </c>
      <c r="S1" s="13"/>
    </row>
    <row r="2" spans="1:21" x14ac:dyDescent="0.25">
      <c r="A2" s="29" t="s">
        <v>143</v>
      </c>
      <c r="S2" s="13"/>
    </row>
    <row r="3" spans="1:21" x14ac:dyDescent="0.25">
      <c r="A3" s="28"/>
      <c r="S3" s="13"/>
    </row>
    <row r="4" spans="1:21" ht="26.25" customHeight="1" x14ac:dyDescent="0.3">
      <c r="A4" s="70" t="s">
        <v>212</v>
      </c>
      <c r="B4" s="30" t="s">
        <v>178</v>
      </c>
      <c r="C4" s="31"/>
      <c r="D4" s="32">
        <f>SUM(K8:K107)</f>
        <v>0</v>
      </c>
      <c r="S4" s="13"/>
      <c r="U4" s="70" t="s">
        <v>212</v>
      </c>
    </row>
    <row r="5" spans="1:21" x14ac:dyDescent="0.25">
      <c r="A5" s="28"/>
      <c r="S5" s="13"/>
    </row>
    <row r="6" spans="1:21" ht="15.75" x14ac:dyDescent="0.25">
      <c r="A6" s="285" t="s">
        <v>179</v>
      </c>
      <c r="B6" s="285"/>
      <c r="C6" s="285"/>
      <c r="D6" s="285"/>
      <c r="E6" s="285"/>
      <c r="F6" s="285"/>
      <c r="G6" s="285"/>
      <c r="H6" s="285"/>
      <c r="I6" s="285"/>
    </row>
    <row r="7" spans="1:21" ht="45" x14ac:dyDescent="0.25">
      <c r="A7" s="71" t="s">
        <v>141</v>
      </c>
      <c r="B7" s="72" t="s">
        <v>180</v>
      </c>
      <c r="C7" s="72" t="s">
        <v>181</v>
      </c>
      <c r="D7" s="72" t="s">
        <v>127</v>
      </c>
      <c r="E7" s="72" t="s">
        <v>126</v>
      </c>
      <c r="F7" s="72" t="s">
        <v>131</v>
      </c>
      <c r="G7" s="72" t="s">
        <v>161</v>
      </c>
      <c r="H7" s="72" t="s">
        <v>135</v>
      </c>
      <c r="I7" s="72" t="s">
        <v>136</v>
      </c>
      <c r="J7" s="72" t="s">
        <v>137</v>
      </c>
      <c r="K7" s="35" t="s">
        <v>146</v>
      </c>
      <c r="L7" s="35" t="s">
        <v>216</v>
      </c>
      <c r="M7" s="36" t="s">
        <v>139</v>
      </c>
    </row>
    <row r="8" spans="1:21" x14ac:dyDescent="0.25">
      <c r="A8" s="71">
        <v>1</v>
      </c>
      <c r="B8" s="7"/>
      <c r="C8" s="7"/>
      <c r="D8" s="7"/>
      <c r="E8" s="7"/>
      <c r="F8" s="7"/>
      <c r="G8" s="7"/>
      <c r="H8" s="7"/>
      <c r="I8" s="7"/>
      <c r="J8" s="7"/>
      <c r="K8" s="37">
        <f>IF(AND(C8="si",F8="si"),1,IF(AND(C8="si",F8="no"),IF(G8="si",0.5,0),0))+IF(AND(C8="no",F8="si"),0.3,IF(AND(C8="no",F8="no"),IF(G8="si",0.15,0)))</f>
        <v>0</v>
      </c>
      <c r="L8" s="143"/>
      <c r="M8" s="39" t="str">
        <f>IF(L8="","",IF(L8="SI","No cal documentació",IF(K8&gt;0,(CONCATENATE("2b_",'Valoració '!$D$7,"00",A8))," ")))</f>
        <v/>
      </c>
    </row>
    <row r="9" spans="1:21" x14ac:dyDescent="0.25">
      <c r="A9" s="71">
        <v>2</v>
      </c>
      <c r="B9" s="7"/>
      <c r="C9" s="7"/>
      <c r="D9" s="7"/>
      <c r="E9" s="7"/>
      <c r="F9" s="7"/>
      <c r="G9" s="7"/>
      <c r="H9" s="7"/>
      <c r="I9" s="7"/>
      <c r="J9" s="7"/>
      <c r="K9" s="37">
        <f>IF(AND(C9="si",F9="si"),1,IF(AND(C9="si",F9="no"),IF(G9="si",0.5,0),0))+IF(AND(C9="no",F9="si"),0.3,IF(AND(C9="no",F9="no"),IF(G9="si",0.15,0)))</f>
        <v>0</v>
      </c>
      <c r="L9" s="143"/>
      <c r="M9" s="39" t="str">
        <f>IF(L9="","",IF(L9="SI","No cal documentació",IF(K9&gt;0,(CONCATENATE("2b_",'Valoració '!$D$7,"00",A9))," ")))</f>
        <v/>
      </c>
    </row>
    <row r="10" spans="1:21" x14ac:dyDescent="0.25">
      <c r="A10" s="71">
        <v>3</v>
      </c>
      <c r="B10" s="7"/>
      <c r="C10" s="7"/>
      <c r="D10" s="7"/>
      <c r="E10" s="7"/>
      <c r="F10" s="7"/>
      <c r="G10" s="7"/>
      <c r="H10" s="7"/>
      <c r="I10" s="7"/>
      <c r="J10" s="7"/>
      <c r="K10" s="37">
        <f t="shared" ref="K10:K26" si="0">IF(AND(C10="si",F10="si"),1,IF(AND(C10="si",F10="no"),IF(G10="si",0.5,0),0))+IF(AND(C10="no",F10="si"),0.3,IF(AND(C10="no",F10="no"),IF(G10="si",0.15,0)))</f>
        <v>0</v>
      </c>
      <c r="L10" s="143"/>
      <c r="M10" s="39" t="str">
        <f>IF(L10="","",IF(L10="SI","No cal documentació",IF(K10&gt;0,(CONCATENATE("2b_",'Valoració '!$D$7,"00",A10))," ")))</f>
        <v/>
      </c>
    </row>
    <row r="11" spans="1:21" x14ac:dyDescent="0.25">
      <c r="A11" s="71">
        <v>4</v>
      </c>
      <c r="B11" s="7"/>
      <c r="C11" s="7"/>
      <c r="D11" s="7"/>
      <c r="E11" s="7"/>
      <c r="F11" s="7"/>
      <c r="G11" s="7"/>
      <c r="H11" s="7"/>
      <c r="I11" s="7"/>
      <c r="J11" s="7"/>
      <c r="K11" s="37">
        <f t="shared" si="0"/>
        <v>0</v>
      </c>
      <c r="L11" s="143"/>
      <c r="M11" s="39" t="str">
        <f>IF(L11="","",IF(L11="SI","No cal documentació",IF(K11&gt;0,(CONCATENATE("2b_",'Valoració '!$D$7,"00",A11))," ")))</f>
        <v/>
      </c>
    </row>
    <row r="12" spans="1:21" x14ac:dyDescent="0.25">
      <c r="A12" s="71">
        <v>5</v>
      </c>
      <c r="B12" s="7"/>
      <c r="C12" s="7"/>
      <c r="D12" s="7"/>
      <c r="E12" s="7"/>
      <c r="F12" s="7"/>
      <c r="G12" s="7"/>
      <c r="H12" s="7"/>
      <c r="I12" s="7"/>
      <c r="J12" s="7"/>
      <c r="K12" s="37">
        <f t="shared" si="0"/>
        <v>0</v>
      </c>
      <c r="L12" s="143"/>
      <c r="M12" s="39" t="str">
        <f>IF(L12="","",IF(L12="SI","No cal documentació",IF(K12&gt;0,(CONCATENATE("2b_",'Valoració '!$D$7,"00",A12))," ")))</f>
        <v/>
      </c>
    </row>
    <row r="13" spans="1:21" x14ac:dyDescent="0.25">
      <c r="A13" s="71">
        <v>6</v>
      </c>
      <c r="B13" s="7"/>
      <c r="C13" s="7"/>
      <c r="D13" s="7"/>
      <c r="E13" s="7"/>
      <c r="F13" s="7"/>
      <c r="G13" s="7"/>
      <c r="H13" s="7"/>
      <c r="I13" s="7"/>
      <c r="J13" s="7"/>
      <c r="K13" s="37">
        <f t="shared" si="0"/>
        <v>0</v>
      </c>
      <c r="L13" s="143"/>
      <c r="M13" s="39" t="str">
        <f>IF(L13="","",IF(L13="SI","No cal documentació",IF(K13&gt;0,(CONCATENATE("2b_",'Valoració '!$D$7,"00",A13))," ")))</f>
        <v/>
      </c>
    </row>
    <row r="14" spans="1:21" x14ac:dyDescent="0.25">
      <c r="A14" s="71">
        <v>7</v>
      </c>
      <c r="B14" s="7"/>
      <c r="C14" s="7"/>
      <c r="D14" s="7"/>
      <c r="E14" s="7"/>
      <c r="F14" s="7"/>
      <c r="G14" s="7"/>
      <c r="H14" s="7"/>
      <c r="I14" s="7"/>
      <c r="J14" s="7"/>
      <c r="K14" s="37">
        <f t="shared" si="0"/>
        <v>0</v>
      </c>
      <c r="L14" s="143"/>
      <c r="M14" s="39" t="str">
        <f>IF(L14="","",IF(L14="SI","No cal documentació",IF(K14&gt;0,(CONCATENATE("2b_",'Valoració '!$D$7,"00",A14))," ")))</f>
        <v/>
      </c>
    </row>
    <row r="15" spans="1:21" x14ac:dyDescent="0.25">
      <c r="A15" s="71">
        <v>8</v>
      </c>
      <c r="B15" s="7"/>
      <c r="C15" s="7"/>
      <c r="D15" s="7"/>
      <c r="E15" s="7"/>
      <c r="F15" s="7"/>
      <c r="G15" s="7"/>
      <c r="H15" s="7"/>
      <c r="I15" s="7"/>
      <c r="J15" s="7"/>
      <c r="K15" s="37">
        <f t="shared" si="0"/>
        <v>0</v>
      </c>
      <c r="L15" s="143"/>
      <c r="M15" s="39" t="str">
        <f>IF(L15="","",IF(L15="SI","No cal documentació",IF(K15&gt;0,(CONCATENATE("2b_",'Valoració '!$D$7,"00",A15))," ")))</f>
        <v/>
      </c>
    </row>
    <row r="16" spans="1:21" x14ac:dyDescent="0.25">
      <c r="A16" s="71">
        <v>9</v>
      </c>
      <c r="B16" s="7"/>
      <c r="C16" s="7"/>
      <c r="D16" s="7"/>
      <c r="E16" s="7"/>
      <c r="F16" s="7"/>
      <c r="G16" s="7"/>
      <c r="H16" s="7"/>
      <c r="I16" s="7"/>
      <c r="J16" s="7"/>
      <c r="K16" s="37">
        <f t="shared" si="0"/>
        <v>0</v>
      </c>
      <c r="L16" s="143"/>
      <c r="M16" s="39" t="str">
        <f>IF(L16="","",IF(L16="SI","No cal documentació",IF(K16&gt;0,(CONCATENATE("2b_",'Valoració '!$D$7,"00",A16))," ")))</f>
        <v/>
      </c>
    </row>
    <row r="17" spans="1:13" x14ac:dyDescent="0.25">
      <c r="A17" s="71">
        <v>10</v>
      </c>
      <c r="B17" s="7"/>
      <c r="C17" s="7"/>
      <c r="D17" s="7"/>
      <c r="E17" s="7"/>
      <c r="F17" s="7"/>
      <c r="G17" s="7"/>
      <c r="H17" s="7"/>
      <c r="I17" s="7"/>
      <c r="J17" s="7"/>
      <c r="K17" s="37">
        <f t="shared" si="0"/>
        <v>0</v>
      </c>
      <c r="L17" s="143"/>
      <c r="M17" s="39" t="str">
        <f>IF(L17="","",IF(L17="SI","No cal documentació",IF(K17&gt;0,(CONCATENATE("2b_",'Valoració '!$D$7,"00",A17))," ")))</f>
        <v/>
      </c>
    </row>
    <row r="18" spans="1:13" x14ac:dyDescent="0.25">
      <c r="A18" s="71">
        <v>11</v>
      </c>
      <c r="B18" s="7"/>
      <c r="C18" s="7"/>
      <c r="D18" s="7"/>
      <c r="E18" s="7"/>
      <c r="F18" s="7"/>
      <c r="G18" s="7"/>
      <c r="H18" s="7"/>
      <c r="I18" s="7"/>
      <c r="J18" s="7"/>
      <c r="K18" s="37">
        <f t="shared" si="0"/>
        <v>0</v>
      </c>
      <c r="L18" s="143"/>
      <c r="M18" s="39" t="str">
        <f>IF(L18="","",IF(L18="SI","No cal documentació",IF(K18&gt;0,(CONCATENATE("2b_",'Valoració '!$D$7,"00",A18))," ")))</f>
        <v/>
      </c>
    </row>
    <row r="19" spans="1:13" x14ac:dyDescent="0.25">
      <c r="A19" s="71">
        <v>12</v>
      </c>
      <c r="B19" s="7"/>
      <c r="C19" s="7"/>
      <c r="D19" s="7"/>
      <c r="E19" s="7"/>
      <c r="F19" s="7"/>
      <c r="G19" s="7"/>
      <c r="H19" s="7"/>
      <c r="I19" s="7"/>
      <c r="J19" s="7"/>
      <c r="K19" s="37">
        <f t="shared" si="0"/>
        <v>0</v>
      </c>
      <c r="L19" s="143"/>
      <c r="M19" s="39" t="str">
        <f>IF(L19="","",IF(L19="SI","No cal documentació",IF(K19&gt;0,(CONCATENATE("2b_",'Valoració '!$D$7,"00",A19))," ")))</f>
        <v/>
      </c>
    </row>
    <row r="20" spans="1:13" x14ac:dyDescent="0.25">
      <c r="A20" s="71">
        <v>13</v>
      </c>
      <c r="B20" s="7"/>
      <c r="C20" s="7"/>
      <c r="D20" s="7"/>
      <c r="E20" s="7"/>
      <c r="F20" s="7"/>
      <c r="G20" s="7"/>
      <c r="H20" s="7"/>
      <c r="I20" s="7"/>
      <c r="J20" s="7"/>
      <c r="K20" s="37">
        <f t="shared" si="0"/>
        <v>0</v>
      </c>
      <c r="L20" s="143"/>
      <c r="M20" s="39" t="str">
        <f>IF(L20="","",IF(L20="SI","No cal documentació",IF(K20&gt;0,(CONCATENATE("2b_",'Valoració '!$D$7,"00",A20))," ")))</f>
        <v/>
      </c>
    </row>
    <row r="21" spans="1:13" x14ac:dyDescent="0.25">
      <c r="A21" s="71">
        <v>14</v>
      </c>
      <c r="B21" s="7"/>
      <c r="C21" s="7"/>
      <c r="D21" s="7"/>
      <c r="E21" s="7"/>
      <c r="F21" s="7"/>
      <c r="G21" s="7"/>
      <c r="H21" s="7"/>
      <c r="I21" s="7"/>
      <c r="J21" s="7"/>
      <c r="K21" s="37">
        <f t="shared" si="0"/>
        <v>0</v>
      </c>
      <c r="L21" s="143"/>
      <c r="M21" s="39" t="str">
        <f>IF(L21="","",IF(L21="SI","No cal documentació",IF(K21&gt;0,(CONCATENATE("2b_",'Valoració '!$D$7,"00",A21))," ")))</f>
        <v/>
      </c>
    </row>
    <row r="22" spans="1:13" x14ac:dyDescent="0.25">
      <c r="A22" s="71">
        <v>15</v>
      </c>
      <c r="B22" s="7"/>
      <c r="C22" s="7"/>
      <c r="D22" s="7"/>
      <c r="E22" s="7"/>
      <c r="F22" s="7"/>
      <c r="G22" s="7"/>
      <c r="H22" s="7"/>
      <c r="I22" s="7"/>
      <c r="J22" s="7"/>
      <c r="K22" s="37">
        <f t="shared" si="0"/>
        <v>0</v>
      </c>
      <c r="L22" s="143"/>
      <c r="M22" s="39" t="str">
        <f>IF(L22="","",IF(L22="SI","No cal documentació",IF(K22&gt;0,(CONCATENATE("2b_",'Valoració '!$D$7,"00",A22))," ")))</f>
        <v/>
      </c>
    </row>
    <row r="23" spans="1:13" x14ac:dyDescent="0.25">
      <c r="A23" s="71">
        <v>16</v>
      </c>
      <c r="B23" s="7"/>
      <c r="C23" s="7"/>
      <c r="D23" s="7"/>
      <c r="E23" s="7"/>
      <c r="F23" s="7"/>
      <c r="G23" s="7"/>
      <c r="H23" s="7"/>
      <c r="I23" s="7"/>
      <c r="J23" s="7"/>
      <c r="K23" s="37">
        <f t="shared" si="0"/>
        <v>0</v>
      </c>
      <c r="L23" s="143"/>
      <c r="M23" s="39" t="str">
        <f>IF(L23="","",IF(L23="SI","No cal documentació",IF(K23&gt;0,(CONCATENATE("2b_",'Valoració '!$D$7,"00",A23))," ")))</f>
        <v/>
      </c>
    </row>
    <row r="24" spans="1:13" x14ac:dyDescent="0.25">
      <c r="A24" s="71">
        <v>17</v>
      </c>
      <c r="B24" s="7"/>
      <c r="C24" s="7"/>
      <c r="D24" s="7"/>
      <c r="E24" s="7"/>
      <c r="F24" s="7"/>
      <c r="G24" s="7"/>
      <c r="H24" s="7"/>
      <c r="I24" s="7"/>
      <c r="J24" s="7"/>
      <c r="K24" s="37">
        <f t="shared" si="0"/>
        <v>0</v>
      </c>
      <c r="L24" s="143"/>
      <c r="M24" s="39" t="str">
        <f>IF(L24="","",IF(L24="SI","No cal documentació",IF(K24&gt;0,(CONCATENATE("2b_",'Valoració '!$D$7,"00",A24))," ")))</f>
        <v/>
      </c>
    </row>
    <row r="25" spans="1:13" x14ac:dyDescent="0.25">
      <c r="A25" s="71">
        <v>18</v>
      </c>
      <c r="B25" s="7"/>
      <c r="C25" s="7"/>
      <c r="D25" s="7"/>
      <c r="E25" s="7"/>
      <c r="F25" s="7"/>
      <c r="G25" s="7"/>
      <c r="H25" s="7"/>
      <c r="I25" s="7"/>
      <c r="J25" s="7"/>
      <c r="K25" s="37">
        <f t="shared" si="0"/>
        <v>0</v>
      </c>
      <c r="L25" s="143"/>
      <c r="M25" s="39" t="str">
        <f>IF(L25="","",IF(L25="SI","No cal documentació",IF(K25&gt;0,(CONCATENATE("2b_",'Valoració '!$D$7,"00",A25))," ")))</f>
        <v/>
      </c>
    </row>
    <row r="26" spans="1:13" x14ac:dyDescent="0.25">
      <c r="A26" s="71">
        <v>19</v>
      </c>
      <c r="B26" s="7"/>
      <c r="C26" s="7"/>
      <c r="D26" s="7"/>
      <c r="E26" s="7"/>
      <c r="F26" s="7"/>
      <c r="G26" s="7"/>
      <c r="H26" s="7"/>
      <c r="I26" s="7"/>
      <c r="J26" s="7"/>
      <c r="K26" s="37">
        <f t="shared" si="0"/>
        <v>0</v>
      </c>
      <c r="L26" s="143"/>
      <c r="M26" s="39" t="str">
        <f>IF(L26="","",IF(L26="SI","No cal documentació",IF(K26&gt;0,(CONCATENATE("2b_",'Valoració '!$D$7,"00",A26))," ")))</f>
        <v/>
      </c>
    </row>
    <row r="27" spans="1:13" x14ac:dyDescent="0.25">
      <c r="A27" s="71">
        <v>20</v>
      </c>
      <c r="B27" s="7"/>
      <c r="C27" s="7"/>
      <c r="D27" s="7"/>
      <c r="E27" s="7"/>
      <c r="F27" s="7"/>
      <c r="G27" s="7"/>
      <c r="H27" s="7"/>
      <c r="I27" s="7"/>
      <c r="J27" s="7"/>
      <c r="K27" s="37">
        <f t="shared" ref="K27:K90" si="1">IF(AND(C27="si",F27="si"),1,IF(AND(C27="si",F27="no"),IF(G27="si",0.5,0),0))+IF(AND(C27="no",F27="si"),0.3,IF(AND(C27="no",F27="no"),IF(G27="si",0.15,0)))</f>
        <v>0</v>
      </c>
      <c r="L27" s="143"/>
      <c r="M27" s="39" t="str">
        <f>IF(L27="","",IF(L27="SI","No cal documentació",IF(K27&gt;0,(CONCATENATE("2b_",'Valoració '!$D$7,"00",A27))," ")))</f>
        <v/>
      </c>
    </row>
    <row r="28" spans="1:13" x14ac:dyDescent="0.25">
      <c r="A28" s="71">
        <v>21</v>
      </c>
      <c r="B28" s="7"/>
      <c r="C28" s="7"/>
      <c r="D28" s="7"/>
      <c r="E28" s="7"/>
      <c r="F28" s="7"/>
      <c r="G28" s="7"/>
      <c r="H28" s="7"/>
      <c r="I28" s="7"/>
      <c r="J28" s="7"/>
      <c r="K28" s="37">
        <f t="shared" si="1"/>
        <v>0</v>
      </c>
      <c r="L28" s="143"/>
      <c r="M28" s="39" t="str">
        <f>IF(L28="","",IF(L28="SI","No cal documentació",IF(K28&gt;0,(CONCATENATE("2b_",'Valoració '!$D$7,"00",A28))," ")))</f>
        <v/>
      </c>
    </row>
    <row r="29" spans="1:13" x14ac:dyDescent="0.25">
      <c r="A29" s="71">
        <v>22</v>
      </c>
      <c r="B29" s="7"/>
      <c r="C29" s="7"/>
      <c r="D29" s="7"/>
      <c r="E29" s="7"/>
      <c r="F29" s="7"/>
      <c r="G29" s="7"/>
      <c r="H29" s="7"/>
      <c r="I29" s="7"/>
      <c r="J29" s="7"/>
      <c r="K29" s="37">
        <f t="shared" si="1"/>
        <v>0</v>
      </c>
      <c r="L29" s="143"/>
      <c r="M29" s="39" t="str">
        <f>IF(L29="","",IF(L29="SI","No cal documentació",IF(K29&gt;0,(CONCATENATE("2b_",'Valoració '!$D$7,"00",A29))," ")))</f>
        <v/>
      </c>
    </row>
    <row r="30" spans="1:13" x14ac:dyDescent="0.25">
      <c r="A30" s="71">
        <v>23</v>
      </c>
      <c r="B30" s="7"/>
      <c r="C30" s="7"/>
      <c r="D30" s="7"/>
      <c r="E30" s="7"/>
      <c r="F30" s="7"/>
      <c r="G30" s="7"/>
      <c r="H30" s="7"/>
      <c r="I30" s="7"/>
      <c r="J30" s="7"/>
      <c r="K30" s="37">
        <f t="shared" si="1"/>
        <v>0</v>
      </c>
      <c r="L30" s="143"/>
      <c r="M30" s="39" t="str">
        <f>IF(L30="","",IF(L30="SI","No cal documentació",IF(K30&gt;0,(CONCATENATE("2b_",'Valoració '!$D$7,"00",A30))," ")))</f>
        <v/>
      </c>
    </row>
    <row r="31" spans="1:13" x14ac:dyDescent="0.25">
      <c r="A31" s="71">
        <v>24</v>
      </c>
      <c r="B31" s="7"/>
      <c r="C31" s="7"/>
      <c r="D31" s="7"/>
      <c r="E31" s="7"/>
      <c r="F31" s="7"/>
      <c r="G31" s="7"/>
      <c r="H31" s="7"/>
      <c r="I31" s="7"/>
      <c r="J31" s="7"/>
      <c r="K31" s="37">
        <f t="shared" si="1"/>
        <v>0</v>
      </c>
      <c r="L31" s="143"/>
      <c r="M31" s="39" t="str">
        <f>IF(L31="","",IF(L31="SI","No cal documentació",IF(K31&gt;0,(CONCATENATE("2b_",'Valoració '!$D$7,"00",A31))," ")))</f>
        <v/>
      </c>
    </row>
    <row r="32" spans="1:13" x14ac:dyDescent="0.25">
      <c r="A32" s="71">
        <v>25</v>
      </c>
      <c r="B32" s="7"/>
      <c r="C32" s="7"/>
      <c r="D32" s="7"/>
      <c r="E32" s="7"/>
      <c r="F32" s="7"/>
      <c r="G32" s="7"/>
      <c r="H32" s="7"/>
      <c r="I32" s="7"/>
      <c r="J32" s="7"/>
      <c r="K32" s="37">
        <f t="shared" si="1"/>
        <v>0</v>
      </c>
      <c r="L32" s="143"/>
      <c r="M32" s="39" t="str">
        <f>IF(L32="","",IF(L32="SI","No cal documentació",IF(K32&gt;0,(CONCATENATE("2b_",'Valoració '!$D$7,"00",A32))," ")))</f>
        <v/>
      </c>
    </row>
    <row r="33" spans="1:13" x14ac:dyDescent="0.25">
      <c r="A33" s="71">
        <v>26</v>
      </c>
      <c r="B33" s="7"/>
      <c r="C33" s="7"/>
      <c r="D33" s="7"/>
      <c r="E33" s="7"/>
      <c r="F33" s="7"/>
      <c r="G33" s="7"/>
      <c r="H33" s="7"/>
      <c r="I33" s="7"/>
      <c r="J33" s="7"/>
      <c r="K33" s="37">
        <f t="shared" si="1"/>
        <v>0</v>
      </c>
      <c r="L33" s="143"/>
      <c r="M33" s="39" t="str">
        <f>IF(L33="","",IF(L33="SI","No cal documentació",IF(K33&gt;0,(CONCATENATE("2b_",'Valoració '!$D$7,"00",A33))," ")))</f>
        <v/>
      </c>
    </row>
    <row r="34" spans="1:13" x14ac:dyDescent="0.25">
      <c r="A34" s="71">
        <v>27</v>
      </c>
      <c r="B34" s="7"/>
      <c r="C34" s="7"/>
      <c r="D34" s="7"/>
      <c r="E34" s="7"/>
      <c r="F34" s="7"/>
      <c r="G34" s="7"/>
      <c r="H34" s="7"/>
      <c r="I34" s="7"/>
      <c r="J34" s="7"/>
      <c r="K34" s="37">
        <f t="shared" si="1"/>
        <v>0</v>
      </c>
      <c r="L34" s="143"/>
      <c r="M34" s="39" t="str">
        <f>IF(L34="","",IF(L34="SI","No cal documentació",IF(K34&gt;0,(CONCATENATE("2b_",'Valoració '!$D$7,"00",A34))," ")))</f>
        <v/>
      </c>
    </row>
    <row r="35" spans="1:13" x14ac:dyDescent="0.25">
      <c r="A35" s="71">
        <v>28</v>
      </c>
      <c r="B35" s="7"/>
      <c r="C35" s="7"/>
      <c r="D35" s="7"/>
      <c r="E35" s="7"/>
      <c r="F35" s="7"/>
      <c r="G35" s="7"/>
      <c r="H35" s="7"/>
      <c r="I35" s="7"/>
      <c r="J35" s="7"/>
      <c r="K35" s="37">
        <f t="shared" si="1"/>
        <v>0</v>
      </c>
      <c r="L35" s="143"/>
      <c r="M35" s="39" t="str">
        <f>IF(L35="","",IF(L35="SI","No cal documentació",IF(K35&gt;0,(CONCATENATE("2b_",'Valoració '!$D$7,"00",A35))," ")))</f>
        <v/>
      </c>
    </row>
    <row r="36" spans="1:13" x14ac:dyDescent="0.25">
      <c r="A36" s="71">
        <v>29</v>
      </c>
      <c r="B36" s="7"/>
      <c r="C36" s="7"/>
      <c r="D36" s="7"/>
      <c r="E36" s="7"/>
      <c r="F36" s="7"/>
      <c r="G36" s="7"/>
      <c r="H36" s="7"/>
      <c r="I36" s="7"/>
      <c r="J36" s="7"/>
      <c r="K36" s="37">
        <f t="shared" si="1"/>
        <v>0</v>
      </c>
      <c r="L36" s="143"/>
      <c r="M36" s="39" t="str">
        <f>IF(L36="","",IF(L36="SI","No cal documentació",IF(K36&gt;0,(CONCATENATE("2b_",'Valoració '!$D$7,"00",A36))," ")))</f>
        <v/>
      </c>
    </row>
    <row r="37" spans="1:13" x14ac:dyDescent="0.25">
      <c r="A37" s="71">
        <v>30</v>
      </c>
      <c r="B37" s="7"/>
      <c r="C37" s="7"/>
      <c r="D37" s="7"/>
      <c r="E37" s="7"/>
      <c r="F37" s="7"/>
      <c r="G37" s="7"/>
      <c r="H37" s="7"/>
      <c r="I37" s="7"/>
      <c r="J37" s="7"/>
      <c r="K37" s="37">
        <f t="shared" si="1"/>
        <v>0</v>
      </c>
      <c r="L37" s="143"/>
      <c r="M37" s="39" t="str">
        <f>IF(L37="","",IF(L37="SI","No cal documentació",IF(K37&gt;0,(CONCATENATE("2b_",'Valoració '!$D$7,"00",A37))," ")))</f>
        <v/>
      </c>
    </row>
    <row r="38" spans="1:13" x14ac:dyDescent="0.25">
      <c r="A38" s="71">
        <v>31</v>
      </c>
      <c r="B38" s="7"/>
      <c r="C38" s="7"/>
      <c r="D38" s="7"/>
      <c r="E38" s="7"/>
      <c r="F38" s="7"/>
      <c r="G38" s="7"/>
      <c r="H38" s="7"/>
      <c r="I38" s="7"/>
      <c r="J38" s="7"/>
      <c r="K38" s="37">
        <f t="shared" si="1"/>
        <v>0</v>
      </c>
      <c r="L38" s="143"/>
      <c r="M38" s="39" t="str">
        <f>IF(L38="","",IF(L38="SI","No cal documentació",IF(K38&gt;0,(CONCATENATE("2b_",'Valoració '!$D$7,"00",A38))," ")))</f>
        <v/>
      </c>
    </row>
    <row r="39" spans="1:13" x14ac:dyDescent="0.25">
      <c r="A39" s="71">
        <v>32</v>
      </c>
      <c r="B39" s="7"/>
      <c r="C39" s="7"/>
      <c r="D39" s="7"/>
      <c r="E39" s="7"/>
      <c r="F39" s="7"/>
      <c r="G39" s="7"/>
      <c r="H39" s="7"/>
      <c r="I39" s="7"/>
      <c r="J39" s="7"/>
      <c r="K39" s="37">
        <f t="shared" si="1"/>
        <v>0</v>
      </c>
      <c r="L39" s="143"/>
      <c r="M39" s="39" t="str">
        <f>IF(L39="","",IF(L39="SI","No cal documentació",IF(K39&gt;0,(CONCATENATE("2b_",'Valoració '!$D$7,"00",A39))," ")))</f>
        <v/>
      </c>
    </row>
    <row r="40" spans="1:13" x14ac:dyDescent="0.25">
      <c r="A40" s="71">
        <v>33</v>
      </c>
      <c r="B40" s="7"/>
      <c r="C40" s="7"/>
      <c r="D40" s="7"/>
      <c r="E40" s="7"/>
      <c r="F40" s="7"/>
      <c r="G40" s="7"/>
      <c r="H40" s="7"/>
      <c r="I40" s="7"/>
      <c r="J40" s="7"/>
      <c r="K40" s="37">
        <f t="shared" si="1"/>
        <v>0</v>
      </c>
      <c r="L40" s="143"/>
      <c r="M40" s="39" t="str">
        <f>IF(L40="","",IF(L40="SI","No cal documentació",IF(K40&gt;0,(CONCATENATE("2b_",'Valoració '!$D$7,"00",A40))," ")))</f>
        <v/>
      </c>
    </row>
    <row r="41" spans="1:13" x14ac:dyDescent="0.25">
      <c r="A41" s="71">
        <v>34</v>
      </c>
      <c r="B41" s="7"/>
      <c r="C41" s="7"/>
      <c r="D41" s="7"/>
      <c r="E41" s="7"/>
      <c r="F41" s="7"/>
      <c r="G41" s="7"/>
      <c r="H41" s="7"/>
      <c r="I41" s="7"/>
      <c r="J41" s="7"/>
      <c r="K41" s="37">
        <f t="shared" si="1"/>
        <v>0</v>
      </c>
      <c r="L41" s="143"/>
      <c r="M41" s="39" t="str">
        <f>IF(L41="","",IF(L41="SI","No cal documentació",IF(K41&gt;0,(CONCATENATE("2b_",'Valoració '!$D$7,"00",A41))," ")))</f>
        <v/>
      </c>
    </row>
    <row r="42" spans="1:13" x14ac:dyDescent="0.25">
      <c r="A42" s="71">
        <v>35</v>
      </c>
      <c r="B42" s="7"/>
      <c r="C42" s="7"/>
      <c r="D42" s="7"/>
      <c r="E42" s="7"/>
      <c r="F42" s="7"/>
      <c r="G42" s="7"/>
      <c r="H42" s="7"/>
      <c r="I42" s="7"/>
      <c r="J42" s="7"/>
      <c r="K42" s="37">
        <f t="shared" si="1"/>
        <v>0</v>
      </c>
      <c r="L42" s="143"/>
      <c r="M42" s="39" t="str">
        <f>IF(L42="","",IF(L42="SI","No cal documentació",IF(K42&gt;0,(CONCATENATE("2b_",'Valoració '!$D$7,"00",A42))," ")))</f>
        <v/>
      </c>
    </row>
    <row r="43" spans="1:13" x14ac:dyDescent="0.25">
      <c r="A43" s="71">
        <v>36</v>
      </c>
      <c r="B43" s="7"/>
      <c r="C43" s="7"/>
      <c r="D43" s="7"/>
      <c r="E43" s="7"/>
      <c r="F43" s="7"/>
      <c r="G43" s="7"/>
      <c r="H43" s="7"/>
      <c r="I43" s="7"/>
      <c r="J43" s="7"/>
      <c r="K43" s="37">
        <f t="shared" si="1"/>
        <v>0</v>
      </c>
      <c r="L43" s="143"/>
      <c r="M43" s="39" t="str">
        <f>IF(L43="","",IF(L43="SI","No cal documentació",IF(K43&gt;0,(CONCATENATE("2b_",'Valoració '!$D$7,"00",A43))," ")))</f>
        <v/>
      </c>
    </row>
    <row r="44" spans="1:13" x14ac:dyDescent="0.25">
      <c r="A44" s="71">
        <v>37</v>
      </c>
      <c r="B44" s="7"/>
      <c r="C44" s="7"/>
      <c r="D44" s="7"/>
      <c r="E44" s="7"/>
      <c r="F44" s="7"/>
      <c r="G44" s="7"/>
      <c r="H44" s="7"/>
      <c r="I44" s="7"/>
      <c r="J44" s="7"/>
      <c r="K44" s="37">
        <f t="shared" si="1"/>
        <v>0</v>
      </c>
      <c r="L44" s="143"/>
      <c r="M44" s="39" t="str">
        <f>IF(L44="","",IF(L44="SI","No cal documentació",IF(K44&gt;0,(CONCATENATE("2b_",'Valoració '!$D$7,"00",A44))," ")))</f>
        <v/>
      </c>
    </row>
    <row r="45" spans="1:13" x14ac:dyDescent="0.25">
      <c r="A45" s="71">
        <v>38</v>
      </c>
      <c r="B45" s="7"/>
      <c r="C45" s="7"/>
      <c r="D45" s="7"/>
      <c r="E45" s="7"/>
      <c r="F45" s="7"/>
      <c r="G45" s="7"/>
      <c r="H45" s="7"/>
      <c r="I45" s="7"/>
      <c r="J45" s="7"/>
      <c r="K45" s="37">
        <f t="shared" si="1"/>
        <v>0</v>
      </c>
      <c r="L45" s="143"/>
      <c r="M45" s="39" t="str">
        <f>IF(L45="","",IF(L45="SI","No cal documentació",IF(K45&gt;0,(CONCATENATE("2b_",'Valoració '!$D$7,"00",A45))," ")))</f>
        <v/>
      </c>
    </row>
    <row r="46" spans="1:13" x14ac:dyDescent="0.25">
      <c r="A46" s="71">
        <v>39</v>
      </c>
      <c r="B46" s="7"/>
      <c r="C46" s="7"/>
      <c r="D46" s="7"/>
      <c r="E46" s="7"/>
      <c r="F46" s="7"/>
      <c r="G46" s="7"/>
      <c r="H46" s="7"/>
      <c r="I46" s="7"/>
      <c r="J46" s="7"/>
      <c r="K46" s="37">
        <f t="shared" si="1"/>
        <v>0</v>
      </c>
      <c r="L46" s="143"/>
      <c r="M46" s="39" t="str">
        <f>IF(L46="","",IF(L46="SI","No cal documentació",IF(K46&gt;0,(CONCATENATE("2b_",'Valoració '!$D$7,"00",A46))," ")))</f>
        <v/>
      </c>
    </row>
    <row r="47" spans="1:13" x14ac:dyDescent="0.25">
      <c r="A47" s="71">
        <v>40</v>
      </c>
      <c r="B47" s="7"/>
      <c r="C47" s="7"/>
      <c r="D47" s="7"/>
      <c r="E47" s="7"/>
      <c r="F47" s="7"/>
      <c r="G47" s="7"/>
      <c r="H47" s="7"/>
      <c r="I47" s="7"/>
      <c r="J47" s="7"/>
      <c r="K47" s="37">
        <f t="shared" si="1"/>
        <v>0</v>
      </c>
      <c r="L47" s="143"/>
      <c r="M47" s="39" t="str">
        <f>IF(L47="","",IF(L47="SI","No cal documentació",IF(K47&gt;0,(CONCATENATE("2b_",'Valoració '!$D$7,"00",A47))," ")))</f>
        <v/>
      </c>
    </row>
    <row r="48" spans="1:13" x14ac:dyDescent="0.25">
      <c r="A48" s="71">
        <v>41</v>
      </c>
      <c r="B48" s="7"/>
      <c r="C48" s="7"/>
      <c r="D48" s="7"/>
      <c r="E48" s="7"/>
      <c r="F48" s="7"/>
      <c r="G48" s="7"/>
      <c r="H48" s="7"/>
      <c r="I48" s="7"/>
      <c r="J48" s="7"/>
      <c r="K48" s="37">
        <f t="shared" si="1"/>
        <v>0</v>
      </c>
      <c r="L48" s="143"/>
      <c r="M48" s="39" t="str">
        <f>IF(L48="","",IF(L48="SI","No cal documentació",IF(K48&gt;0,(CONCATENATE("2b_",'Valoració '!$D$7,"00",A48))," ")))</f>
        <v/>
      </c>
    </row>
    <row r="49" spans="1:13" x14ac:dyDescent="0.25">
      <c r="A49" s="71">
        <v>42</v>
      </c>
      <c r="B49" s="7"/>
      <c r="C49" s="7"/>
      <c r="D49" s="7"/>
      <c r="E49" s="7"/>
      <c r="F49" s="7"/>
      <c r="G49" s="7"/>
      <c r="H49" s="7"/>
      <c r="I49" s="7"/>
      <c r="J49" s="7"/>
      <c r="K49" s="37">
        <f t="shared" si="1"/>
        <v>0</v>
      </c>
      <c r="L49" s="143"/>
      <c r="M49" s="39" t="str">
        <f>IF(L49="","",IF(L49="SI","No cal documentació",IF(K49&gt;0,(CONCATENATE("2b_",'Valoració '!$D$7,"00",A49))," ")))</f>
        <v/>
      </c>
    </row>
    <row r="50" spans="1:13" x14ac:dyDescent="0.25">
      <c r="A50" s="71">
        <v>43</v>
      </c>
      <c r="B50" s="7"/>
      <c r="C50" s="7"/>
      <c r="D50" s="7"/>
      <c r="E50" s="7"/>
      <c r="F50" s="7"/>
      <c r="G50" s="7"/>
      <c r="H50" s="7"/>
      <c r="I50" s="7"/>
      <c r="J50" s="7"/>
      <c r="K50" s="37">
        <f t="shared" si="1"/>
        <v>0</v>
      </c>
      <c r="L50" s="143"/>
      <c r="M50" s="39" t="str">
        <f>IF(L50="","",IF(L50="SI","No cal documentació",IF(K50&gt;0,(CONCATENATE("2b_",'Valoració '!$D$7,"00",A50))," ")))</f>
        <v/>
      </c>
    </row>
    <row r="51" spans="1:13" x14ac:dyDescent="0.25">
      <c r="A51" s="71">
        <v>44</v>
      </c>
      <c r="B51" s="7"/>
      <c r="C51" s="7"/>
      <c r="D51" s="7"/>
      <c r="E51" s="7"/>
      <c r="F51" s="7"/>
      <c r="G51" s="7"/>
      <c r="H51" s="7"/>
      <c r="I51" s="7"/>
      <c r="J51" s="7"/>
      <c r="K51" s="37">
        <f t="shared" si="1"/>
        <v>0</v>
      </c>
      <c r="L51" s="143"/>
      <c r="M51" s="39" t="str">
        <f>IF(L51="","",IF(L51="SI","No cal documentació",IF(K51&gt;0,(CONCATENATE("2b_",'Valoració '!$D$7,"00",A51))," ")))</f>
        <v/>
      </c>
    </row>
    <row r="52" spans="1:13" x14ac:dyDescent="0.25">
      <c r="A52" s="71">
        <v>45</v>
      </c>
      <c r="B52" s="7"/>
      <c r="C52" s="7"/>
      <c r="D52" s="7"/>
      <c r="E52" s="7"/>
      <c r="F52" s="7"/>
      <c r="G52" s="7"/>
      <c r="H52" s="7"/>
      <c r="I52" s="7"/>
      <c r="J52" s="7"/>
      <c r="K52" s="37">
        <f t="shared" si="1"/>
        <v>0</v>
      </c>
      <c r="L52" s="143"/>
      <c r="M52" s="39" t="str">
        <f>IF(L52="","",IF(L52="SI","No cal documentació",IF(K52&gt;0,(CONCATENATE("2b_",'Valoració '!$D$7,"00",A52))," ")))</f>
        <v/>
      </c>
    </row>
    <row r="53" spans="1:13" x14ac:dyDescent="0.25">
      <c r="A53" s="71">
        <v>46</v>
      </c>
      <c r="B53" s="7"/>
      <c r="C53" s="7"/>
      <c r="D53" s="7"/>
      <c r="E53" s="7"/>
      <c r="F53" s="7"/>
      <c r="G53" s="7"/>
      <c r="H53" s="7"/>
      <c r="I53" s="7"/>
      <c r="J53" s="7"/>
      <c r="K53" s="37">
        <f t="shared" si="1"/>
        <v>0</v>
      </c>
      <c r="L53" s="143"/>
      <c r="M53" s="39" t="str">
        <f>IF(L53="","",IF(L53="SI","No cal documentació",IF(K53&gt;0,(CONCATENATE("2b_",'Valoració '!$D$7,"00",A53))," ")))</f>
        <v/>
      </c>
    </row>
    <row r="54" spans="1:13" x14ac:dyDescent="0.25">
      <c r="A54" s="71">
        <v>47</v>
      </c>
      <c r="B54" s="7"/>
      <c r="C54" s="7"/>
      <c r="D54" s="7"/>
      <c r="E54" s="7"/>
      <c r="F54" s="7"/>
      <c r="G54" s="7"/>
      <c r="H54" s="7"/>
      <c r="I54" s="7"/>
      <c r="J54" s="7"/>
      <c r="K54" s="37">
        <f t="shared" si="1"/>
        <v>0</v>
      </c>
      <c r="L54" s="143"/>
      <c r="M54" s="39" t="str">
        <f>IF(L54="","",IF(L54="SI","No cal documentació",IF(K54&gt;0,(CONCATENATE("2b_",'Valoració '!$D$7,"00",A54))," ")))</f>
        <v/>
      </c>
    </row>
    <row r="55" spans="1:13" x14ac:dyDescent="0.25">
      <c r="A55" s="71">
        <v>48</v>
      </c>
      <c r="B55" s="7"/>
      <c r="C55" s="7"/>
      <c r="D55" s="7"/>
      <c r="E55" s="7"/>
      <c r="F55" s="7"/>
      <c r="G55" s="7"/>
      <c r="H55" s="7"/>
      <c r="I55" s="7"/>
      <c r="J55" s="7"/>
      <c r="K55" s="37">
        <f t="shared" si="1"/>
        <v>0</v>
      </c>
      <c r="L55" s="143"/>
      <c r="M55" s="39" t="str">
        <f>IF(L55="","",IF(L55="SI","No cal documentació",IF(K55&gt;0,(CONCATENATE("2b_",'Valoració '!$D$7,"00",A55))," ")))</f>
        <v/>
      </c>
    </row>
    <row r="56" spans="1:13" x14ac:dyDescent="0.25">
      <c r="A56" s="71">
        <v>49</v>
      </c>
      <c r="B56" s="7"/>
      <c r="C56" s="7"/>
      <c r="D56" s="7"/>
      <c r="E56" s="7"/>
      <c r="F56" s="7"/>
      <c r="G56" s="7"/>
      <c r="H56" s="7"/>
      <c r="I56" s="7"/>
      <c r="J56" s="7"/>
      <c r="K56" s="37">
        <f t="shared" si="1"/>
        <v>0</v>
      </c>
      <c r="L56" s="143"/>
      <c r="M56" s="39" t="str">
        <f>IF(L56="","",IF(L56="SI","No cal documentació",IF(K56&gt;0,(CONCATENATE("2b_",'Valoració '!$D$7,"00",A56))," ")))</f>
        <v/>
      </c>
    </row>
    <row r="57" spans="1:13" x14ac:dyDescent="0.25">
      <c r="A57" s="71">
        <v>50</v>
      </c>
      <c r="B57" s="7"/>
      <c r="C57" s="7"/>
      <c r="D57" s="7"/>
      <c r="E57" s="7"/>
      <c r="F57" s="7"/>
      <c r="G57" s="7"/>
      <c r="H57" s="7"/>
      <c r="I57" s="7"/>
      <c r="J57" s="7"/>
      <c r="K57" s="37">
        <f t="shared" si="1"/>
        <v>0</v>
      </c>
      <c r="L57" s="143"/>
      <c r="M57" s="39" t="str">
        <f>IF(L57="","",IF(L57="SI","No cal documentació",IF(K57&gt;0,(CONCATENATE("2b_",'Valoració '!$D$7,"00",A57))," ")))</f>
        <v/>
      </c>
    </row>
    <row r="58" spans="1:13" x14ac:dyDescent="0.25">
      <c r="A58" s="71">
        <v>51</v>
      </c>
      <c r="B58" s="7"/>
      <c r="C58" s="7"/>
      <c r="D58" s="7"/>
      <c r="E58" s="7"/>
      <c r="F58" s="7"/>
      <c r="G58" s="7"/>
      <c r="H58" s="7"/>
      <c r="I58" s="7"/>
      <c r="J58" s="7"/>
      <c r="K58" s="37">
        <f t="shared" si="1"/>
        <v>0</v>
      </c>
      <c r="L58" s="143"/>
      <c r="M58" s="39" t="str">
        <f>IF(L58="","",IF(L58="SI","No cal documentació",IF(K58&gt;0,(CONCATENATE("2b_",'Valoració '!$D$7,"00",A58))," ")))</f>
        <v/>
      </c>
    </row>
    <row r="59" spans="1:13" x14ac:dyDescent="0.25">
      <c r="A59" s="71">
        <v>52</v>
      </c>
      <c r="B59" s="7"/>
      <c r="C59" s="7"/>
      <c r="D59" s="7"/>
      <c r="E59" s="7"/>
      <c r="F59" s="7"/>
      <c r="G59" s="7"/>
      <c r="H59" s="7"/>
      <c r="I59" s="7"/>
      <c r="J59" s="7"/>
      <c r="K59" s="37">
        <f t="shared" si="1"/>
        <v>0</v>
      </c>
      <c r="L59" s="143"/>
      <c r="M59" s="39" t="str">
        <f>IF(L59="","",IF(L59="SI","No cal documentació",IF(K59&gt;0,(CONCATENATE("2b_",'Valoració '!$D$7,"00",A59))," ")))</f>
        <v/>
      </c>
    </row>
    <row r="60" spans="1:13" x14ac:dyDescent="0.25">
      <c r="A60" s="71">
        <v>53</v>
      </c>
      <c r="B60" s="7"/>
      <c r="C60" s="7"/>
      <c r="D60" s="7"/>
      <c r="E60" s="7"/>
      <c r="F60" s="7"/>
      <c r="G60" s="7"/>
      <c r="H60" s="7"/>
      <c r="I60" s="7"/>
      <c r="J60" s="7"/>
      <c r="K60" s="37">
        <f t="shared" si="1"/>
        <v>0</v>
      </c>
      <c r="L60" s="143"/>
      <c r="M60" s="39" t="str">
        <f>IF(L60="","",IF(L60="SI","No cal documentació",IF(K60&gt;0,(CONCATENATE("2b_",'Valoració '!$D$7,"00",A60))," ")))</f>
        <v/>
      </c>
    </row>
    <row r="61" spans="1:13" x14ac:dyDescent="0.25">
      <c r="A61" s="71">
        <v>54</v>
      </c>
      <c r="B61" s="7"/>
      <c r="C61" s="7"/>
      <c r="D61" s="7"/>
      <c r="E61" s="7"/>
      <c r="F61" s="7"/>
      <c r="G61" s="7"/>
      <c r="H61" s="7"/>
      <c r="I61" s="7"/>
      <c r="J61" s="7"/>
      <c r="K61" s="37">
        <f t="shared" si="1"/>
        <v>0</v>
      </c>
      <c r="L61" s="143"/>
      <c r="M61" s="39" t="str">
        <f>IF(L61="","",IF(L61="SI","No cal documentació",IF(K61&gt;0,(CONCATENATE("2b_",'Valoració '!$D$7,"00",A61))," ")))</f>
        <v/>
      </c>
    </row>
    <row r="62" spans="1:13" x14ac:dyDescent="0.25">
      <c r="A62" s="71">
        <v>55</v>
      </c>
      <c r="B62" s="7"/>
      <c r="C62" s="7"/>
      <c r="D62" s="7"/>
      <c r="E62" s="7"/>
      <c r="F62" s="7"/>
      <c r="G62" s="7"/>
      <c r="H62" s="7"/>
      <c r="I62" s="7"/>
      <c r="J62" s="7"/>
      <c r="K62" s="37">
        <f t="shared" si="1"/>
        <v>0</v>
      </c>
      <c r="L62" s="143"/>
      <c r="M62" s="39" t="str">
        <f>IF(L62="","",IF(L62="SI","No cal documentació",IF(K62&gt;0,(CONCATENATE("2b_",'Valoració '!$D$7,"00",A62))," ")))</f>
        <v/>
      </c>
    </row>
    <row r="63" spans="1:13" x14ac:dyDescent="0.25">
      <c r="A63" s="71">
        <v>56</v>
      </c>
      <c r="B63" s="7"/>
      <c r="C63" s="7"/>
      <c r="D63" s="7"/>
      <c r="E63" s="7"/>
      <c r="F63" s="7"/>
      <c r="G63" s="7"/>
      <c r="H63" s="7"/>
      <c r="I63" s="7"/>
      <c r="J63" s="7"/>
      <c r="K63" s="37">
        <f t="shared" si="1"/>
        <v>0</v>
      </c>
      <c r="L63" s="143"/>
      <c r="M63" s="39" t="str">
        <f>IF(L63="","",IF(L63="SI","No cal documentació",IF(K63&gt;0,(CONCATENATE("2b_",'Valoració '!$D$7,"00",A63))," ")))</f>
        <v/>
      </c>
    </row>
    <row r="64" spans="1:13" x14ac:dyDescent="0.25">
      <c r="A64" s="71">
        <v>57</v>
      </c>
      <c r="B64" s="7"/>
      <c r="C64" s="7"/>
      <c r="D64" s="7"/>
      <c r="E64" s="7"/>
      <c r="F64" s="7"/>
      <c r="G64" s="7"/>
      <c r="H64" s="7"/>
      <c r="I64" s="7"/>
      <c r="J64" s="7"/>
      <c r="K64" s="37">
        <f t="shared" si="1"/>
        <v>0</v>
      </c>
      <c r="L64" s="143"/>
      <c r="M64" s="39" t="str">
        <f>IF(L64="","",IF(L64="SI","No cal documentació",IF(K64&gt;0,(CONCATENATE("2b_",'Valoració '!$D$7,"00",A64))," ")))</f>
        <v/>
      </c>
    </row>
    <row r="65" spans="1:13" x14ac:dyDescent="0.25">
      <c r="A65" s="71">
        <v>58</v>
      </c>
      <c r="B65" s="7"/>
      <c r="C65" s="7"/>
      <c r="D65" s="7"/>
      <c r="E65" s="7"/>
      <c r="F65" s="7"/>
      <c r="G65" s="7"/>
      <c r="H65" s="7"/>
      <c r="I65" s="7"/>
      <c r="J65" s="7"/>
      <c r="K65" s="37">
        <f t="shared" si="1"/>
        <v>0</v>
      </c>
      <c r="L65" s="143"/>
      <c r="M65" s="39" t="str">
        <f>IF(L65="","",IF(L65="SI","No cal documentació",IF(K65&gt;0,(CONCATENATE("2b_",'Valoració '!$D$7,"00",A65))," ")))</f>
        <v/>
      </c>
    </row>
    <row r="66" spans="1:13" x14ac:dyDescent="0.25">
      <c r="A66" s="71">
        <v>59</v>
      </c>
      <c r="B66" s="7"/>
      <c r="C66" s="7"/>
      <c r="D66" s="7"/>
      <c r="E66" s="7"/>
      <c r="F66" s="7"/>
      <c r="G66" s="7"/>
      <c r="H66" s="7"/>
      <c r="I66" s="7"/>
      <c r="J66" s="7"/>
      <c r="K66" s="37">
        <f t="shared" si="1"/>
        <v>0</v>
      </c>
      <c r="L66" s="143"/>
      <c r="M66" s="39" t="str">
        <f>IF(L66="","",IF(L66="SI","No cal documentació",IF(K66&gt;0,(CONCATENATE("2b_",'Valoració '!$D$7,"00",A66))," ")))</f>
        <v/>
      </c>
    </row>
    <row r="67" spans="1:13" x14ac:dyDescent="0.25">
      <c r="A67" s="71">
        <v>60</v>
      </c>
      <c r="B67" s="7"/>
      <c r="C67" s="7"/>
      <c r="D67" s="7"/>
      <c r="E67" s="7"/>
      <c r="F67" s="7"/>
      <c r="G67" s="7"/>
      <c r="H67" s="7"/>
      <c r="I67" s="7"/>
      <c r="J67" s="7"/>
      <c r="K67" s="37">
        <f t="shared" si="1"/>
        <v>0</v>
      </c>
      <c r="L67" s="143"/>
      <c r="M67" s="39" t="str">
        <f>IF(L67="","",IF(L67="SI","No cal documentació",IF(K67&gt;0,(CONCATENATE("2b_",'Valoració '!$D$7,"00",A67))," ")))</f>
        <v/>
      </c>
    </row>
    <row r="68" spans="1:13" x14ac:dyDescent="0.25">
      <c r="A68" s="71">
        <v>61</v>
      </c>
      <c r="B68" s="7"/>
      <c r="C68" s="7"/>
      <c r="D68" s="7"/>
      <c r="E68" s="7"/>
      <c r="F68" s="7"/>
      <c r="G68" s="7"/>
      <c r="H68" s="7"/>
      <c r="I68" s="7"/>
      <c r="J68" s="7"/>
      <c r="K68" s="37">
        <f t="shared" si="1"/>
        <v>0</v>
      </c>
      <c r="L68" s="143"/>
      <c r="M68" s="39" t="str">
        <f>IF(L68="","",IF(L68="SI","No cal documentació",IF(K68&gt;0,(CONCATENATE("2b_",'Valoració '!$D$7,"00",A68))," ")))</f>
        <v/>
      </c>
    </row>
    <row r="69" spans="1:13" x14ac:dyDescent="0.25">
      <c r="A69" s="71">
        <v>62</v>
      </c>
      <c r="B69" s="7"/>
      <c r="C69" s="7"/>
      <c r="D69" s="7"/>
      <c r="E69" s="7"/>
      <c r="F69" s="7"/>
      <c r="G69" s="7"/>
      <c r="H69" s="7"/>
      <c r="I69" s="7"/>
      <c r="J69" s="7"/>
      <c r="K69" s="37">
        <f t="shared" si="1"/>
        <v>0</v>
      </c>
      <c r="L69" s="143"/>
      <c r="M69" s="39" t="str">
        <f>IF(L69="","",IF(L69="SI","No cal documentació",IF(K69&gt;0,(CONCATENATE("2b_",'Valoració '!$D$7,"00",A69))," ")))</f>
        <v/>
      </c>
    </row>
    <row r="70" spans="1:13" x14ac:dyDescent="0.25">
      <c r="A70" s="71">
        <v>63</v>
      </c>
      <c r="B70" s="7"/>
      <c r="C70" s="7"/>
      <c r="D70" s="7"/>
      <c r="E70" s="7"/>
      <c r="F70" s="7"/>
      <c r="G70" s="7"/>
      <c r="H70" s="7"/>
      <c r="I70" s="7"/>
      <c r="J70" s="7"/>
      <c r="K70" s="37">
        <f t="shared" si="1"/>
        <v>0</v>
      </c>
      <c r="L70" s="143"/>
      <c r="M70" s="39" t="str">
        <f>IF(L70="","",IF(L70="SI","No cal documentació",IF(K70&gt;0,(CONCATENATE("2b_",'Valoració '!$D$7,"00",A70))," ")))</f>
        <v/>
      </c>
    </row>
    <row r="71" spans="1:13" x14ac:dyDescent="0.25">
      <c r="A71" s="71">
        <v>64</v>
      </c>
      <c r="B71" s="7"/>
      <c r="C71" s="7"/>
      <c r="D71" s="7"/>
      <c r="E71" s="7"/>
      <c r="F71" s="7"/>
      <c r="G71" s="7"/>
      <c r="H71" s="7"/>
      <c r="I71" s="7"/>
      <c r="J71" s="7"/>
      <c r="K71" s="37">
        <f t="shared" si="1"/>
        <v>0</v>
      </c>
      <c r="L71" s="143"/>
      <c r="M71" s="39" t="str">
        <f>IF(L71="","",IF(L71="SI","No cal documentació",IF(K71&gt;0,(CONCATENATE("2b_",'Valoració '!$D$7,"00",A71))," ")))</f>
        <v/>
      </c>
    </row>
    <row r="72" spans="1:13" x14ac:dyDescent="0.25">
      <c r="A72" s="71">
        <v>65</v>
      </c>
      <c r="B72" s="7"/>
      <c r="C72" s="7"/>
      <c r="D72" s="7"/>
      <c r="E72" s="7"/>
      <c r="F72" s="7"/>
      <c r="G72" s="7"/>
      <c r="H72" s="7"/>
      <c r="I72" s="7"/>
      <c r="J72" s="7"/>
      <c r="K72" s="37">
        <f t="shared" si="1"/>
        <v>0</v>
      </c>
      <c r="L72" s="143"/>
      <c r="M72" s="39" t="str">
        <f>IF(L72="","",IF(L72="SI","No cal documentació",IF(K72&gt;0,(CONCATENATE("2b_",'Valoració '!$D$7,"00",A72))," ")))</f>
        <v/>
      </c>
    </row>
    <row r="73" spans="1:13" x14ac:dyDescent="0.25">
      <c r="A73" s="71">
        <v>66</v>
      </c>
      <c r="B73" s="7"/>
      <c r="C73" s="7"/>
      <c r="D73" s="7"/>
      <c r="E73" s="7"/>
      <c r="F73" s="7"/>
      <c r="G73" s="7"/>
      <c r="H73" s="7"/>
      <c r="I73" s="7"/>
      <c r="J73" s="7"/>
      <c r="K73" s="37">
        <f t="shared" si="1"/>
        <v>0</v>
      </c>
      <c r="L73" s="143"/>
      <c r="M73" s="39" t="str">
        <f>IF(L73="","",IF(L73="SI","No cal documentació",IF(K73&gt;0,(CONCATENATE("2b_",'Valoració '!$D$7,"00",A73))," ")))</f>
        <v/>
      </c>
    </row>
    <row r="74" spans="1:13" x14ac:dyDescent="0.25">
      <c r="A74" s="71">
        <v>67</v>
      </c>
      <c r="B74" s="7"/>
      <c r="C74" s="7"/>
      <c r="D74" s="7"/>
      <c r="E74" s="7"/>
      <c r="F74" s="7"/>
      <c r="G74" s="7"/>
      <c r="H74" s="7"/>
      <c r="I74" s="7"/>
      <c r="J74" s="7"/>
      <c r="K74" s="37">
        <f t="shared" si="1"/>
        <v>0</v>
      </c>
      <c r="L74" s="143"/>
      <c r="M74" s="39" t="str">
        <f>IF(L74="","",IF(L74="SI","No cal documentació",IF(K74&gt;0,(CONCATENATE("2b_",'Valoració '!$D$7,"00",A74))," ")))</f>
        <v/>
      </c>
    </row>
    <row r="75" spans="1:13" x14ac:dyDescent="0.25">
      <c r="A75" s="71">
        <v>68</v>
      </c>
      <c r="B75" s="7"/>
      <c r="C75" s="7"/>
      <c r="D75" s="7"/>
      <c r="E75" s="7"/>
      <c r="F75" s="7"/>
      <c r="G75" s="7"/>
      <c r="H75" s="7"/>
      <c r="I75" s="7"/>
      <c r="J75" s="7"/>
      <c r="K75" s="37">
        <f t="shared" si="1"/>
        <v>0</v>
      </c>
      <c r="L75" s="143"/>
      <c r="M75" s="39" t="str">
        <f>IF(L75="","",IF(L75="SI","No cal documentació",IF(K75&gt;0,(CONCATENATE("2b_",'Valoració '!$D$7,"00",A75))," ")))</f>
        <v/>
      </c>
    </row>
    <row r="76" spans="1:13" x14ac:dyDescent="0.25">
      <c r="A76" s="71">
        <v>69</v>
      </c>
      <c r="B76" s="7"/>
      <c r="C76" s="7"/>
      <c r="D76" s="7"/>
      <c r="E76" s="7"/>
      <c r="F76" s="7"/>
      <c r="G76" s="7"/>
      <c r="H76" s="7"/>
      <c r="I76" s="7"/>
      <c r="J76" s="7"/>
      <c r="K76" s="37">
        <f t="shared" si="1"/>
        <v>0</v>
      </c>
      <c r="L76" s="143"/>
      <c r="M76" s="39" t="str">
        <f>IF(L76="","",IF(L76="SI","No cal documentació",IF(K76&gt;0,(CONCATENATE("2b_",'Valoració '!$D$7,"00",A76))," ")))</f>
        <v/>
      </c>
    </row>
    <row r="77" spans="1:13" x14ac:dyDescent="0.25">
      <c r="A77" s="71">
        <v>70</v>
      </c>
      <c r="B77" s="7"/>
      <c r="C77" s="7"/>
      <c r="D77" s="7"/>
      <c r="E77" s="7"/>
      <c r="F77" s="7"/>
      <c r="G77" s="7"/>
      <c r="H77" s="7"/>
      <c r="I77" s="7"/>
      <c r="J77" s="7"/>
      <c r="K77" s="37">
        <f t="shared" si="1"/>
        <v>0</v>
      </c>
      <c r="L77" s="143"/>
      <c r="M77" s="39" t="str">
        <f>IF(L77="","",IF(L77="SI","No cal documentació",IF(K77&gt;0,(CONCATENATE("2b_",'Valoració '!$D$7,"00",A77))," ")))</f>
        <v/>
      </c>
    </row>
    <row r="78" spans="1:13" x14ac:dyDescent="0.25">
      <c r="A78" s="71">
        <v>71</v>
      </c>
      <c r="B78" s="7"/>
      <c r="C78" s="7"/>
      <c r="D78" s="7"/>
      <c r="E78" s="7"/>
      <c r="F78" s="7"/>
      <c r="G78" s="7"/>
      <c r="H78" s="7"/>
      <c r="I78" s="7"/>
      <c r="J78" s="7"/>
      <c r="K78" s="37">
        <f t="shared" si="1"/>
        <v>0</v>
      </c>
      <c r="L78" s="143"/>
      <c r="M78" s="39" t="str">
        <f>IF(L78="","",IF(L78="SI","No cal documentació",IF(K78&gt;0,(CONCATENATE("2b_",'Valoració '!$D$7,"00",A78))," ")))</f>
        <v/>
      </c>
    </row>
    <row r="79" spans="1:13" x14ac:dyDescent="0.25">
      <c r="A79" s="71">
        <v>72</v>
      </c>
      <c r="B79" s="7"/>
      <c r="C79" s="7"/>
      <c r="D79" s="7"/>
      <c r="E79" s="7"/>
      <c r="F79" s="7"/>
      <c r="G79" s="7"/>
      <c r="H79" s="7"/>
      <c r="I79" s="7"/>
      <c r="J79" s="7"/>
      <c r="K79" s="37">
        <f t="shared" si="1"/>
        <v>0</v>
      </c>
      <c r="L79" s="143"/>
      <c r="M79" s="39" t="str">
        <f>IF(L79="","",IF(L79="SI","No cal documentació",IF(K79&gt;0,(CONCATENATE("2b_",'Valoració '!$D$7,"00",A79))," ")))</f>
        <v/>
      </c>
    </row>
    <row r="80" spans="1:13" x14ac:dyDescent="0.25">
      <c r="A80" s="71">
        <v>73</v>
      </c>
      <c r="B80" s="7"/>
      <c r="C80" s="7"/>
      <c r="D80" s="7"/>
      <c r="E80" s="7"/>
      <c r="F80" s="7"/>
      <c r="G80" s="7"/>
      <c r="H80" s="7"/>
      <c r="I80" s="7"/>
      <c r="J80" s="7"/>
      <c r="K80" s="37">
        <f t="shared" si="1"/>
        <v>0</v>
      </c>
      <c r="L80" s="143"/>
      <c r="M80" s="39" t="str">
        <f>IF(L80="","",IF(L80="SI","No cal documentació",IF(K80&gt;0,(CONCATENATE("2b_",'Valoració '!$D$7,"00",A80))," ")))</f>
        <v/>
      </c>
    </row>
    <row r="81" spans="1:13" x14ac:dyDescent="0.25">
      <c r="A81" s="71">
        <v>74</v>
      </c>
      <c r="B81" s="7"/>
      <c r="C81" s="7"/>
      <c r="D81" s="7"/>
      <c r="E81" s="7"/>
      <c r="F81" s="7"/>
      <c r="G81" s="7"/>
      <c r="H81" s="7"/>
      <c r="I81" s="7"/>
      <c r="J81" s="7"/>
      <c r="K81" s="37">
        <f t="shared" si="1"/>
        <v>0</v>
      </c>
      <c r="L81" s="143"/>
      <c r="M81" s="39" t="str">
        <f>IF(L81="","",IF(L81="SI","No cal documentació",IF(K81&gt;0,(CONCATENATE("2b_",'Valoració '!$D$7,"00",A81))," ")))</f>
        <v/>
      </c>
    </row>
    <row r="82" spans="1:13" x14ac:dyDescent="0.25">
      <c r="A82" s="71">
        <v>75</v>
      </c>
      <c r="B82" s="7"/>
      <c r="C82" s="7"/>
      <c r="D82" s="7"/>
      <c r="E82" s="7"/>
      <c r="F82" s="7"/>
      <c r="G82" s="7"/>
      <c r="H82" s="7"/>
      <c r="I82" s="7"/>
      <c r="J82" s="7"/>
      <c r="K82" s="37">
        <f t="shared" si="1"/>
        <v>0</v>
      </c>
      <c r="L82" s="143"/>
      <c r="M82" s="39" t="str">
        <f>IF(L82="","",IF(L82="SI","No cal documentació",IF(K82&gt;0,(CONCATENATE("2b_",'Valoració '!$D$7,"00",A82))," ")))</f>
        <v/>
      </c>
    </row>
    <row r="83" spans="1:13" x14ac:dyDescent="0.25">
      <c r="A83" s="71">
        <v>76</v>
      </c>
      <c r="B83" s="7"/>
      <c r="C83" s="7"/>
      <c r="D83" s="7"/>
      <c r="E83" s="7"/>
      <c r="F83" s="7"/>
      <c r="G83" s="7"/>
      <c r="H83" s="7"/>
      <c r="I83" s="7"/>
      <c r="J83" s="7"/>
      <c r="K83" s="37">
        <f t="shared" si="1"/>
        <v>0</v>
      </c>
      <c r="L83" s="143"/>
      <c r="M83" s="39" t="str">
        <f>IF(L83="","",IF(L83="SI","No cal documentació",IF(K83&gt;0,(CONCATENATE("2b_",'Valoració '!$D$7,"00",A83))," ")))</f>
        <v/>
      </c>
    </row>
    <row r="84" spans="1:13" x14ac:dyDescent="0.25">
      <c r="A84" s="71">
        <v>77</v>
      </c>
      <c r="B84" s="7"/>
      <c r="C84" s="7"/>
      <c r="D84" s="7"/>
      <c r="E84" s="7"/>
      <c r="F84" s="7"/>
      <c r="G84" s="7"/>
      <c r="H84" s="7"/>
      <c r="I84" s="7"/>
      <c r="J84" s="7"/>
      <c r="K84" s="37">
        <f t="shared" si="1"/>
        <v>0</v>
      </c>
      <c r="L84" s="143"/>
      <c r="M84" s="39" t="str">
        <f>IF(L84="","",IF(L84="SI","No cal documentació",IF(K84&gt;0,(CONCATENATE("2b_",'Valoració '!$D$7,"00",A84))," ")))</f>
        <v/>
      </c>
    </row>
    <row r="85" spans="1:13" x14ac:dyDescent="0.25">
      <c r="A85" s="71">
        <v>78</v>
      </c>
      <c r="B85" s="7"/>
      <c r="C85" s="7"/>
      <c r="D85" s="7"/>
      <c r="E85" s="7"/>
      <c r="F85" s="7"/>
      <c r="G85" s="7"/>
      <c r="H85" s="7"/>
      <c r="I85" s="7"/>
      <c r="J85" s="7"/>
      <c r="K85" s="37">
        <f t="shared" si="1"/>
        <v>0</v>
      </c>
      <c r="L85" s="143"/>
      <c r="M85" s="39" t="str">
        <f>IF(L85="","",IF(L85="SI","No cal documentació",IF(K85&gt;0,(CONCATENATE("2b_",'Valoració '!$D$7,"00",A85))," ")))</f>
        <v/>
      </c>
    </row>
    <row r="86" spans="1:13" x14ac:dyDescent="0.25">
      <c r="A86" s="71">
        <v>79</v>
      </c>
      <c r="B86" s="7"/>
      <c r="C86" s="7"/>
      <c r="D86" s="7"/>
      <c r="E86" s="7"/>
      <c r="F86" s="7"/>
      <c r="G86" s="7"/>
      <c r="H86" s="7"/>
      <c r="I86" s="7"/>
      <c r="J86" s="7"/>
      <c r="K86" s="37">
        <f t="shared" si="1"/>
        <v>0</v>
      </c>
      <c r="L86" s="143"/>
      <c r="M86" s="39" t="str">
        <f>IF(L86="","",IF(L86="SI","No cal documentació",IF(K86&gt;0,(CONCATENATE("2b_",'Valoració '!$D$7,"00",A86))," ")))</f>
        <v/>
      </c>
    </row>
    <row r="87" spans="1:13" x14ac:dyDescent="0.25">
      <c r="A87" s="71">
        <v>80</v>
      </c>
      <c r="B87" s="7"/>
      <c r="C87" s="7"/>
      <c r="D87" s="7"/>
      <c r="E87" s="7"/>
      <c r="F87" s="7"/>
      <c r="G87" s="7"/>
      <c r="H87" s="7"/>
      <c r="I87" s="7"/>
      <c r="J87" s="7"/>
      <c r="K87" s="37">
        <f t="shared" si="1"/>
        <v>0</v>
      </c>
      <c r="L87" s="143"/>
      <c r="M87" s="39" t="str">
        <f>IF(L87="","",IF(L87="SI","No cal documentació",IF(K87&gt;0,(CONCATENATE("2b_",'Valoració '!$D$7,"00",A87))," ")))</f>
        <v/>
      </c>
    </row>
    <row r="88" spans="1:13" x14ac:dyDescent="0.25">
      <c r="A88" s="71">
        <v>81</v>
      </c>
      <c r="B88" s="7"/>
      <c r="C88" s="7"/>
      <c r="D88" s="7"/>
      <c r="E88" s="7"/>
      <c r="F88" s="7"/>
      <c r="G88" s="7"/>
      <c r="H88" s="7"/>
      <c r="I88" s="7"/>
      <c r="J88" s="7"/>
      <c r="K88" s="37">
        <f t="shared" si="1"/>
        <v>0</v>
      </c>
      <c r="L88" s="143"/>
      <c r="M88" s="39" t="str">
        <f>IF(L88="","",IF(L88="SI","No cal documentació",IF(K88&gt;0,(CONCATENATE("2b_",'Valoració '!$D$7,"00",A88))," ")))</f>
        <v/>
      </c>
    </row>
    <row r="89" spans="1:13" x14ac:dyDescent="0.25">
      <c r="A89" s="71">
        <v>82</v>
      </c>
      <c r="B89" s="7"/>
      <c r="C89" s="7"/>
      <c r="D89" s="7"/>
      <c r="E89" s="7"/>
      <c r="F89" s="7"/>
      <c r="G89" s="7"/>
      <c r="H89" s="7"/>
      <c r="I89" s="7"/>
      <c r="J89" s="7"/>
      <c r="K89" s="37">
        <f t="shared" si="1"/>
        <v>0</v>
      </c>
      <c r="L89" s="143"/>
      <c r="M89" s="39" t="str">
        <f>IF(L89="","",IF(L89="SI","No cal documentació",IF(K89&gt;0,(CONCATENATE("2b_",'Valoració '!$D$7,"00",A89))," ")))</f>
        <v/>
      </c>
    </row>
    <row r="90" spans="1:13" x14ac:dyDescent="0.25">
      <c r="A90" s="71">
        <v>83</v>
      </c>
      <c r="B90" s="7"/>
      <c r="C90" s="7"/>
      <c r="D90" s="7"/>
      <c r="E90" s="7"/>
      <c r="F90" s="7"/>
      <c r="G90" s="7"/>
      <c r="H90" s="7"/>
      <c r="I90" s="7"/>
      <c r="J90" s="7"/>
      <c r="K90" s="37">
        <f t="shared" si="1"/>
        <v>0</v>
      </c>
      <c r="L90" s="143"/>
      <c r="M90" s="39" t="str">
        <f>IF(L90="","",IF(L90="SI","No cal documentació",IF(K90&gt;0,(CONCATENATE("2b_",'Valoració '!$D$7,"00",A90))," ")))</f>
        <v/>
      </c>
    </row>
    <row r="91" spans="1:13" x14ac:dyDescent="0.25">
      <c r="A91" s="71">
        <v>84</v>
      </c>
      <c r="B91" s="7"/>
      <c r="C91" s="7"/>
      <c r="D91" s="7"/>
      <c r="E91" s="7"/>
      <c r="F91" s="7"/>
      <c r="G91" s="7"/>
      <c r="H91" s="7"/>
      <c r="I91" s="7"/>
      <c r="J91" s="7"/>
      <c r="K91" s="37">
        <f t="shared" ref="K91:K107" si="2">IF(AND(C91="si",F91="si"),1,IF(AND(C91="si",F91="no"),IF(G91="si",0.5,0),0))+IF(AND(C91="no",F91="si"),0.3,IF(AND(C91="no",F91="no"),IF(G91="si",0.15,0)))</f>
        <v>0</v>
      </c>
      <c r="L91" s="143"/>
      <c r="M91" s="39" t="str">
        <f>IF(L91="","",IF(L91="SI","No cal documentació",IF(K91&gt;0,(CONCATENATE("2b_",'Valoració '!$D$7,"00",A91))," ")))</f>
        <v/>
      </c>
    </row>
    <row r="92" spans="1:13" x14ac:dyDescent="0.25">
      <c r="A92" s="71">
        <v>85</v>
      </c>
      <c r="B92" s="7"/>
      <c r="C92" s="7"/>
      <c r="D92" s="7"/>
      <c r="E92" s="7"/>
      <c r="F92" s="7"/>
      <c r="G92" s="7"/>
      <c r="H92" s="7"/>
      <c r="I92" s="7"/>
      <c r="J92" s="7"/>
      <c r="K92" s="37">
        <f t="shared" si="2"/>
        <v>0</v>
      </c>
      <c r="L92" s="143"/>
      <c r="M92" s="39" t="str">
        <f>IF(L92="","",IF(L92="SI","No cal documentació",IF(K92&gt;0,(CONCATENATE("2b_",'Valoració '!$D$7,"00",A92))," ")))</f>
        <v/>
      </c>
    </row>
    <row r="93" spans="1:13" x14ac:dyDescent="0.25">
      <c r="A93" s="71">
        <v>86</v>
      </c>
      <c r="B93" s="7"/>
      <c r="C93" s="7"/>
      <c r="D93" s="7"/>
      <c r="E93" s="7"/>
      <c r="F93" s="7"/>
      <c r="G93" s="7"/>
      <c r="H93" s="7"/>
      <c r="I93" s="7"/>
      <c r="J93" s="7"/>
      <c r="K93" s="37">
        <f t="shared" si="2"/>
        <v>0</v>
      </c>
      <c r="L93" s="143"/>
      <c r="M93" s="39" t="str">
        <f>IF(L93="","",IF(L93="SI","No cal documentació",IF(K93&gt;0,(CONCATENATE("2b_",'Valoració '!$D$7,"00",A93))," ")))</f>
        <v/>
      </c>
    </row>
    <row r="94" spans="1:13" x14ac:dyDescent="0.25">
      <c r="A94" s="71">
        <v>87</v>
      </c>
      <c r="B94" s="7"/>
      <c r="C94" s="7"/>
      <c r="D94" s="7"/>
      <c r="E94" s="7"/>
      <c r="F94" s="7"/>
      <c r="G94" s="7"/>
      <c r="H94" s="7"/>
      <c r="I94" s="7"/>
      <c r="J94" s="7"/>
      <c r="K94" s="37">
        <f t="shared" si="2"/>
        <v>0</v>
      </c>
      <c r="L94" s="143"/>
      <c r="M94" s="39" t="str">
        <f>IF(L94="","",IF(L94="SI","No cal documentació",IF(K94&gt;0,(CONCATENATE("2b_",'Valoració '!$D$7,"00",A94))," ")))</f>
        <v/>
      </c>
    </row>
    <row r="95" spans="1:13" x14ac:dyDescent="0.25">
      <c r="A95" s="71">
        <v>88</v>
      </c>
      <c r="B95" s="7"/>
      <c r="C95" s="7"/>
      <c r="D95" s="7"/>
      <c r="E95" s="7"/>
      <c r="F95" s="7"/>
      <c r="G95" s="7"/>
      <c r="H95" s="7"/>
      <c r="I95" s="7"/>
      <c r="J95" s="7"/>
      <c r="K95" s="37">
        <f t="shared" si="2"/>
        <v>0</v>
      </c>
      <c r="L95" s="143"/>
      <c r="M95" s="39" t="str">
        <f>IF(L95="","",IF(L95="SI","No cal documentació",IF(K95&gt;0,(CONCATENATE("2b_",'Valoració '!$D$7,"00",A95))," ")))</f>
        <v/>
      </c>
    </row>
    <row r="96" spans="1:13" x14ac:dyDescent="0.25">
      <c r="A96" s="71">
        <v>89</v>
      </c>
      <c r="B96" s="7"/>
      <c r="C96" s="7"/>
      <c r="D96" s="7"/>
      <c r="E96" s="7"/>
      <c r="F96" s="7"/>
      <c r="G96" s="7"/>
      <c r="H96" s="7"/>
      <c r="I96" s="7"/>
      <c r="J96" s="7"/>
      <c r="K96" s="37">
        <f t="shared" si="2"/>
        <v>0</v>
      </c>
      <c r="L96" s="143"/>
      <c r="M96" s="39" t="str">
        <f>IF(L96="","",IF(L96="SI","No cal documentació",IF(K96&gt;0,(CONCATENATE("2b_",'Valoració '!$D$7,"00",A96))," ")))</f>
        <v/>
      </c>
    </row>
    <row r="97" spans="1:13" x14ac:dyDescent="0.25">
      <c r="A97" s="71">
        <v>90</v>
      </c>
      <c r="B97" s="7"/>
      <c r="C97" s="7"/>
      <c r="D97" s="7"/>
      <c r="E97" s="7"/>
      <c r="F97" s="7"/>
      <c r="G97" s="7"/>
      <c r="H97" s="7"/>
      <c r="I97" s="7"/>
      <c r="J97" s="7"/>
      <c r="K97" s="37">
        <f t="shared" si="2"/>
        <v>0</v>
      </c>
      <c r="L97" s="143"/>
      <c r="M97" s="39" t="str">
        <f>IF(L97="","",IF(L97="SI","No cal documentació",IF(K97&gt;0,(CONCATENATE("2b_",'Valoració '!$D$7,"00",A97))," ")))</f>
        <v/>
      </c>
    </row>
    <row r="98" spans="1:13" x14ac:dyDescent="0.25">
      <c r="A98" s="71">
        <v>91</v>
      </c>
      <c r="B98" s="7"/>
      <c r="C98" s="7"/>
      <c r="D98" s="7"/>
      <c r="E98" s="7"/>
      <c r="F98" s="7"/>
      <c r="G98" s="7"/>
      <c r="H98" s="7"/>
      <c r="I98" s="7"/>
      <c r="J98" s="7"/>
      <c r="K98" s="37">
        <f t="shared" si="2"/>
        <v>0</v>
      </c>
      <c r="L98" s="143"/>
      <c r="M98" s="39" t="str">
        <f>IF(L98="","",IF(L98="SI","No cal documentació",IF(K98&gt;0,(CONCATENATE("2b_",'Valoració '!$D$7,"00",A98))," ")))</f>
        <v/>
      </c>
    </row>
    <row r="99" spans="1:13" x14ac:dyDescent="0.25">
      <c r="A99" s="71">
        <v>92</v>
      </c>
      <c r="B99" s="7"/>
      <c r="C99" s="7"/>
      <c r="D99" s="7"/>
      <c r="E99" s="7"/>
      <c r="F99" s="7"/>
      <c r="G99" s="7"/>
      <c r="H99" s="7"/>
      <c r="I99" s="7"/>
      <c r="J99" s="7"/>
      <c r="K99" s="37">
        <f t="shared" si="2"/>
        <v>0</v>
      </c>
      <c r="L99" s="143"/>
      <c r="M99" s="39" t="str">
        <f>IF(L99="","",IF(L99="SI","No cal documentació",IF(K99&gt;0,(CONCATENATE("2b_",'Valoració '!$D$7,"00",A99))," ")))</f>
        <v/>
      </c>
    </row>
    <row r="100" spans="1:13" x14ac:dyDescent="0.25">
      <c r="A100" s="71">
        <v>93</v>
      </c>
      <c r="B100" s="7"/>
      <c r="C100" s="7"/>
      <c r="D100" s="7"/>
      <c r="E100" s="7"/>
      <c r="F100" s="7"/>
      <c r="G100" s="7"/>
      <c r="H100" s="7"/>
      <c r="I100" s="7"/>
      <c r="J100" s="7"/>
      <c r="K100" s="37">
        <f t="shared" si="2"/>
        <v>0</v>
      </c>
      <c r="L100" s="143"/>
      <c r="M100" s="39" t="str">
        <f>IF(L100="","",IF(L100="SI","No cal documentació",IF(K100&gt;0,(CONCATENATE("2b_",'Valoració '!$D$7,"00",A100))," ")))</f>
        <v/>
      </c>
    </row>
    <row r="101" spans="1:13" x14ac:dyDescent="0.25">
      <c r="A101" s="71">
        <v>94</v>
      </c>
      <c r="B101" s="7"/>
      <c r="C101" s="7"/>
      <c r="D101" s="7"/>
      <c r="E101" s="7"/>
      <c r="F101" s="7"/>
      <c r="G101" s="7"/>
      <c r="H101" s="7"/>
      <c r="I101" s="7"/>
      <c r="J101" s="7"/>
      <c r="K101" s="37">
        <f t="shared" si="2"/>
        <v>0</v>
      </c>
      <c r="L101" s="143"/>
      <c r="M101" s="39" t="str">
        <f>IF(L101="","",IF(L101="SI","No cal documentació",IF(K101&gt;0,(CONCATENATE("2b_",'Valoració '!$D$7,"00",A101))," ")))</f>
        <v/>
      </c>
    </row>
    <row r="102" spans="1:13" x14ac:dyDescent="0.25">
      <c r="A102" s="71">
        <v>95</v>
      </c>
      <c r="B102" s="7"/>
      <c r="C102" s="7"/>
      <c r="D102" s="7"/>
      <c r="E102" s="7"/>
      <c r="F102" s="7"/>
      <c r="G102" s="7"/>
      <c r="H102" s="7"/>
      <c r="I102" s="7"/>
      <c r="J102" s="7"/>
      <c r="K102" s="37">
        <f t="shared" si="2"/>
        <v>0</v>
      </c>
      <c r="L102" s="143"/>
      <c r="M102" s="39" t="str">
        <f>IF(L102="","",IF(L102="SI","No cal documentació",IF(K102&gt;0,(CONCATENATE("2b_",'Valoració '!$D$7,"00",A102))," ")))</f>
        <v/>
      </c>
    </row>
    <row r="103" spans="1:13" x14ac:dyDescent="0.25">
      <c r="A103" s="71">
        <v>96</v>
      </c>
      <c r="B103" s="7"/>
      <c r="C103" s="7"/>
      <c r="D103" s="7"/>
      <c r="E103" s="7"/>
      <c r="F103" s="7"/>
      <c r="G103" s="7"/>
      <c r="H103" s="7"/>
      <c r="I103" s="7"/>
      <c r="J103" s="7"/>
      <c r="K103" s="37">
        <f t="shared" si="2"/>
        <v>0</v>
      </c>
      <c r="L103" s="143"/>
      <c r="M103" s="39" t="str">
        <f>IF(L103="","",IF(L103="SI","No cal documentació",IF(K103&gt;0,(CONCATENATE("2b_",'Valoració '!$D$7,"00",A103))," ")))</f>
        <v/>
      </c>
    </row>
    <row r="104" spans="1:13" x14ac:dyDescent="0.25">
      <c r="A104" s="71">
        <v>97</v>
      </c>
      <c r="B104" s="7"/>
      <c r="C104" s="7"/>
      <c r="D104" s="7"/>
      <c r="E104" s="7"/>
      <c r="F104" s="7"/>
      <c r="G104" s="7"/>
      <c r="H104" s="7"/>
      <c r="I104" s="7"/>
      <c r="J104" s="7"/>
      <c r="K104" s="37">
        <f t="shared" si="2"/>
        <v>0</v>
      </c>
      <c r="L104" s="143"/>
      <c r="M104" s="39" t="str">
        <f>IF(L104="","",IF(L104="SI","No cal documentació",IF(K104&gt;0,(CONCATENATE("2b_",'Valoració '!$D$7,"00",A104))," ")))</f>
        <v/>
      </c>
    </row>
    <row r="105" spans="1:13" x14ac:dyDescent="0.25">
      <c r="A105" s="71">
        <v>98</v>
      </c>
      <c r="B105" s="7"/>
      <c r="C105" s="7"/>
      <c r="D105" s="7"/>
      <c r="E105" s="7"/>
      <c r="F105" s="7"/>
      <c r="G105" s="7"/>
      <c r="H105" s="7"/>
      <c r="I105" s="7"/>
      <c r="J105" s="7"/>
      <c r="K105" s="37">
        <f t="shared" si="2"/>
        <v>0</v>
      </c>
      <c r="L105" s="143"/>
      <c r="M105" s="39" t="str">
        <f>IF(L105="","",IF(L105="SI","No cal documentació",IF(K105&gt;0,(CONCATENATE("2b_",'Valoració '!$D$7,"00",A105))," ")))</f>
        <v/>
      </c>
    </row>
    <row r="106" spans="1:13" x14ac:dyDescent="0.25">
      <c r="A106" s="71">
        <v>99</v>
      </c>
      <c r="B106" s="7"/>
      <c r="C106" s="7"/>
      <c r="D106" s="7"/>
      <c r="E106" s="7"/>
      <c r="F106" s="7"/>
      <c r="G106" s="7"/>
      <c r="H106" s="7"/>
      <c r="I106" s="7"/>
      <c r="J106" s="7"/>
      <c r="K106" s="37">
        <f t="shared" si="2"/>
        <v>0</v>
      </c>
      <c r="L106" s="143"/>
      <c r="M106" s="39" t="str">
        <f>IF(L106="","",IF(L106="SI","No cal documentació",IF(K106&gt;0,(CONCATENATE("2b_",'Valoració '!$D$7,"00",A106))," ")))</f>
        <v/>
      </c>
    </row>
    <row r="107" spans="1:13" x14ac:dyDescent="0.25">
      <c r="A107" s="71">
        <v>100</v>
      </c>
      <c r="B107" s="7"/>
      <c r="C107" s="7"/>
      <c r="D107" s="7"/>
      <c r="E107" s="7"/>
      <c r="F107" s="7"/>
      <c r="G107" s="7"/>
      <c r="H107" s="7"/>
      <c r="I107" s="7"/>
      <c r="J107" s="7"/>
      <c r="K107" s="37">
        <f t="shared" si="2"/>
        <v>0</v>
      </c>
      <c r="L107" s="143"/>
      <c r="M107" s="39" t="str">
        <f>IF(L107="","",IF(L107="SI","No cal documentació",IF(K107&gt;0,(CONCATENATE("2b_",'Valoració '!$D$7,"00",A107))," ")))</f>
        <v/>
      </c>
    </row>
  </sheetData>
  <sheetProtection algorithmName="SHA-512" hashValue="dkZ8PrRNGbw8XkU+xdKOEThS03JpPkub7Z9bGSuMThrFSHQhtPYYuaOhdgYWYAAzPImMW9Kro628ZoM7wCZXvA==" saltValue="g/AUQCqigr0zkzwFsiVH4A==" spinCount="100000" sheet="1" objects="1" scenarios="1"/>
  <mergeCells count="1">
    <mergeCell ref="A6:I6"/>
  </mergeCells>
  <dataValidations count="1">
    <dataValidation type="list" allowBlank="1" showInputMessage="1" showErrorMessage="1" sqref="C8:C9 F8:G107 L8:L107">
      <formula1>"si, no"</formula1>
    </dataValidation>
  </dataValidations>
  <hyperlinks>
    <hyperlink ref="U4" r:id="rId1"/>
    <hyperlink ref="A4" r:id="rId2"/>
  </hyperlinks>
  <pageMargins left="0.7" right="0.7" top="0.75" bottom="0.75" header="0.3" footer="0.3"/>
  <drawing r:id="rId3"/>
  <legacyDrawing r:id="rId4"/>
  <mc:AlternateContent xmlns:mc="http://schemas.openxmlformats.org/markup-compatibility/2006">
    <mc:Choice Requires="x14">
      <controls>
        <mc:AlternateContent xmlns:mc="http://schemas.openxmlformats.org/markup-compatibility/2006">
          <mc:Choice Requires="x14">
            <control shapeId="5121" r:id="rId5" name="Button 1">
              <controlPr defaultSize="0" print="0" autoFill="0" autoPict="0" macro="[0]!Enviar">
                <anchor moveWithCells="1" sizeWithCells="1">
                  <from>
                    <xdr:col>12</xdr:col>
                    <xdr:colOff>19050</xdr:colOff>
                    <xdr:row>0</xdr:row>
                    <xdr:rowOff>0</xdr:rowOff>
                  </from>
                  <to>
                    <xdr:col>13</xdr:col>
                    <xdr:colOff>409575</xdr:colOff>
                    <xdr:row>3</xdr:row>
                    <xdr:rowOff>209550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dimension ref="A1:F108"/>
  <sheetViews>
    <sheetView workbookViewId="0">
      <pane ySplit="6" topLeftCell="A9" activePane="bottomLeft" state="frozen"/>
      <selection pane="bottomLeft" activeCell="F1" sqref="F1"/>
    </sheetView>
  </sheetViews>
  <sheetFormatPr baseColWidth="10" defaultColWidth="9.140625" defaultRowHeight="15" x14ac:dyDescent="0.25"/>
  <cols>
    <col min="2" max="3" width="84.5703125" customWidth="1"/>
    <col min="4" max="4" width="19.140625" customWidth="1"/>
    <col min="6" max="6" width="22.28515625" customWidth="1"/>
  </cols>
  <sheetData>
    <row r="1" spans="1:6" x14ac:dyDescent="0.25">
      <c r="A1" s="43" t="s">
        <v>182</v>
      </c>
    </row>
    <row r="2" spans="1:6" x14ac:dyDescent="0.25">
      <c r="A2" t="s">
        <v>206</v>
      </c>
    </row>
    <row r="4" spans="1:6" x14ac:dyDescent="0.25">
      <c r="A4" s="70" t="s">
        <v>212</v>
      </c>
    </row>
    <row r="5" spans="1:6" x14ac:dyDescent="0.25">
      <c r="A5" s="282" t="s">
        <v>214</v>
      </c>
      <c r="B5" s="283"/>
      <c r="C5" s="283"/>
      <c r="D5" s="284"/>
    </row>
    <row r="6" spans="1:6" ht="34.5" customHeight="1" x14ac:dyDescent="0.25">
      <c r="A6" s="77" t="s">
        <v>141</v>
      </c>
      <c r="B6" s="36" t="s">
        <v>193</v>
      </c>
      <c r="C6" s="36" t="s">
        <v>194</v>
      </c>
      <c r="D6" s="36" t="s">
        <v>192</v>
      </c>
      <c r="E6" s="36" t="s">
        <v>414</v>
      </c>
      <c r="F6" s="36" t="s">
        <v>139</v>
      </c>
    </row>
    <row r="7" spans="1:6" x14ac:dyDescent="0.25">
      <c r="A7" s="71">
        <v>1</v>
      </c>
      <c r="B7" s="76"/>
      <c r="C7" s="76"/>
      <c r="D7" s="76"/>
      <c r="E7" s="147"/>
      <c r="F7" s="71" t="str">
        <f>IF(E7="","",IF(E7="SI","No cal documentació",IF(B7&gt;0,(CONCATENATE("2d_",'Valoració '!$D$7,"00",A7))," ")))</f>
        <v/>
      </c>
    </row>
    <row r="8" spans="1:6" x14ac:dyDescent="0.25">
      <c r="A8" s="71">
        <v>2</v>
      </c>
      <c r="B8" s="76"/>
      <c r="C8" s="76"/>
      <c r="D8" s="76"/>
      <c r="E8" s="147"/>
      <c r="F8" s="71" t="str">
        <f>IF(E8="","",IF(E8="SI","No cal documentació",IF(B8&gt;0,(CONCATENATE("2d_",'Valoració '!$D$7,"00",A8))," ")))</f>
        <v/>
      </c>
    </row>
    <row r="9" spans="1:6" x14ac:dyDescent="0.25">
      <c r="A9" s="71">
        <v>3</v>
      </c>
      <c r="B9" s="76"/>
      <c r="C9" s="76"/>
      <c r="D9" s="76"/>
      <c r="E9" s="147"/>
      <c r="F9" s="71" t="str">
        <f>IF(E9="","",IF(E9="SI","No cal documentació",IF(B9&gt;0,(CONCATENATE("2d_",'Valoració '!$D$7,"00",A9))," ")))</f>
        <v/>
      </c>
    </row>
    <row r="10" spans="1:6" x14ac:dyDescent="0.25">
      <c r="A10" s="71">
        <v>4</v>
      </c>
      <c r="B10" s="76"/>
      <c r="C10" s="76"/>
      <c r="D10" s="76"/>
      <c r="E10" s="147"/>
      <c r="F10" s="71" t="str">
        <f>IF(E10="","",IF(E10="SI","No cal documentació",IF(B10&gt;0,(CONCATENATE("2d_",'Valoració '!$D$7,"00",A10))," ")))</f>
        <v/>
      </c>
    </row>
    <row r="11" spans="1:6" x14ac:dyDescent="0.25">
      <c r="A11" s="71">
        <v>5</v>
      </c>
      <c r="B11" s="76"/>
      <c r="C11" s="76"/>
      <c r="D11" s="76"/>
      <c r="E11" s="147"/>
      <c r="F11" s="71" t="str">
        <f>IF(E11="","",IF(E11="SI","No cal documentació",IF(B11&gt;0,(CONCATENATE("2d_",'Valoració '!$D$7,"00",A11))," ")))</f>
        <v/>
      </c>
    </row>
    <row r="12" spans="1:6" x14ac:dyDescent="0.25">
      <c r="A12" s="71">
        <v>6</v>
      </c>
      <c r="B12" s="76"/>
      <c r="C12" s="76"/>
      <c r="D12" s="76"/>
      <c r="E12" s="147"/>
      <c r="F12" s="71" t="str">
        <f>IF(E12="","",IF(E12="SI","No cal documentació",IF(B12&gt;0,(CONCATENATE("2d_",'Valoració '!$D$7,"00",A12))," ")))</f>
        <v/>
      </c>
    </row>
    <row r="13" spans="1:6" x14ac:dyDescent="0.25">
      <c r="A13" s="71">
        <v>7</v>
      </c>
      <c r="B13" s="7"/>
      <c r="C13" s="7"/>
      <c r="D13" s="7"/>
      <c r="E13" s="147"/>
      <c r="F13" s="71" t="str">
        <f>IF(E13="","",IF(E13="SI","No cal documentació",IF(B13&gt;0,(CONCATENATE("2d_",'Valoració '!$D$7,"00",A13))," ")))</f>
        <v/>
      </c>
    </row>
    <row r="14" spans="1:6" x14ac:dyDescent="0.25">
      <c r="A14" s="71">
        <v>8</v>
      </c>
      <c r="B14" s="7"/>
      <c r="C14" s="7"/>
      <c r="D14" s="7"/>
      <c r="E14" s="147"/>
      <c r="F14" s="71" t="str">
        <f>IF(E14="","",IF(E14="SI","No cal documentació",IF(B14&gt;0,(CONCATENATE("2d_",'Valoració '!$D$7,"00",A14))," ")))</f>
        <v/>
      </c>
    </row>
    <row r="15" spans="1:6" x14ac:dyDescent="0.25">
      <c r="A15" s="71">
        <v>9</v>
      </c>
      <c r="B15" s="7"/>
      <c r="C15" s="7"/>
      <c r="D15" s="7"/>
      <c r="E15" s="147"/>
      <c r="F15" s="71" t="str">
        <f>IF(E15="","",IF(E15="SI","No cal documentació",IF(B15&gt;0,(CONCATENATE("2d_",'Valoració '!$D$7,"00",A15))," ")))</f>
        <v/>
      </c>
    </row>
    <row r="16" spans="1:6" x14ac:dyDescent="0.25">
      <c r="A16" s="71">
        <v>10</v>
      </c>
      <c r="B16" s="7"/>
      <c r="C16" s="7"/>
      <c r="D16" s="7"/>
      <c r="E16" s="147"/>
      <c r="F16" s="71" t="str">
        <f>IF(E16="","",IF(E16="SI","No cal documentació",IF(B16&gt;0,(CONCATENATE("2d_",'Valoració '!$D$7,"00",A16))," ")))</f>
        <v/>
      </c>
    </row>
    <row r="17" spans="1:6" x14ac:dyDescent="0.25">
      <c r="A17" s="71">
        <v>11</v>
      </c>
      <c r="B17" s="7"/>
      <c r="C17" s="7"/>
      <c r="D17" s="7"/>
      <c r="E17" s="147"/>
      <c r="F17" s="71" t="str">
        <f>IF(E17="","",IF(E17="SI","No cal documentació",IF(B17&gt;0,(CONCATENATE("2d_",'Valoració '!$D$7,"00",A17))," ")))</f>
        <v/>
      </c>
    </row>
    <row r="18" spans="1:6" x14ac:dyDescent="0.25">
      <c r="A18" s="71">
        <v>12</v>
      </c>
      <c r="B18" s="7"/>
      <c r="C18" s="7"/>
      <c r="D18" s="7"/>
      <c r="E18" s="147"/>
      <c r="F18" s="71" t="str">
        <f>IF(E18="","",IF(E18="SI","No cal documentació",IF(B18&gt;0,(CONCATENATE("2d_",'Valoració '!$D$7,"00",A18))," ")))</f>
        <v/>
      </c>
    </row>
    <row r="19" spans="1:6" x14ac:dyDescent="0.25">
      <c r="A19" s="71">
        <v>13</v>
      </c>
      <c r="B19" s="7"/>
      <c r="C19" s="7"/>
      <c r="D19" s="7"/>
      <c r="E19" s="147"/>
      <c r="F19" s="71" t="str">
        <f>IF(E19="","",IF(E19="SI","No cal documentació",IF(B19&gt;0,(CONCATENATE("2d_",'Valoració '!$D$7,"00",A19))," ")))</f>
        <v/>
      </c>
    </row>
    <row r="20" spans="1:6" x14ac:dyDescent="0.25">
      <c r="A20" s="71">
        <v>14</v>
      </c>
      <c r="B20" s="7"/>
      <c r="C20" s="7"/>
      <c r="D20" s="7"/>
      <c r="E20" s="147"/>
      <c r="F20" s="71" t="str">
        <f>IF(E20="","",IF(E20="SI","No cal documentació",IF(B20&gt;0,(CONCATENATE("2d_",'Valoració '!$D$7,"00",A20))," ")))</f>
        <v/>
      </c>
    </row>
    <row r="21" spans="1:6" x14ac:dyDescent="0.25">
      <c r="A21" s="71">
        <v>15</v>
      </c>
      <c r="B21" s="7"/>
      <c r="C21" s="7"/>
      <c r="D21" s="7"/>
      <c r="E21" s="147"/>
      <c r="F21" s="71" t="str">
        <f>IF(E21="","",IF(E21="SI","No cal documentació",IF(B21&gt;0,(CONCATENATE("2d_",'Valoració '!$D$7,"00",A21))," ")))</f>
        <v/>
      </c>
    </row>
    <row r="22" spans="1:6" x14ac:dyDescent="0.25">
      <c r="A22" s="71">
        <v>16</v>
      </c>
      <c r="B22" s="7"/>
      <c r="C22" s="7"/>
      <c r="D22" s="7"/>
      <c r="E22" s="147"/>
      <c r="F22" s="71" t="str">
        <f>IF(E22="","",IF(E22="SI","No cal documentació",IF(B22&gt;0,(CONCATENATE("2d_",'Valoració '!$D$7,"00",A22))," ")))</f>
        <v/>
      </c>
    </row>
    <row r="23" spans="1:6" x14ac:dyDescent="0.25">
      <c r="A23" s="71">
        <v>17</v>
      </c>
      <c r="B23" s="7"/>
      <c r="C23" s="7"/>
      <c r="D23" s="7"/>
      <c r="E23" s="147"/>
      <c r="F23" s="71" t="str">
        <f>IF(E23="","",IF(E23="SI","No cal documentació",IF(B23&gt;0,(CONCATENATE("2d_",'Valoració '!$D$7,"00",A23))," ")))</f>
        <v/>
      </c>
    </row>
    <row r="24" spans="1:6" x14ac:dyDescent="0.25">
      <c r="A24" s="71">
        <v>18</v>
      </c>
      <c r="B24" s="7"/>
      <c r="C24" s="7"/>
      <c r="D24" s="7"/>
      <c r="E24" s="147"/>
      <c r="F24" s="71" t="str">
        <f>IF(E24="","",IF(E24="SI","No cal documentació",IF(B24&gt;0,(CONCATENATE("2d_",'Valoració '!$D$7,"00",A24))," ")))</f>
        <v/>
      </c>
    </row>
    <row r="25" spans="1:6" x14ac:dyDescent="0.25">
      <c r="A25" s="71">
        <v>19</v>
      </c>
      <c r="B25" s="7"/>
      <c r="C25" s="7"/>
      <c r="D25" s="7"/>
      <c r="E25" s="147"/>
      <c r="F25" s="71" t="str">
        <f>IF(E25="","",IF(E25="SI","No cal documentació",IF(B25&gt;0,(CONCATENATE("2d_",'Valoració '!$D$7,"00",A25))," ")))</f>
        <v/>
      </c>
    </row>
    <row r="26" spans="1:6" x14ac:dyDescent="0.25">
      <c r="A26" s="71">
        <v>20</v>
      </c>
      <c r="B26" s="7"/>
      <c r="C26" s="7"/>
      <c r="D26" s="7"/>
      <c r="E26" s="147"/>
      <c r="F26" s="71" t="str">
        <f>IF(E26="","",IF(E26="SI","No cal documentació",IF(B26&gt;0,(CONCATENATE("2d_",'Valoració '!$D$7,"00",A26))," ")))</f>
        <v/>
      </c>
    </row>
    <row r="27" spans="1:6" x14ac:dyDescent="0.25">
      <c r="A27" s="71">
        <v>21</v>
      </c>
      <c r="B27" s="7"/>
      <c r="C27" s="7"/>
      <c r="D27" s="7"/>
      <c r="E27" s="147"/>
      <c r="F27" s="71" t="str">
        <f>IF(E27="","",IF(E27="SI","No cal documentació",IF(B27&gt;0,(CONCATENATE("2d_",'Valoració '!$D$7,"00",A27))," ")))</f>
        <v/>
      </c>
    </row>
    <row r="28" spans="1:6" x14ac:dyDescent="0.25">
      <c r="A28" s="71">
        <v>22</v>
      </c>
      <c r="B28" s="7"/>
      <c r="C28" s="7"/>
      <c r="D28" s="7"/>
      <c r="E28" s="147"/>
      <c r="F28" s="71" t="str">
        <f>IF(E28="","",IF(E28="SI","No cal documentació",IF(B28&gt;0,(CONCATENATE("2d_",'Valoració '!$D$7,"00",A28))," ")))</f>
        <v/>
      </c>
    </row>
    <row r="29" spans="1:6" x14ac:dyDescent="0.25">
      <c r="A29" s="71">
        <v>23</v>
      </c>
      <c r="B29" s="7"/>
      <c r="C29" s="7"/>
      <c r="D29" s="7"/>
      <c r="E29" s="147"/>
      <c r="F29" s="71" t="str">
        <f>IF(E29="","",IF(E29="SI","No cal documentació",IF(B29&gt;0,(CONCATENATE("2d_",'Valoració '!$D$7,"00",A29))," ")))</f>
        <v/>
      </c>
    </row>
    <row r="30" spans="1:6" x14ac:dyDescent="0.25">
      <c r="A30" s="71">
        <v>24</v>
      </c>
      <c r="B30" s="7"/>
      <c r="C30" s="7"/>
      <c r="D30" s="7"/>
      <c r="E30" s="147"/>
      <c r="F30" s="71" t="str">
        <f>IF(E30="","",IF(E30="SI","No cal documentació",IF(B30&gt;0,(CONCATENATE("2d_",'Valoració '!$D$7,"00",A30))," ")))</f>
        <v/>
      </c>
    </row>
    <row r="31" spans="1:6" x14ac:dyDescent="0.25">
      <c r="A31" s="71">
        <v>25</v>
      </c>
      <c r="B31" s="7"/>
      <c r="C31" s="7"/>
      <c r="D31" s="7"/>
      <c r="E31" s="147"/>
      <c r="F31" s="71" t="str">
        <f>IF(E31="","",IF(E31="SI","No cal documentació",IF(B31&gt;0,(CONCATENATE("2d_",'Valoració '!$D$7,"00",A31))," ")))</f>
        <v/>
      </c>
    </row>
    <row r="32" spans="1:6" x14ac:dyDescent="0.25">
      <c r="A32" s="71">
        <v>26</v>
      </c>
      <c r="B32" s="7"/>
      <c r="C32" s="7"/>
      <c r="D32" s="7"/>
      <c r="E32" s="147"/>
      <c r="F32" s="71" t="str">
        <f>IF(E32="","",IF(E32="SI","No cal documentació",IF(B32&gt;0,(CONCATENATE("2d_",'Valoració '!$D$7,"00",A32))," ")))</f>
        <v/>
      </c>
    </row>
    <row r="33" spans="1:6" x14ac:dyDescent="0.25">
      <c r="A33" s="71">
        <v>27</v>
      </c>
      <c r="B33" s="7"/>
      <c r="C33" s="7"/>
      <c r="D33" s="7"/>
      <c r="E33" s="147"/>
      <c r="F33" s="71" t="str">
        <f>IF(E33="","",IF(E33="SI","No cal documentació",IF(B33&gt;0,(CONCATENATE("2d_",'Valoració '!$D$7,"00",A33))," ")))</f>
        <v/>
      </c>
    </row>
    <row r="34" spans="1:6" x14ac:dyDescent="0.25">
      <c r="A34" s="71">
        <v>28</v>
      </c>
      <c r="B34" s="7"/>
      <c r="C34" s="7"/>
      <c r="D34" s="7"/>
      <c r="E34" s="147"/>
      <c r="F34" s="71" t="str">
        <f>IF(E34="","",IF(E34="SI","No cal documentació",IF(B34&gt;0,(CONCATENATE("2d_",'Valoració '!$D$7,"00",A34))," ")))</f>
        <v/>
      </c>
    </row>
    <row r="35" spans="1:6" x14ac:dyDescent="0.25">
      <c r="A35" s="71">
        <v>29</v>
      </c>
      <c r="B35" s="7"/>
      <c r="C35" s="7"/>
      <c r="D35" s="7"/>
      <c r="E35" s="147"/>
      <c r="F35" s="71" t="str">
        <f>IF(E35="","",IF(E35="SI","No cal documentació",IF(B35&gt;0,(CONCATENATE("2d_",'Valoració '!$D$7,"00",A35))," ")))</f>
        <v/>
      </c>
    </row>
    <row r="36" spans="1:6" x14ac:dyDescent="0.25">
      <c r="A36" s="71">
        <v>30</v>
      </c>
      <c r="B36" s="7"/>
      <c r="C36" s="7"/>
      <c r="D36" s="7"/>
      <c r="E36" s="147"/>
      <c r="F36" s="71" t="str">
        <f>IF(E36="","",IF(E36="SI","No cal documentació",IF(B36&gt;0,(CONCATENATE("2d_",'Valoració '!$D$7,"00",A36))," ")))</f>
        <v/>
      </c>
    </row>
    <row r="37" spans="1:6" x14ac:dyDescent="0.25">
      <c r="A37" s="71">
        <v>31</v>
      </c>
      <c r="B37" s="7"/>
      <c r="C37" s="7"/>
      <c r="D37" s="7"/>
      <c r="E37" s="147"/>
      <c r="F37" s="71" t="str">
        <f>IF(E37="","",IF(E37="SI","No cal documentació",IF(B37&gt;0,(CONCATENATE("2d_",'Valoració '!$D$7,"00",A37))," ")))</f>
        <v/>
      </c>
    </row>
    <row r="38" spans="1:6" x14ac:dyDescent="0.25">
      <c r="A38" s="71">
        <v>32</v>
      </c>
      <c r="B38" s="7"/>
      <c r="C38" s="7"/>
      <c r="D38" s="7"/>
      <c r="E38" s="147"/>
      <c r="F38" s="71" t="str">
        <f>IF(E38="","",IF(E38="SI","No cal documentació",IF(B38&gt;0,(CONCATENATE("2d_",'Valoració '!$D$7,"00",A38))," ")))</f>
        <v/>
      </c>
    </row>
    <row r="39" spans="1:6" x14ac:dyDescent="0.25">
      <c r="A39" s="71">
        <v>33</v>
      </c>
      <c r="B39" s="7"/>
      <c r="C39" s="7"/>
      <c r="D39" s="7"/>
      <c r="E39" s="147"/>
      <c r="F39" s="71" t="str">
        <f>IF(E39="","",IF(E39="SI","No cal documentació",IF(B39&gt;0,(CONCATENATE("2d_",'Valoració '!$D$7,"00",A39))," ")))</f>
        <v/>
      </c>
    </row>
    <row r="40" spans="1:6" x14ac:dyDescent="0.25">
      <c r="A40" s="71">
        <v>34</v>
      </c>
      <c r="B40" s="7"/>
      <c r="C40" s="7"/>
      <c r="D40" s="7"/>
      <c r="E40" s="147"/>
      <c r="F40" s="71" t="str">
        <f>IF(E40="","",IF(E40="SI","No cal documentació",IF(B40&gt;0,(CONCATENATE("2d_",'Valoració '!$D$7,"00",A40))," ")))</f>
        <v/>
      </c>
    </row>
    <row r="41" spans="1:6" x14ac:dyDescent="0.25">
      <c r="A41" s="71">
        <v>35</v>
      </c>
      <c r="B41" s="7"/>
      <c r="C41" s="7"/>
      <c r="D41" s="7"/>
      <c r="E41" s="147"/>
      <c r="F41" s="71" t="str">
        <f>IF(E41="","",IF(E41="SI","No cal documentació",IF(B41&gt;0,(CONCATENATE("2d_",'Valoració '!$D$7,"00",A41))," ")))</f>
        <v/>
      </c>
    </row>
    <row r="42" spans="1:6" x14ac:dyDescent="0.25">
      <c r="A42" s="71">
        <v>36</v>
      </c>
      <c r="B42" s="7"/>
      <c r="C42" s="7"/>
      <c r="D42" s="7"/>
      <c r="E42" s="147"/>
      <c r="F42" s="71" t="str">
        <f>IF(E42="","",IF(E42="SI","No cal documentació",IF(B42&gt;0,(CONCATENATE("2d_",'Valoració '!$D$7,"00",A42))," ")))</f>
        <v/>
      </c>
    </row>
    <row r="43" spans="1:6" x14ac:dyDescent="0.25">
      <c r="A43" s="71">
        <v>37</v>
      </c>
      <c r="B43" s="7"/>
      <c r="C43" s="7"/>
      <c r="D43" s="7"/>
      <c r="E43" s="147"/>
      <c r="F43" s="71" t="str">
        <f>IF(E43="","",IF(E43="SI","No cal documentació",IF(B43&gt;0,(CONCATENATE("2d_",'Valoració '!$D$7,"00",A43))," ")))</f>
        <v/>
      </c>
    </row>
    <row r="44" spans="1:6" x14ac:dyDescent="0.25">
      <c r="A44" s="71">
        <v>38</v>
      </c>
      <c r="B44" s="7"/>
      <c r="C44" s="7"/>
      <c r="D44" s="7"/>
      <c r="E44" s="147"/>
      <c r="F44" s="71" t="str">
        <f>IF(E44="","",IF(E44="SI","No cal documentació",IF(B44&gt;0,(CONCATENATE("2d_",'Valoració '!$D$7,"00",A44))," ")))</f>
        <v/>
      </c>
    </row>
    <row r="45" spans="1:6" x14ac:dyDescent="0.25">
      <c r="A45" s="71">
        <v>39</v>
      </c>
      <c r="B45" s="7"/>
      <c r="C45" s="7"/>
      <c r="D45" s="7"/>
      <c r="E45" s="147"/>
      <c r="F45" s="71" t="str">
        <f>IF(E45="","",IF(E45="SI","No cal documentació",IF(B45&gt;0,(CONCATENATE("2d_",'Valoració '!$D$7,"00",A45))," ")))</f>
        <v/>
      </c>
    </row>
    <row r="46" spans="1:6" x14ac:dyDescent="0.25">
      <c r="A46" s="71">
        <v>40</v>
      </c>
      <c r="B46" s="7"/>
      <c r="C46" s="7"/>
      <c r="D46" s="7"/>
      <c r="E46" s="147"/>
      <c r="F46" s="71" t="str">
        <f>IF(E46="","",IF(E46="SI","No cal documentació",IF(B46&gt;0,(CONCATENATE("2d_",'Valoració '!$D$7,"00",A46))," ")))</f>
        <v/>
      </c>
    </row>
    <row r="47" spans="1:6" x14ac:dyDescent="0.25">
      <c r="A47" s="71">
        <v>41</v>
      </c>
      <c r="B47" s="7"/>
      <c r="C47" s="7"/>
      <c r="D47" s="7"/>
      <c r="E47" s="147"/>
      <c r="F47" s="71" t="str">
        <f>IF(E47="","",IF(E47="SI","No cal documentació",IF(B47&gt;0,(CONCATENATE("2d_",'Valoració '!$D$7,"00",A47))," ")))</f>
        <v/>
      </c>
    </row>
    <row r="48" spans="1:6" x14ac:dyDescent="0.25">
      <c r="A48" s="71">
        <v>42</v>
      </c>
      <c r="B48" s="7"/>
      <c r="C48" s="7"/>
      <c r="D48" s="7"/>
      <c r="E48" s="147"/>
      <c r="F48" s="71" t="str">
        <f>IF(E48="","",IF(E48="SI","No cal documentació",IF(B48&gt;0,(CONCATENATE("2d_",'Valoració '!$D$7,"00",A48))," ")))</f>
        <v/>
      </c>
    </row>
    <row r="49" spans="1:6" x14ac:dyDescent="0.25">
      <c r="A49" s="71">
        <v>43</v>
      </c>
      <c r="B49" s="7"/>
      <c r="C49" s="7"/>
      <c r="D49" s="7"/>
      <c r="E49" s="147"/>
      <c r="F49" s="71" t="str">
        <f>IF(E49="","",IF(E49="SI","No cal documentació",IF(B49&gt;0,(CONCATENATE("2d_",'Valoració '!$D$7,"00",A49))," ")))</f>
        <v/>
      </c>
    </row>
    <row r="50" spans="1:6" x14ac:dyDescent="0.25">
      <c r="A50" s="71">
        <v>44</v>
      </c>
      <c r="B50" s="7"/>
      <c r="C50" s="7"/>
      <c r="D50" s="7"/>
      <c r="E50" s="147"/>
      <c r="F50" s="71" t="str">
        <f>IF(E50="","",IF(E50="SI","No cal documentació",IF(B50&gt;0,(CONCATENATE("2d_",'Valoració '!$D$7,"00",A50))," ")))</f>
        <v/>
      </c>
    </row>
    <row r="51" spans="1:6" x14ac:dyDescent="0.25">
      <c r="A51" s="71">
        <v>45</v>
      </c>
      <c r="B51" s="7"/>
      <c r="C51" s="7"/>
      <c r="D51" s="7"/>
      <c r="E51" s="147"/>
      <c r="F51" s="71" t="str">
        <f>IF(E51="","",IF(E51="SI","No cal documentació",IF(B51&gt;0,(CONCATENATE("2d_",'Valoració '!$D$7,"00",A51))," ")))</f>
        <v/>
      </c>
    </row>
    <row r="52" spans="1:6" x14ac:dyDescent="0.25">
      <c r="A52" s="71">
        <v>46</v>
      </c>
      <c r="B52" s="7"/>
      <c r="C52" s="7"/>
      <c r="D52" s="7"/>
      <c r="E52" s="147"/>
      <c r="F52" s="71" t="str">
        <f>IF(E52="","",IF(E52="SI","No cal documentació",IF(B52&gt;0,(CONCATENATE("2d_",'Valoració '!$D$7,"00",A52))," ")))</f>
        <v/>
      </c>
    </row>
    <row r="53" spans="1:6" x14ac:dyDescent="0.25">
      <c r="A53" s="71">
        <v>47</v>
      </c>
      <c r="B53" s="7"/>
      <c r="C53" s="7"/>
      <c r="D53" s="7"/>
      <c r="E53" s="147"/>
      <c r="F53" s="71" t="str">
        <f>IF(E53="","",IF(E53="SI","No cal documentació",IF(B53&gt;0,(CONCATENATE("2d_",'Valoració '!$D$7,"00",A53))," ")))</f>
        <v/>
      </c>
    </row>
    <row r="54" spans="1:6" x14ac:dyDescent="0.25">
      <c r="A54" s="71">
        <v>48</v>
      </c>
      <c r="B54" s="7"/>
      <c r="C54" s="7"/>
      <c r="D54" s="7"/>
      <c r="E54" s="147"/>
      <c r="F54" s="71" t="str">
        <f>IF(E54="","",IF(E54="SI","No cal documentació",IF(B54&gt;0,(CONCATENATE("2d_",'Valoració '!$D$7,"00",A54))," ")))</f>
        <v/>
      </c>
    </row>
    <row r="55" spans="1:6" x14ac:dyDescent="0.25">
      <c r="A55" s="71">
        <v>49</v>
      </c>
      <c r="B55" s="7"/>
      <c r="C55" s="7"/>
      <c r="D55" s="7"/>
      <c r="E55" s="147"/>
      <c r="F55" s="71" t="str">
        <f>IF(E55="","",IF(E55="SI","No cal documentació",IF(B55&gt;0,(CONCATENATE("2d_",'Valoració '!$D$7,"00",A55))," ")))</f>
        <v/>
      </c>
    </row>
    <row r="56" spans="1:6" x14ac:dyDescent="0.25">
      <c r="A56" s="71">
        <v>50</v>
      </c>
      <c r="B56" s="7"/>
      <c r="C56" s="7"/>
      <c r="D56" s="7"/>
      <c r="E56" s="147"/>
      <c r="F56" s="71" t="str">
        <f>IF(E56="","",IF(E56="SI","No cal documentació",IF(B56&gt;0,(CONCATENATE("2d_",'Valoració '!$D$7,"00",A56))," ")))</f>
        <v/>
      </c>
    </row>
    <row r="57" spans="1:6" x14ac:dyDescent="0.25">
      <c r="A57" s="71">
        <v>51</v>
      </c>
      <c r="B57" s="7"/>
      <c r="C57" s="7"/>
      <c r="D57" s="7"/>
      <c r="E57" s="147"/>
      <c r="F57" s="71" t="str">
        <f>IF(E57="","",IF(E57="SI","No cal documentació",IF(B57&gt;0,(CONCATENATE("2d_",'Valoració '!$D$7,"00",A57))," ")))</f>
        <v/>
      </c>
    </row>
    <row r="58" spans="1:6" x14ac:dyDescent="0.25">
      <c r="A58" s="71">
        <v>52</v>
      </c>
      <c r="B58" s="7"/>
      <c r="C58" s="7"/>
      <c r="D58" s="7"/>
      <c r="E58" s="147"/>
      <c r="F58" s="71" t="str">
        <f>IF(E58="","",IF(E58="SI","No cal documentació",IF(B58&gt;0,(CONCATENATE("2d_",'Valoració '!$D$7,"00",A58))," ")))</f>
        <v/>
      </c>
    </row>
    <row r="59" spans="1:6" x14ac:dyDescent="0.25">
      <c r="A59" s="71">
        <v>53</v>
      </c>
      <c r="B59" s="7"/>
      <c r="C59" s="7"/>
      <c r="D59" s="7"/>
      <c r="E59" s="147"/>
      <c r="F59" s="71" t="str">
        <f>IF(E59="","",IF(E59="SI","No cal documentació",IF(B59&gt;0,(CONCATENATE("2d_",'Valoració '!$D$7,"00",A59))," ")))</f>
        <v/>
      </c>
    </row>
    <row r="60" spans="1:6" x14ac:dyDescent="0.25">
      <c r="A60" s="71">
        <v>54</v>
      </c>
      <c r="B60" s="7"/>
      <c r="C60" s="7"/>
      <c r="D60" s="7"/>
      <c r="E60" s="147"/>
      <c r="F60" s="71" t="str">
        <f>IF(E60="","",IF(E60="SI","No cal documentació",IF(B60&gt;0,(CONCATENATE("2d_",'Valoració '!$D$7,"00",A60))," ")))</f>
        <v/>
      </c>
    </row>
    <row r="61" spans="1:6" x14ac:dyDescent="0.25">
      <c r="A61" s="71">
        <v>55</v>
      </c>
      <c r="B61" s="7"/>
      <c r="C61" s="7"/>
      <c r="D61" s="7"/>
      <c r="E61" s="147"/>
      <c r="F61" s="71" t="str">
        <f>IF(E61="","",IF(E61="SI","No cal documentació",IF(B61&gt;0,(CONCATENATE("2d_",'Valoració '!$D$7,"00",A61))," ")))</f>
        <v/>
      </c>
    </row>
    <row r="62" spans="1:6" x14ac:dyDescent="0.25">
      <c r="A62" s="71">
        <v>56</v>
      </c>
      <c r="B62" s="7"/>
      <c r="C62" s="7"/>
      <c r="D62" s="7"/>
      <c r="E62" s="147"/>
      <c r="F62" s="71" t="str">
        <f>IF(E62="","",IF(E62="SI","No cal documentació",IF(B62&gt;0,(CONCATENATE("2d_",'Valoració '!$D$7,"00",A62))," ")))</f>
        <v/>
      </c>
    </row>
    <row r="63" spans="1:6" x14ac:dyDescent="0.25">
      <c r="A63" s="71">
        <v>57</v>
      </c>
      <c r="B63" s="7"/>
      <c r="C63" s="7"/>
      <c r="D63" s="7"/>
      <c r="E63" s="147"/>
      <c r="F63" s="71" t="str">
        <f>IF(E63="","",IF(E63="SI","No cal documentació",IF(B63&gt;0,(CONCATENATE("2d_",'Valoració '!$D$7,"00",A63))," ")))</f>
        <v/>
      </c>
    </row>
    <row r="64" spans="1:6" x14ac:dyDescent="0.25">
      <c r="A64" s="71">
        <v>58</v>
      </c>
      <c r="B64" s="7"/>
      <c r="C64" s="7"/>
      <c r="D64" s="7"/>
      <c r="E64" s="147"/>
      <c r="F64" s="71" t="str">
        <f>IF(E64="","",IF(E64="SI","No cal documentació",IF(B64&gt;0,(CONCATENATE("2d_",'Valoració '!$D$7,"00",A64))," ")))</f>
        <v/>
      </c>
    </row>
    <row r="65" spans="1:6" x14ac:dyDescent="0.25">
      <c r="A65" s="71">
        <v>59</v>
      </c>
      <c r="B65" s="7"/>
      <c r="C65" s="7"/>
      <c r="D65" s="7"/>
      <c r="E65" s="147"/>
      <c r="F65" s="71" t="str">
        <f>IF(E65="","",IF(E65="SI","No cal documentació",IF(B65&gt;0,(CONCATENATE("2d_",'Valoració '!$D$7,"00",A65))," ")))</f>
        <v/>
      </c>
    </row>
    <row r="66" spans="1:6" x14ac:dyDescent="0.25">
      <c r="A66" s="71">
        <v>60</v>
      </c>
      <c r="B66" s="7"/>
      <c r="C66" s="7"/>
      <c r="D66" s="7"/>
      <c r="E66" s="147"/>
      <c r="F66" s="71" t="str">
        <f>IF(E66="","",IF(E66="SI","No cal documentació",IF(B66&gt;0,(CONCATENATE("2d_",'Valoració '!$D$7,"00",A66))," ")))</f>
        <v/>
      </c>
    </row>
    <row r="67" spans="1:6" x14ac:dyDescent="0.25">
      <c r="A67" s="71">
        <v>61</v>
      </c>
      <c r="B67" s="7"/>
      <c r="C67" s="7"/>
      <c r="D67" s="7"/>
      <c r="E67" s="147"/>
      <c r="F67" s="71" t="str">
        <f>IF(E67="","",IF(E67="SI","No cal documentació",IF(B67&gt;0,(CONCATENATE("2d_",'Valoració '!$D$7,"00",A67))," ")))</f>
        <v/>
      </c>
    </row>
    <row r="68" spans="1:6" x14ac:dyDescent="0.25">
      <c r="A68" s="71">
        <v>62</v>
      </c>
      <c r="B68" s="7"/>
      <c r="C68" s="7"/>
      <c r="D68" s="7"/>
      <c r="E68" s="147"/>
      <c r="F68" s="71" t="str">
        <f>IF(E68="","",IF(E68="SI","No cal documentació",IF(B68&gt;0,(CONCATENATE("2d_",'Valoració '!$D$7,"00",A68))," ")))</f>
        <v/>
      </c>
    </row>
    <row r="69" spans="1:6" x14ac:dyDescent="0.25">
      <c r="A69" s="71">
        <v>63</v>
      </c>
      <c r="B69" s="7"/>
      <c r="C69" s="7"/>
      <c r="D69" s="7"/>
      <c r="E69" s="147"/>
      <c r="F69" s="71" t="str">
        <f>IF(E69="","",IF(E69="SI","No cal documentació",IF(B69&gt;0,(CONCATENATE("2d_",'Valoració '!$D$7,"00",A69))," ")))</f>
        <v/>
      </c>
    </row>
    <row r="70" spans="1:6" x14ac:dyDescent="0.25">
      <c r="A70" s="71">
        <v>64</v>
      </c>
      <c r="B70" s="7"/>
      <c r="C70" s="7"/>
      <c r="D70" s="7"/>
      <c r="E70" s="147"/>
      <c r="F70" s="71" t="str">
        <f>IF(E70="","",IF(E70="SI","No cal documentació",IF(B70&gt;0,(CONCATENATE("2d_",'Valoració '!$D$7,"00",A70))," ")))</f>
        <v/>
      </c>
    </row>
    <row r="71" spans="1:6" x14ac:dyDescent="0.25">
      <c r="A71" s="71">
        <v>65</v>
      </c>
      <c r="B71" s="7"/>
      <c r="C71" s="7"/>
      <c r="D71" s="7"/>
      <c r="E71" s="147"/>
      <c r="F71" s="71" t="str">
        <f>IF(E71="","",IF(E71="SI","No cal documentació",IF(B71&gt;0,(CONCATENATE("2d_",'Valoració '!$D$7,"00",A71))," ")))</f>
        <v/>
      </c>
    </row>
    <row r="72" spans="1:6" x14ac:dyDescent="0.25">
      <c r="A72" s="71">
        <v>66</v>
      </c>
      <c r="B72" s="7"/>
      <c r="C72" s="7"/>
      <c r="D72" s="7"/>
      <c r="E72" s="147"/>
      <c r="F72" s="71" t="str">
        <f>IF(E72="","",IF(E72="SI","No cal documentació",IF(B72&gt;0,(CONCATENATE("2d_",'Valoració '!$D$7,"00",A72))," ")))</f>
        <v/>
      </c>
    </row>
    <row r="73" spans="1:6" x14ac:dyDescent="0.25">
      <c r="A73" s="71">
        <v>67</v>
      </c>
      <c r="B73" s="7"/>
      <c r="C73" s="7"/>
      <c r="D73" s="7"/>
      <c r="E73" s="147"/>
      <c r="F73" s="71" t="str">
        <f>IF(E73="","",IF(E73="SI","No cal documentació",IF(B73&gt;0,(CONCATENATE("2d_",'Valoració '!$D$7,"00",A73))," ")))</f>
        <v/>
      </c>
    </row>
    <row r="74" spans="1:6" x14ac:dyDescent="0.25">
      <c r="A74" s="71">
        <v>68</v>
      </c>
      <c r="B74" s="7"/>
      <c r="C74" s="7"/>
      <c r="D74" s="7"/>
      <c r="E74" s="147"/>
      <c r="F74" s="71" t="str">
        <f>IF(E74="","",IF(E74="SI","No cal documentació",IF(B74&gt;0,(CONCATENATE("2d_",'Valoració '!$D$7,"00",A74))," ")))</f>
        <v/>
      </c>
    </row>
    <row r="75" spans="1:6" x14ac:dyDescent="0.25">
      <c r="A75" s="71">
        <v>69</v>
      </c>
      <c r="B75" s="7"/>
      <c r="C75" s="7"/>
      <c r="D75" s="7"/>
      <c r="E75" s="147"/>
      <c r="F75" s="71" t="str">
        <f>IF(E75="","",IF(E75="SI","No cal documentació",IF(B75&gt;0,(CONCATENATE("2d_",'Valoració '!$D$7,"00",A75))," ")))</f>
        <v/>
      </c>
    </row>
    <row r="76" spans="1:6" x14ac:dyDescent="0.25">
      <c r="A76" s="71">
        <v>70</v>
      </c>
      <c r="B76" s="7"/>
      <c r="C76" s="7"/>
      <c r="D76" s="7"/>
      <c r="E76" s="147"/>
      <c r="F76" s="71" t="str">
        <f>IF(E76="","",IF(E76="SI","No cal documentació",IF(B76&gt;0,(CONCATENATE("2d_",'Valoració '!$D$7,"00",A76))," ")))</f>
        <v/>
      </c>
    </row>
    <row r="77" spans="1:6" x14ac:dyDescent="0.25">
      <c r="A77" s="71">
        <v>71</v>
      </c>
      <c r="B77" s="7"/>
      <c r="C77" s="7"/>
      <c r="D77" s="7"/>
      <c r="E77" s="147"/>
      <c r="F77" s="71" t="str">
        <f>IF(E77="","",IF(E77="SI","No cal documentació",IF(B77&gt;0,(CONCATENATE("2d_",'Valoració '!$D$7,"00",A77))," ")))</f>
        <v/>
      </c>
    </row>
    <row r="78" spans="1:6" x14ac:dyDescent="0.25">
      <c r="A78" s="71">
        <v>72</v>
      </c>
      <c r="B78" s="7"/>
      <c r="C78" s="7"/>
      <c r="D78" s="7"/>
      <c r="E78" s="147"/>
      <c r="F78" s="71" t="str">
        <f>IF(E78="","",IF(E78="SI","No cal documentació",IF(B78&gt;0,(CONCATENATE("2d_",'Valoració '!$D$7,"00",A78))," ")))</f>
        <v/>
      </c>
    </row>
    <row r="79" spans="1:6" x14ac:dyDescent="0.25">
      <c r="A79" s="71">
        <v>73</v>
      </c>
      <c r="B79" s="7"/>
      <c r="C79" s="7"/>
      <c r="D79" s="7"/>
      <c r="E79" s="147"/>
      <c r="F79" s="71" t="str">
        <f>IF(E79="","",IF(E79="SI","No cal documentació",IF(B79&gt;0,(CONCATENATE("2d_",'Valoració '!$D$7,"00",A79))," ")))</f>
        <v/>
      </c>
    </row>
    <row r="80" spans="1:6" x14ac:dyDescent="0.25">
      <c r="A80" s="71">
        <v>74</v>
      </c>
      <c r="B80" s="7"/>
      <c r="C80" s="7"/>
      <c r="D80" s="7"/>
      <c r="E80" s="147"/>
      <c r="F80" s="71" t="str">
        <f>IF(E80="","",IF(E80="SI","No cal documentació",IF(B80&gt;0,(CONCATENATE("2d_",'Valoració '!$D$7,"00",A80))," ")))</f>
        <v/>
      </c>
    </row>
    <row r="81" spans="1:6" x14ac:dyDescent="0.25">
      <c r="A81" s="71">
        <v>75</v>
      </c>
      <c r="B81" s="7"/>
      <c r="C81" s="7"/>
      <c r="D81" s="7"/>
      <c r="E81" s="147"/>
      <c r="F81" s="71" t="str">
        <f>IF(E81="","",IF(E81="SI","No cal documentació",IF(B81&gt;0,(CONCATENATE("2d_",'Valoració '!$D$7,"00",A81))," ")))</f>
        <v/>
      </c>
    </row>
    <row r="82" spans="1:6" x14ac:dyDescent="0.25">
      <c r="A82" s="71">
        <v>76</v>
      </c>
      <c r="B82" s="7"/>
      <c r="C82" s="7"/>
      <c r="D82" s="7"/>
      <c r="E82" s="147"/>
      <c r="F82" s="71" t="str">
        <f>IF(E82="","",IF(E82="SI","No cal documentació",IF(B82&gt;0,(CONCATENATE("2d_",'Valoració '!$D$7,"00",A82))," ")))</f>
        <v/>
      </c>
    </row>
    <row r="83" spans="1:6" x14ac:dyDescent="0.25">
      <c r="A83" s="71">
        <v>77</v>
      </c>
      <c r="B83" s="7"/>
      <c r="C83" s="7"/>
      <c r="D83" s="7"/>
      <c r="E83" s="147"/>
      <c r="F83" s="71" t="str">
        <f>IF(E83="","",IF(E83="SI","No cal documentació",IF(B83&gt;0,(CONCATENATE("2d_",'Valoració '!$D$7,"00",A83))," ")))</f>
        <v/>
      </c>
    </row>
    <row r="84" spans="1:6" x14ac:dyDescent="0.25">
      <c r="A84" s="71">
        <v>78</v>
      </c>
      <c r="B84" s="7"/>
      <c r="C84" s="7"/>
      <c r="D84" s="7"/>
      <c r="E84" s="147"/>
      <c r="F84" s="71" t="str">
        <f>IF(E84="","",IF(E84="SI","No cal documentació",IF(B84&gt;0,(CONCATENATE("2d_",'Valoració '!$D$7,"00",A84))," ")))</f>
        <v/>
      </c>
    </row>
    <row r="85" spans="1:6" x14ac:dyDescent="0.25">
      <c r="A85" s="71">
        <v>79</v>
      </c>
      <c r="B85" s="7"/>
      <c r="C85" s="7"/>
      <c r="D85" s="7"/>
      <c r="E85" s="147"/>
      <c r="F85" s="71" t="str">
        <f>IF(E85="","",IF(E85="SI","No cal documentació",IF(B85&gt;0,(CONCATENATE("2d_",'Valoració '!$D$7,"00",A85))," ")))</f>
        <v/>
      </c>
    </row>
    <row r="86" spans="1:6" x14ac:dyDescent="0.25">
      <c r="A86" s="71">
        <v>80</v>
      </c>
      <c r="B86" s="7"/>
      <c r="C86" s="7"/>
      <c r="D86" s="7"/>
      <c r="E86" s="147"/>
      <c r="F86" s="71" t="str">
        <f>IF(E86="","",IF(E86="SI","No cal documentació",IF(B86&gt;0,(CONCATENATE("2d_",'Valoració '!$D$7,"00",A86))," ")))</f>
        <v/>
      </c>
    </row>
    <row r="87" spans="1:6" x14ac:dyDescent="0.25">
      <c r="A87" s="71">
        <v>81</v>
      </c>
      <c r="B87" s="7"/>
      <c r="C87" s="7"/>
      <c r="D87" s="7"/>
      <c r="E87" s="147"/>
      <c r="F87" s="71" t="str">
        <f>IF(E87="","",IF(E87="SI","No cal documentació",IF(B87&gt;0,(CONCATENATE("2d_",'Valoració '!$D$7,"00",A87))," ")))</f>
        <v/>
      </c>
    </row>
    <row r="88" spans="1:6" x14ac:dyDescent="0.25">
      <c r="A88" s="71">
        <v>82</v>
      </c>
      <c r="B88" s="7"/>
      <c r="C88" s="7"/>
      <c r="D88" s="7"/>
      <c r="E88" s="147"/>
      <c r="F88" s="71" t="str">
        <f>IF(E88="","",IF(E88="SI","No cal documentació",IF(B88&gt;0,(CONCATENATE("2d_",'Valoració '!$D$7,"00",A88))," ")))</f>
        <v/>
      </c>
    </row>
    <row r="89" spans="1:6" x14ac:dyDescent="0.25">
      <c r="A89" s="71">
        <v>83</v>
      </c>
      <c r="B89" s="7"/>
      <c r="C89" s="7"/>
      <c r="D89" s="7"/>
      <c r="E89" s="147"/>
      <c r="F89" s="71" t="str">
        <f>IF(E89="","",IF(E89="SI","No cal documentació",IF(B89&gt;0,(CONCATENATE("2d_",'Valoració '!$D$7,"00",A89))," ")))</f>
        <v/>
      </c>
    </row>
    <row r="90" spans="1:6" x14ac:dyDescent="0.25">
      <c r="A90" s="71">
        <v>84</v>
      </c>
      <c r="B90" s="7"/>
      <c r="C90" s="7"/>
      <c r="D90" s="7"/>
      <c r="E90" s="147"/>
      <c r="F90" s="71" t="str">
        <f>IF(E90="","",IF(E90="SI","No cal documentació",IF(B90&gt;0,(CONCATENATE("2d_",'Valoració '!$D$7,"00",A90))," ")))</f>
        <v/>
      </c>
    </row>
    <row r="91" spans="1:6" x14ac:dyDescent="0.25">
      <c r="A91" s="71">
        <v>85</v>
      </c>
      <c r="B91" s="7"/>
      <c r="C91" s="7"/>
      <c r="D91" s="7"/>
      <c r="E91" s="147"/>
      <c r="F91" s="71" t="str">
        <f>IF(E91="","",IF(E91="SI","No cal documentació",IF(B91&gt;0,(CONCATENATE("2d_",'Valoració '!$D$7,"00",A91))," ")))</f>
        <v/>
      </c>
    </row>
    <row r="92" spans="1:6" x14ac:dyDescent="0.25">
      <c r="A92" s="71">
        <v>86</v>
      </c>
      <c r="B92" s="7"/>
      <c r="C92" s="7"/>
      <c r="D92" s="7"/>
      <c r="E92" s="147"/>
      <c r="F92" s="71" t="str">
        <f>IF(E92="","",IF(E92="SI","No cal documentació",IF(B92&gt;0,(CONCATENATE("2d_",'Valoració '!$D$7,"00",A92))," ")))</f>
        <v/>
      </c>
    </row>
    <row r="93" spans="1:6" x14ac:dyDescent="0.25">
      <c r="A93" s="71">
        <v>87</v>
      </c>
      <c r="B93" s="7"/>
      <c r="C93" s="7"/>
      <c r="D93" s="7"/>
      <c r="E93" s="147"/>
      <c r="F93" s="71" t="str">
        <f>IF(E93="","",IF(E93="SI","No cal documentació",IF(B93&gt;0,(CONCATENATE("2d_",'Valoració '!$D$7,"00",A93))," ")))</f>
        <v/>
      </c>
    </row>
    <row r="94" spans="1:6" x14ac:dyDescent="0.25">
      <c r="A94" s="71">
        <v>88</v>
      </c>
      <c r="B94" s="7"/>
      <c r="C94" s="7"/>
      <c r="D94" s="7"/>
      <c r="E94" s="147"/>
      <c r="F94" s="71" t="str">
        <f>IF(E94="","",IF(E94="SI","No cal documentació",IF(B94&gt;0,(CONCATENATE("2d_",'Valoració '!$D$7,"00",A94))," ")))</f>
        <v/>
      </c>
    </row>
    <row r="95" spans="1:6" x14ac:dyDescent="0.25">
      <c r="A95" s="71">
        <v>89</v>
      </c>
      <c r="B95" s="7"/>
      <c r="C95" s="7"/>
      <c r="D95" s="7"/>
      <c r="E95" s="147"/>
      <c r="F95" s="71" t="str">
        <f>IF(E95="","",IF(E95="SI","No cal documentació",IF(B95&gt;0,(CONCATENATE("2d_",'Valoració '!$D$7,"00",A95))," ")))</f>
        <v/>
      </c>
    </row>
    <row r="96" spans="1:6" x14ac:dyDescent="0.25">
      <c r="A96" s="71">
        <v>90</v>
      </c>
      <c r="B96" s="7"/>
      <c r="C96" s="7"/>
      <c r="D96" s="7"/>
      <c r="E96" s="147"/>
      <c r="F96" s="71" t="str">
        <f>IF(E96="","",IF(E96="SI","No cal documentació",IF(B96&gt;0,(CONCATENATE("2d_",'Valoració '!$D$7,"00",A96))," ")))</f>
        <v/>
      </c>
    </row>
    <row r="97" spans="1:6" x14ac:dyDescent="0.25">
      <c r="A97" s="71">
        <v>91</v>
      </c>
      <c r="B97" s="7"/>
      <c r="C97" s="7"/>
      <c r="D97" s="7"/>
      <c r="E97" s="147"/>
      <c r="F97" s="71" t="str">
        <f>IF(E97="","",IF(E97="SI","No cal documentació",IF(B97&gt;0,(CONCATENATE("2d_",'Valoració '!$D$7,"00",A97))," ")))</f>
        <v/>
      </c>
    </row>
    <row r="98" spans="1:6" x14ac:dyDescent="0.25">
      <c r="A98" s="71">
        <v>92</v>
      </c>
      <c r="B98" s="7"/>
      <c r="C98" s="7"/>
      <c r="D98" s="7"/>
      <c r="E98" s="147"/>
      <c r="F98" s="71" t="str">
        <f>IF(E98="","",IF(E98="SI","No cal documentació",IF(B98&gt;0,(CONCATENATE("2d_",'Valoració '!$D$7,"00",A98))," ")))</f>
        <v/>
      </c>
    </row>
    <row r="99" spans="1:6" x14ac:dyDescent="0.25">
      <c r="A99" s="71">
        <v>93</v>
      </c>
      <c r="B99" s="7"/>
      <c r="C99" s="7"/>
      <c r="D99" s="7"/>
      <c r="E99" s="147"/>
      <c r="F99" s="71" t="str">
        <f>IF(E99="","",IF(E99="SI","No cal documentació",IF(B99&gt;0,(CONCATENATE("2d_",'Valoració '!$D$7,"00",A99))," ")))</f>
        <v/>
      </c>
    </row>
    <row r="100" spans="1:6" x14ac:dyDescent="0.25">
      <c r="A100" s="71">
        <v>94</v>
      </c>
      <c r="B100" s="7"/>
      <c r="C100" s="7"/>
      <c r="D100" s="7"/>
      <c r="E100" s="147"/>
      <c r="F100" s="71" t="str">
        <f>IF(E100="","",IF(E100="SI","No cal documentació",IF(B100&gt;0,(CONCATENATE("2d_",'Valoració '!$D$7,"00",A100))," ")))</f>
        <v/>
      </c>
    </row>
    <row r="101" spans="1:6" x14ac:dyDescent="0.25">
      <c r="A101" s="71">
        <v>95</v>
      </c>
      <c r="B101" s="7"/>
      <c r="C101" s="7"/>
      <c r="D101" s="7"/>
      <c r="E101" s="147"/>
      <c r="F101" s="71" t="str">
        <f>IF(E101="","",IF(E101="SI","No cal documentació",IF(B101&gt;0,(CONCATENATE("2d_",'Valoració '!$D$7,"00",A101))," ")))</f>
        <v/>
      </c>
    </row>
    <row r="102" spans="1:6" x14ac:dyDescent="0.25">
      <c r="A102" s="71">
        <v>96</v>
      </c>
      <c r="B102" s="7"/>
      <c r="C102" s="7"/>
      <c r="D102" s="7"/>
      <c r="E102" s="147"/>
      <c r="F102" s="71" t="str">
        <f>IF(E102="","",IF(E102="SI","No cal documentació",IF(B102&gt;0,(CONCATENATE("2d_",'Valoració '!$D$7,"00",A102))," ")))</f>
        <v/>
      </c>
    </row>
    <row r="103" spans="1:6" x14ac:dyDescent="0.25">
      <c r="A103" s="71">
        <v>97</v>
      </c>
      <c r="B103" s="7"/>
      <c r="C103" s="7"/>
      <c r="D103" s="7"/>
      <c r="E103" s="147"/>
      <c r="F103" s="71" t="str">
        <f>IF(E103="","",IF(E103="SI","No cal documentació",IF(B103&gt;0,(CONCATENATE("2d_",'Valoració '!$D$7,"00",A103))," ")))</f>
        <v/>
      </c>
    </row>
    <row r="104" spans="1:6" x14ac:dyDescent="0.25">
      <c r="A104" s="71">
        <v>98</v>
      </c>
      <c r="B104" s="7"/>
      <c r="C104" s="7"/>
      <c r="D104" s="7"/>
      <c r="E104" s="147"/>
      <c r="F104" s="71" t="str">
        <f>IF(E104="","",IF(E104="SI","No cal documentació",IF(B104&gt;0,(CONCATENATE("2d_",'Valoració '!$D$7,"00",A104))," ")))</f>
        <v/>
      </c>
    </row>
    <row r="105" spans="1:6" x14ac:dyDescent="0.25">
      <c r="A105" s="71">
        <v>99</v>
      </c>
      <c r="B105" s="7"/>
      <c r="C105" s="7"/>
      <c r="D105" s="7"/>
      <c r="E105" s="147"/>
      <c r="F105" s="71" t="str">
        <f>IF(E105="","",IF(E105="SI","No cal documentació",IF(B105&gt;0,(CONCATENATE("2d_",'Valoració '!$D$7,"00",A105))," ")))</f>
        <v/>
      </c>
    </row>
    <row r="106" spans="1:6" x14ac:dyDescent="0.25">
      <c r="A106" s="71">
        <v>100</v>
      </c>
      <c r="B106" s="7"/>
      <c r="C106" s="7"/>
      <c r="D106" s="7"/>
      <c r="E106" s="147"/>
      <c r="F106" s="71" t="str">
        <f>IF(E106="","",IF(E106="SI","No cal documentació",IF(B106&gt;0,(CONCATENATE("2d_",'Valoració '!$D$7,"00",A106))," ")))</f>
        <v/>
      </c>
    </row>
    <row r="108" spans="1:6" ht="15.75" x14ac:dyDescent="0.25">
      <c r="B108" s="48"/>
      <c r="C108" s="48"/>
    </row>
  </sheetData>
  <sheetProtection algorithmName="SHA-512" hashValue="jtEC+qUkXRS5iukD65Yms1u/qe+FA5QvTomQE1b7YU8/hHhSRTMiKl1n8ahy0QpJNrMegsoJPuDUlc9SnKs2lQ==" saltValue="qtIIW0gkeWM4i4H5h08VgQ==" spinCount="100000" sheet="1" objects="1" scenarios="1"/>
  <mergeCells count="1">
    <mergeCell ref="A5:D5"/>
  </mergeCells>
  <dataValidations count="1">
    <dataValidation type="list" allowBlank="1" showInputMessage="1" showErrorMessage="1" sqref="E7:E106">
      <formula1>"si, no"</formula1>
    </dataValidation>
  </dataValidation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6147" r:id="rId4" name="Button 3">
              <controlPr defaultSize="0" print="0" autoFill="0" autoPict="0" macro="[0]!Enviar">
                <anchor moveWithCells="1" sizeWithCells="1">
                  <from>
                    <xdr:col>5</xdr:col>
                    <xdr:colOff>666750</xdr:colOff>
                    <xdr:row>0</xdr:row>
                    <xdr:rowOff>0</xdr:rowOff>
                  </from>
                  <to>
                    <xdr:col>7</xdr:col>
                    <xdr:colOff>276225</xdr:colOff>
                    <xdr:row>4</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09"/>
  <sheetViews>
    <sheetView workbookViewId="0">
      <selection activeCell="E8" sqref="E8"/>
    </sheetView>
  </sheetViews>
  <sheetFormatPr baseColWidth="10" defaultColWidth="9.140625" defaultRowHeight="15" x14ac:dyDescent="0.25"/>
  <cols>
    <col min="2" max="2" width="84.5703125" customWidth="1"/>
    <col min="3" max="3" width="42.5703125" customWidth="1"/>
    <col min="4" max="4" width="20.85546875" style="157" customWidth="1"/>
    <col min="5" max="5" width="28" customWidth="1"/>
  </cols>
  <sheetData>
    <row r="1" spans="1:5" x14ac:dyDescent="0.25">
      <c r="A1" s="43" t="s">
        <v>431</v>
      </c>
    </row>
    <row r="2" spans="1:5" x14ac:dyDescent="0.25">
      <c r="A2" t="s">
        <v>206</v>
      </c>
    </row>
    <row r="4" spans="1:5" ht="18.75" x14ac:dyDescent="0.3">
      <c r="A4" s="70" t="s">
        <v>212</v>
      </c>
      <c r="B4" s="30" t="s">
        <v>432</v>
      </c>
      <c r="C4" s="158">
        <f>SUM(D8:D107)</f>
        <v>0</v>
      </c>
      <c r="D4" s="159"/>
    </row>
    <row r="6" spans="1:5" x14ac:dyDescent="0.25">
      <c r="A6" s="282" t="s">
        <v>433</v>
      </c>
      <c r="B6" s="283"/>
      <c r="C6" s="283"/>
      <c r="D6" s="284"/>
    </row>
    <row r="7" spans="1:5" ht="34.5" customHeight="1" x14ac:dyDescent="0.25">
      <c r="A7" s="77" t="s">
        <v>141</v>
      </c>
      <c r="B7" s="36" t="s">
        <v>434</v>
      </c>
      <c r="C7" s="36" t="s">
        <v>210</v>
      </c>
      <c r="D7" s="36" t="s">
        <v>435</v>
      </c>
      <c r="E7" s="36" t="s">
        <v>139</v>
      </c>
    </row>
    <row r="8" spans="1:5" x14ac:dyDescent="0.25">
      <c r="A8" s="71">
        <v>1</v>
      </c>
      <c r="B8" s="76"/>
      <c r="C8" s="76"/>
      <c r="D8" s="160"/>
      <c r="E8" s="71" t="str">
        <f>IF(B8&gt;0,CONCATENATE("2b_",'Valoració '!$D$7,"00",A8)," ")</f>
        <v xml:space="preserve"> </v>
      </c>
    </row>
    <row r="9" spans="1:5" x14ac:dyDescent="0.25">
      <c r="A9" s="71">
        <v>2</v>
      </c>
      <c r="B9" s="76"/>
      <c r="C9" s="76"/>
      <c r="D9" s="160"/>
      <c r="E9" s="71" t="str">
        <f>IF(B9&gt;0,CONCATENATE("2b_",'Valoració '!$D$7,"00",A9)," ")</f>
        <v xml:space="preserve"> </v>
      </c>
    </row>
    <row r="10" spans="1:5" x14ac:dyDescent="0.25">
      <c r="A10" s="71">
        <v>3</v>
      </c>
      <c r="B10" s="76"/>
      <c r="C10" s="76"/>
      <c r="D10" s="160"/>
      <c r="E10" s="71" t="str">
        <f>IF(B10&gt;0,CONCATENATE("2b_",'Valoració '!$D$7,"00",A10)," ")</f>
        <v xml:space="preserve"> </v>
      </c>
    </row>
    <row r="11" spans="1:5" x14ac:dyDescent="0.25">
      <c r="A11" s="71">
        <v>4</v>
      </c>
      <c r="B11" s="76"/>
      <c r="C11" s="76"/>
      <c r="D11" s="160"/>
      <c r="E11" s="71" t="str">
        <f>IF(B11&gt;0,CONCATENATE("2b_",'Valoració '!$D$7,"00",A11)," ")</f>
        <v xml:space="preserve"> </v>
      </c>
    </row>
    <row r="12" spans="1:5" x14ac:dyDescent="0.25">
      <c r="A12" s="71">
        <v>5</v>
      </c>
      <c r="B12" s="76"/>
      <c r="C12" s="76"/>
      <c r="D12" s="160"/>
      <c r="E12" s="71" t="str">
        <f>IF(B12&gt;0,CONCATENATE("2b_",'Valoració '!$D$7,"00",A12)," ")</f>
        <v xml:space="preserve"> </v>
      </c>
    </row>
    <row r="13" spans="1:5" x14ac:dyDescent="0.25">
      <c r="A13" s="71">
        <v>6</v>
      </c>
      <c r="B13" s="76"/>
      <c r="C13" s="76"/>
      <c r="D13" s="160"/>
      <c r="E13" s="71" t="str">
        <f>IF(B13&gt;0,CONCATENATE("2b_",'Valoració '!$D$7,"00",A13)," ")</f>
        <v xml:space="preserve"> </v>
      </c>
    </row>
    <row r="14" spans="1:5" x14ac:dyDescent="0.25">
      <c r="A14" s="71">
        <v>7</v>
      </c>
      <c r="B14" s="7"/>
      <c r="C14" s="7"/>
      <c r="D14" s="161"/>
      <c r="E14" s="71" t="str">
        <f>IF(B14&gt;0,CONCATENATE("2b_",'Valoració '!$D$7,"00",A14)," ")</f>
        <v xml:space="preserve"> </v>
      </c>
    </row>
    <row r="15" spans="1:5" x14ac:dyDescent="0.25">
      <c r="A15" s="71">
        <v>8</v>
      </c>
      <c r="B15" s="7"/>
      <c r="C15" s="7"/>
      <c r="D15" s="161"/>
      <c r="E15" s="71" t="str">
        <f>IF(B15&gt;0,CONCATENATE("2b_",'Valoració '!$D$7,"00",A15)," ")</f>
        <v xml:space="preserve"> </v>
      </c>
    </row>
    <row r="16" spans="1:5" x14ac:dyDescent="0.25">
      <c r="A16" s="71">
        <v>9</v>
      </c>
      <c r="B16" s="7"/>
      <c r="C16" s="7"/>
      <c r="D16" s="161"/>
      <c r="E16" s="71" t="str">
        <f>IF(B16&gt;0,CONCATENATE("2b_",'Valoració '!$D$7,"00",A16)," ")</f>
        <v xml:space="preserve"> </v>
      </c>
    </row>
    <row r="17" spans="1:5" x14ac:dyDescent="0.25">
      <c r="A17" s="71">
        <v>10</v>
      </c>
      <c r="B17" s="7"/>
      <c r="C17" s="7"/>
      <c r="D17" s="161"/>
      <c r="E17" s="71" t="str">
        <f>IF(B17&gt;0,CONCATENATE("2b_",'Valoració '!$D$7,"00",A17)," ")</f>
        <v xml:space="preserve"> </v>
      </c>
    </row>
    <row r="18" spans="1:5" x14ac:dyDescent="0.25">
      <c r="A18" s="71">
        <v>11</v>
      </c>
      <c r="B18" s="7"/>
      <c r="C18" s="7"/>
      <c r="D18" s="161"/>
      <c r="E18" s="71" t="str">
        <f>IF(B18&gt;0,CONCATENATE("2b_",'Valoració '!$D$7,"00",A18)," ")</f>
        <v xml:space="preserve"> </v>
      </c>
    </row>
    <row r="19" spans="1:5" x14ac:dyDescent="0.25">
      <c r="A19" s="71">
        <v>12</v>
      </c>
      <c r="B19" s="7"/>
      <c r="C19" s="7"/>
      <c r="D19" s="161"/>
      <c r="E19" s="71" t="str">
        <f>IF(B19&gt;0,CONCATENATE("2b_",'Valoració '!$D$7,"00",A19)," ")</f>
        <v xml:space="preserve"> </v>
      </c>
    </row>
    <row r="20" spans="1:5" x14ac:dyDescent="0.25">
      <c r="A20" s="71">
        <v>13</v>
      </c>
      <c r="B20" s="7"/>
      <c r="C20" s="7"/>
      <c r="D20" s="161"/>
      <c r="E20" s="71" t="str">
        <f>IF(B20&gt;0,CONCATENATE("2b_",'Valoració '!$D$7,"00",A20)," ")</f>
        <v xml:space="preserve"> </v>
      </c>
    </row>
    <row r="21" spans="1:5" x14ac:dyDescent="0.25">
      <c r="A21" s="71">
        <v>14</v>
      </c>
      <c r="B21" s="7"/>
      <c r="C21" s="7"/>
      <c r="D21" s="161"/>
      <c r="E21" s="71" t="str">
        <f>IF(B21&gt;0,CONCATENATE("2b_",'Valoració '!$D$7,"00",A21)," ")</f>
        <v xml:space="preserve"> </v>
      </c>
    </row>
    <row r="22" spans="1:5" x14ac:dyDescent="0.25">
      <c r="A22" s="71">
        <v>15</v>
      </c>
      <c r="B22" s="7"/>
      <c r="C22" s="7"/>
      <c r="D22" s="161"/>
      <c r="E22" s="71" t="str">
        <f>IF(B22&gt;0,CONCATENATE("2b_",'Valoració '!$D$7,"00",A22)," ")</f>
        <v xml:space="preserve"> </v>
      </c>
    </row>
    <row r="23" spans="1:5" x14ac:dyDescent="0.25">
      <c r="A23" s="71">
        <v>16</v>
      </c>
      <c r="B23" s="7"/>
      <c r="C23" s="7"/>
      <c r="D23" s="161"/>
      <c r="E23" s="71" t="str">
        <f>IF(B23&gt;0,CONCATENATE("2b_",'Valoració '!$D$7,"00",A23)," ")</f>
        <v xml:space="preserve"> </v>
      </c>
    </row>
    <row r="24" spans="1:5" x14ac:dyDescent="0.25">
      <c r="A24" s="71">
        <v>17</v>
      </c>
      <c r="B24" s="7"/>
      <c r="C24" s="7"/>
      <c r="D24" s="161"/>
      <c r="E24" s="71" t="str">
        <f>IF(B24&gt;0,CONCATENATE("2b_",'Valoració '!$D$7,"00",A24)," ")</f>
        <v xml:space="preserve"> </v>
      </c>
    </row>
    <row r="25" spans="1:5" x14ac:dyDescent="0.25">
      <c r="A25" s="71">
        <v>18</v>
      </c>
      <c r="B25" s="7"/>
      <c r="C25" s="7"/>
      <c r="D25" s="161"/>
      <c r="E25" s="71" t="str">
        <f>IF(B25&gt;0,CONCATENATE("2b_",'Valoració '!$D$7,"00",A25)," ")</f>
        <v xml:space="preserve"> </v>
      </c>
    </row>
    <row r="26" spans="1:5" x14ac:dyDescent="0.25">
      <c r="A26" s="71">
        <v>19</v>
      </c>
      <c r="B26" s="7"/>
      <c r="C26" s="7"/>
      <c r="D26" s="161"/>
      <c r="E26" s="71" t="str">
        <f>IF(B26&gt;0,CONCATENATE("2b_",'Valoració '!$D$7,"00",A26)," ")</f>
        <v xml:space="preserve"> </v>
      </c>
    </row>
    <row r="27" spans="1:5" x14ac:dyDescent="0.25">
      <c r="A27" s="71">
        <v>20</v>
      </c>
      <c r="B27" s="7"/>
      <c r="C27" s="7"/>
      <c r="D27" s="161"/>
      <c r="E27" s="71" t="str">
        <f>IF(B27&gt;0,CONCATENATE("2b_",'Valoració '!$D$7,"00",A27)," ")</f>
        <v xml:space="preserve"> </v>
      </c>
    </row>
    <row r="28" spans="1:5" x14ac:dyDescent="0.25">
      <c r="A28" s="71">
        <v>21</v>
      </c>
      <c r="B28" s="7"/>
      <c r="C28" s="7"/>
      <c r="D28" s="161"/>
      <c r="E28" s="71" t="str">
        <f>IF(B28&gt;0,CONCATENATE("2b_",'Valoració '!$D$7,"00",A28)," ")</f>
        <v xml:space="preserve"> </v>
      </c>
    </row>
    <row r="29" spans="1:5" x14ac:dyDescent="0.25">
      <c r="A29" s="71">
        <v>22</v>
      </c>
      <c r="B29" s="7"/>
      <c r="C29" s="7"/>
      <c r="D29" s="161"/>
      <c r="E29" s="71" t="str">
        <f>IF(B29&gt;0,CONCATENATE("2b_",'Valoració '!$D$7,"00",A29)," ")</f>
        <v xml:space="preserve"> </v>
      </c>
    </row>
    <row r="30" spans="1:5" x14ac:dyDescent="0.25">
      <c r="A30" s="71">
        <v>23</v>
      </c>
      <c r="B30" s="7"/>
      <c r="C30" s="7"/>
      <c r="D30" s="161"/>
      <c r="E30" s="71" t="str">
        <f>IF(B30&gt;0,CONCATENATE("2b_",'Valoració '!$D$7,"00",A30)," ")</f>
        <v xml:space="preserve"> </v>
      </c>
    </row>
    <row r="31" spans="1:5" x14ac:dyDescent="0.25">
      <c r="A31" s="71">
        <v>24</v>
      </c>
      <c r="B31" s="7"/>
      <c r="C31" s="7"/>
      <c r="D31" s="161"/>
      <c r="E31" s="71" t="str">
        <f>IF(B31&gt;0,CONCATENATE("2b_",'Valoració '!$D$7,"00",A31)," ")</f>
        <v xml:space="preserve"> </v>
      </c>
    </row>
    <row r="32" spans="1:5" x14ac:dyDescent="0.25">
      <c r="A32" s="71">
        <v>25</v>
      </c>
      <c r="B32" s="7"/>
      <c r="C32" s="7"/>
      <c r="D32" s="161"/>
      <c r="E32" s="71" t="str">
        <f>IF(B32&gt;0,CONCATENATE("2b_",'Valoració '!$D$7,"00",A32)," ")</f>
        <v xml:space="preserve"> </v>
      </c>
    </row>
    <row r="33" spans="1:5" x14ac:dyDescent="0.25">
      <c r="A33" s="71">
        <v>26</v>
      </c>
      <c r="B33" s="7"/>
      <c r="C33" s="7"/>
      <c r="D33" s="161"/>
      <c r="E33" s="71" t="str">
        <f>IF(B33&gt;0,CONCATENATE("2b_",'Valoració '!$D$7,"00",A33)," ")</f>
        <v xml:space="preserve"> </v>
      </c>
    </row>
    <row r="34" spans="1:5" x14ac:dyDescent="0.25">
      <c r="A34" s="71">
        <v>27</v>
      </c>
      <c r="B34" s="7"/>
      <c r="C34" s="7"/>
      <c r="D34" s="161"/>
      <c r="E34" s="71" t="str">
        <f>IF(B34&gt;0,CONCATENATE("2b_",'Valoració '!$D$7,"00",A34)," ")</f>
        <v xml:space="preserve"> </v>
      </c>
    </row>
    <row r="35" spans="1:5" x14ac:dyDescent="0.25">
      <c r="A35" s="71">
        <v>28</v>
      </c>
      <c r="B35" s="7"/>
      <c r="C35" s="7"/>
      <c r="D35" s="161"/>
      <c r="E35" s="71" t="str">
        <f>IF(B35&gt;0,CONCATENATE("2b_",'Valoració '!$D$7,"00",A35)," ")</f>
        <v xml:space="preserve"> </v>
      </c>
    </row>
    <row r="36" spans="1:5" x14ac:dyDescent="0.25">
      <c r="A36" s="71">
        <v>29</v>
      </c>
      <c r="B36" s="7"/>
      <c r="C36" s="7"/>
      <c r="D36" s="161"/>
      <c r="E36" s="71" t="str">
        <f>IF(B36&gt;0,CONCATENATE("2b_",'Valoració '!$D$7,"00",A36)," ")</f>
        <v xml:space="preserve"> </v>
      </c>
    </row>
    <row r="37" spans="1:5" x14ac:dyDescent="0.25">
      <c r="A37" s="71">
        <v>30</v>
      </c>
      <c r="B37" s="7"/>
      <c r="C37" s="7"/>
      <c r="D37" s="161"/>
      <c r="E37" s="71" t="str">
        <f>IF(B37&gt;0,CONCATENATE("2b_",'Valoració '!$D$7,"00",A37)," ")</f>
        <v xml:space="preserve"> </v>
      </c>
    </row>
    <row r="38" spans="1:5" x14ac:dyDescent="0.25">
      <c r="A38" s="71">
        <v>31</v>
      </c>
      <c r="B38" s="7"/>
      <c r="C38" s="7"/>
      <c r="D38" s="161"/>
      <c r="E38" s="71" t="str">
        <f>IF(B38&gt;0,CONCATENATE("2b_",'Valoració '!$D$7,"00",A38)," ")</f>
        <v xml:space="preserve"> </v>
      </c>
    </row>
    <row r="39" spans="1:5" x14ac:dyDescent="0.25">
      <c r="A39" s="71">
        <v>32</v>
      </c>
      <c r="B39" s="7"/>
      <c r="C39" s="7"/>
      <c r="D39" s="161"/>
      <c r="E39" s="71" t="str">
        <f>IF(B39&gt;0,CONCATENATE("2b_",'Valoració '!$D$7,"00",A39)," ")</f>
        <v xml:space="preserve"> </v>
      </c>
    </row>
    <row r="40" spans="1:5" x14ac:dyDescent="0.25">
      <c r="A40" s="71">
        <v>33</v>
      </c>
      <c r="B40" s="7"/>
      <c r="C40" s="7"/>
      <c r="D40" s="161"/>
      <c r="E40" s="71" t="str">
        <f>IF(B40&gt;0,CONCATENATE("2b_",'Valoració '!$D$7,"00",A40)," ")</f>
        <v xml:space="preserve"> </v>
      </c>
    </row>
    <row r="41" spans="1:5" x14ac:dyDescent="0.25">
      <c r="A41" s="71">
        <v>34</v>
      </c>
      <c r="B41" s="7"/>
      <c r="C41" s="7"/>
      <c r="D41" s="161"/>
      <c r="E41" s="71" t="str">
        <f>IF(B41&gt;0,CONCATENATE("2b_",'Valoració '!$D$7,"00",A41)," ")</f>
        <v xml:space="preserve"> </v>
      </c>
    </row>
    <row r="42" spans="1:5" x14ac:dyDescent="0.25">
      <c r="A42" s="71">
        <v>35</v>
      </c>
      <c r="B42" s="7"/>
      <c r="C42" s="7"/>
      <c r="D42" s="161"/>
      <c r="E42" s="71" t="str">
        <f>IF(B42&gt;0,CONCATENATE("2b_",'Valoració '!$D$7,"00",A42)," ")</f>
        <v xml:space="preserve"> </v>
      </c>
    </row>
    <row r="43" spans="1:5" x14ac:dyDescent="0.25">
      <c r="A43" s="71">
        <v>36</v>
      </c>
      <c r="B43" s="7"/>
      <c r="C43" s="7"/>
      <c r="D43" s="161"/>
      <c r="E43" s="71" t="str">
        <f>IF(B43&gt;0,CONCATENATE("2b_",'Valoració '!$D$7,"00",A43)," ")</f>
        <v xml:space="preserve"> </v>
      </c>
    </row>
    <row r="44" spans="1:5" x14ac:dyDescent="0.25">
      <c r="A44" s="71">
        <v>37</v>
      </c>
      <c r="B44" s="7"/>
      <c r="C44" s="7"/>
      <c r="D44" s="161"/>
      <c r="E44" s="71" t="str">
        <f>IF(B44&gt;0,CONCATENATE("2b_",'Valoració '!$D$7,"00",A44)," ")</f>
        <v xml:space="preserve"> </v>
      </c>
    </row>
    <row r="45" spans="1:5" x14ac:dyDescent="0.25">
      <c r="A45" s="71">
        <v>38</v>
      </c>
      <c r="B45" s="7"/>
      <c r="C45" s="7"/>
      <c r="D45" s="161"/>
      <c r="E45" s="71" t="str">
        <f>IF(B45&gt;0,CONCATENATE("2b_",'Valoració '!$D$7,"00",A45)," ")</f>
        <v xml:space="preserve"> </v>
      </c>
    </row>
    <row r="46" spans="1:5" x14ac:dyDescent="0.25">
      <c r="A46" s="71">
        <v>39</v>
      </c>
      <c r="B46" s="7"/>
      <c r="C46" s="7"/>
      <c r="D46" s="161"/>
      <c r="E46" s="71" t="str">
        <f>IF(B46&gt;0,CONCATENATE("2b_",'Valoració '!$D$7,"00",A46)," ")</f>
        <v xml:space="preserve"> </v>
      </c>
    </row>
    <row r="47" spans="1:5" x14ac:dyDescent="0.25">
      <c r="A47" s="71">
        <v>40</v>
      </c>
      <c r="B47" s="7"/>
      <c r="C47" s="7"/>
      <c r="D47" s="161"/>
      <c r="E47" s="71" t="str">
        <f>IF(B47&gt;0,CONCATENATE("2b_",'Valoració '!$D$7,"00",A47)," ")</f>
        <v xml:space="preserve"> </v>
      </c>
    </row>
    <row r="48" spans="1:5" x14ac:dyDescent="0.25">
      <c r="A48" s="71">
        <v>41</v>
      </c>
      <c r="B48" s="7"/>
      <c r="C48" s="7"/>
      <c r="D48" s="161"/>
      <c r="E48" s="71" t="str">
        <f>IF(B48&gt;0,CONCATENATE("2b_",'Valoració '!$D$7,"00",A48)," ")</f>
        <v xml:space="preserve"> </v>
      </c>
    </row>
    <row r="49" spans="1:5" x14ac:dyDescent="0.25">
      <c r="A49" s="71">
        <v>42</v>
      </c>
      <c r="B49" s="7"/>
      <c r="C49" s="7"/>
      <c r="D49" s="161"/>
      <c r="E49" s="71" t="str">
        <f>IF(B49&gt;0,CONCATENATE("2b_",'Valoració '!$D$7,"00",A49)," ")</f>
        <v xml:space="preserve"> </v>
      </c>
    </row>
    <row r="50" spans="1:5" x14ac:dyDescent="0.25">
      <c r="A50" s="71">
        <v>43</v>
      </c>
      <c r="B50" s="7"/>
      <c r="C50" s="7"/>
      <c r="D50" s="161"/>
      <c r="E50" s="71" t="str">
        <f>IF(B50&gt;0,CONCATENATE("2b_",'Valoració '!$D$7,"00",A50)," ")</f>
        <v xml:space="preserve"> </v>
      </c>
    </row>
    <row r="51" spans="1:5" x14ac:dyDescent="0.25">
      <c r="A51" s="71">
        <v>44</v>
      </c>
      <c r="B51" s="7"/>
      <c r="C51" s="7"/>
      <c r="D51" s="161"/>
      <c r="E51" s="71" t="str">
        <f>IF(B51&gt;0,CONCATENATE("2b_",'Valoració '!$D$7,"00",A51)," ")</f>
        <v xml:space="preserve"> </v>
      </c>
    </row>
    <row r="52" spans="1:5" x14ac:dyDescent="0.25">
      <c r="A52" s="71">
        <v>45</v>
      </c>
      <c r="B52" s="7"/>
      <c r="C52" s="7"/>
      <c r="D52" s="161"/>
      <c r="E52" s="71" t="str">
        <f>IF(B52&gt;0,CONCATENATE("2b_",'Valoració '!$D$7,"00",A52)," ")</f>
        <v xml:space="preserve"> </v>
      </c>
    </row>
    <row r="53" spans="1:5" x14ac:dyDescent="0.25">
      <c r="A53" s="71">
        <v>46</v>
      </c>
      <c r="B53" s="7"/>
      <c r="C53" s="7"/>
      <c r="D53" s="161"/>
      <c r="E53" s="71" t="str">
        <f>IF(B53&gt;0,CONCATENATE("2b_",'Valoració '!$D$7,"00",A53)," ")</f>
        <v xml:space="preserve"> </v>
      </c>
    </row>
    <row r="54" spans="1:5" x14ac:dyDescent="0.25">
      <c r="A54" s="71">
        <v>47</v>
      </c>
      <c r="B54" s="7"/>
      <c r="C54" s="7"/>
      <c r="D54" s="161"/>
      <c r="E54" s="71" t="str">
        <f>IF(B54&gt;0,CONCATENATE("2b_",'Valoració '!$D$7,"00",A54)," ")</f>
        <v xml:space="preserve"> </v>
      </c>
    </row>
    <row r="55" spans="1:5" x14ac:dyDescent="0.25">
      <c r="A55" s="71">
        <v>48</v>
      </c>
      <c r="B55" s="7"/>
      <c r="C55" s="7"/>
      <c r="D55" s="161"/>
      <c r="E55" s="71" t="str">
        <f>IF(B55&gt;0,CONCATENATE("2b_",'Valoració '!$D$7,"00",A55)," ")</f>
        <v xml:space="preserve"> </v>
      </c>
    </row>
    <row r="56" spans="1:5" x14ac:dyDescent="0.25">
      <c r="A56" s="71">
        <v>49</v>
      </c>
      <c r="B56" s="7"/>
      <c r="C56" s="7"/>
      <c r="D56" s="161"/>
      <c r="E56" s="71" t="str">
        <f>IF(B56&gt;0,CONCATENATE("2b_",'Valoració '!$D$7,"00",A56)," ")</f>
        <v xml:space="preserve"> </v>
      </c>
    </row>
    <row r="57" spans="1:5" x14ac:dyDescent="0.25">
      <c r="A57" s="71">
        <v>50</v>
      </c>
      <c r="B57" s="7"/>
      <c r="C57" s="7"/>
      <c r="D57" s="161"/>
      <c r="E57" s="71" t="str">
        <f>IF(B57&gt;0,CONCATENATE("2b_",'Valoració '!$D$7,"00",A57)," ")</f>
        <v xml:space="preserve"> </v>
      </c>
    </row>
    <row r="58" spans="1:5" x14ac:dyDescent="0.25">
      <c r="A58" s="71">
        <v>51</v>
      </c>
      <c r="B58" s="7"/>
      <c r="C58" s="7"/>
      <c r="D58" s="161"/>
      <c r="E58" s="71" t="str">
        <f>IF(B58&gt;0,CONCATENATE("2b_",'Valoració '!$D$7,"00",A58)," ")</f>
        <v xml:space="preserve"> </v>
      </c>
    </row>
    <row r="59" spans="1:5" x14ac:dyDescent="0.25">
      <c r="A59" s="71">
        <v>52</v>
      </c>
      <c r="B59" s="7"/>
      <c r="C59" s="7"/>
      <c r="D59" s="161"/>
      <c r="E59" s="71" t="str">
        <f>IF(B59&gt;0,CONCATENATE("2b_",'Valoració '!$D$7,"00",A59)," ")</f>
        <v xml:space="preserve"> </v>
      </c>
    </row>
    <row r="60" spans="1:5" x14ac:dyDescent="0.25">
      <c r="A60" s="71">
        <v>53</v>
      </c>
      <c r="B60" s="7"/>
      <c r="C60" s="7"/>
      <c r="D60" s="161"/>
      <c r="E60" s="71" t="str">
        <f>IF(B60&gt;0,CONCATENATE("2b_",'Valoració '!$D$7,"00",A60)," ")</f>
        <v xml:space="preserve"> </v>
      </c>
    </row>
    <row r="61" spans="1:5" x14ac:dyDescent="0.25">
      <c r="A61" s="71">
        <v>54</v>
      </c>
      <c r="B61" s="7"/>
      <c r="C61" s="7"/>
      <c r="D61" s="161"/>
      <c r="E61" s="71" t="str">
        <f>IF(B61&gt;0,CONCATENATE("2b_",'Valoració '!$D$7,"00",A61)," ")</f>
        <v xml:space="preserve"> </v>
      </c>
    </row>
    <row r="62" spans="1:5" x14ac:dyDescent="0.25">
      <c r="A62" s="71">
        <v>55</v>
      </c>
      <c r="B62" s="7"/>
      <c r="C62" s="7"/>
      <c r="D62" s="161"/>
      <c r="E62" s="71" t="str">
        <f>IF(B62&gt;0,CONCATENATE("2b_",'Valoració '!$D$7,"00",A62)," ")</f>
        <v xml:space="preserve"> </v>
      </c>
    </row>
    <row r="63" spans="1:5" x14ac:dyDescent="0.25">
      <c r="A63" s="71">
        <v>56</v>
      </c>
      <c r="B63" s="7"/>
      <c r="C63" s="7"/>
      <c r="D63" s="161"/>
      <c r="E63" s="71" t="str">
        <f>IF(B63&gt;0,CONCATENATE("2b_",'Valoració '!$D$7,"00",A63)," ")</f>
        <v xml:space="preserve"> </v>
      </c>
    </row>
    <row r="64" spans="1:5" x14ac:dyDescent="0.25">
      <c r="A64" s="71">
        <v>57</v>
      </c>
      <c r="B64" s="7"/>
      <c r="C64" s="7"/>
      <c r="D64" s="161"/>
      <c r="E64" s="71" t="str">
        <f>IF(B64&gt;0,CONCATENATE("2b_",'Valoració '!$D$7,"00",A64)," ")</f>
        <v xml:space="preserve"> </v>
      </c>
    </row>
    <row r="65" spans="1:5" x14ac:dyDescent="0.25">
      <c r="A65" s="71">
        <v>58</v>
      </c>
      <c r="B65" s="7"/>
      <c r="C65" s="7"/>
      <c r="D65" s="161"/>
      <c r="E65" s="71" t="str">
        <f>IF(B65&gt;0,CONCATENATE("2b_",'Valoració '!$D$7,"00",A65)," ")</f>
        <v xml:space="preserve"> </v>
      </c>
    </row>
    <row r="66" spans="1:5" x14ac:dyDescent="0.25">
      <c r="A66" s="71">
        <v>59</v>
      </c>
      <c r="B66" s="7"/>
      <c r="C66" s="7"/>
      <c r="D66" s="161"/>
      <c r="E66" s="71" t="str">
        <f>IF(B66&gt;0,CONCATENATE("2b_",'Valoració '!$D$7,"00",A66)," ")</f>
        <v xml:space="preserve"> </v>
      </c>
    </row>
    <row r="67" spans="1:5" x14ac:dyDescent="0.25">
      <c r="A67" s="71">
        <v>60</v>
      </c>
      <c r="B67" s="7"/>
      <c r="C67" s="7"/>
      <c r="D67" s="161"/>
      <c r="E67" s="71" t="str">
        <f>IF(B67&gt;0,CONCATENATE("2b_",'Valoració '!$D$7,"00",A67)," ")</f>
        <v xml:space="preserve"> </v>
      </c>
    </row>
    <row r="68" spans="1:5" x14ac:dyDescent="0.25">
      <c r="A68" s="71">
        <v>61</v>
      </c>
      <c r="B68" s="7"/>
      <c r="C68" s="7"/>
      <c r="D68" s="161"/>
      <c r="E68" s="71" t="str">
        <f>IF(B68&gt;0,CONCATENATE("2b_",'Valoració '!$D$7,"00",A68)," ")</f>
        <v xml:space="preserve"> </v>
      </c>
    </row>
    <row r="69" spans="1:5" x14ac:dyDescent="0.25">
      <c r="A69" s="71">
        <v>62</v>
      </c>
      <c r="B69" s="7"/>
      <c r="C69" s="7"/>
      <c r="D69" s="161"/>
      <c r="E69" s="71" t="str">
        <f>IF(B69&gt;0,CONCATENATE("2b_",'Valoració '!$D$7,"00",A69)," ")</f>
        <v xml:space="preserve"> </v>
      </c>
    </row>
    <row r="70" spans="1:5" x14ac:dyDescent="0.25">
      <c r="A70" s="71">
        <v>63</v>
      </c>
      <c r="B70" s="7"/>
      <c r="C70" s="7"/>
      <c r="D70" s="161"/>
      <c r="E70" s="71" t="str">
        <f>IF(B70&gt;0,CONCATENATE("2b_",'Valoració '!$D$7,"00",A70)," ")</f>
        <v xml:space="preserve"> </v>
      </c>
    </row>
    <row r="71" spans="1:5" x14ac:dyDescent="0.25">
      <c r="A71" s="71">
        <v>64</v>
      </c>
      <c r="B71" s="7"/>
      <c r="C71" s="7"/>
      <c r="D71" s="161"/>
      <c r="E71" s="71" t="str">
        <f>IF(B71&gt;0,CONCATENATE("2b_",'Valoració '!$D$7,"00",A71)," ")</f>
        <v xml:space="preserve"> </v>
      </c>
    </row>
    <row r="72" spans="1:5" x14ac:dyDescent="0.25">
      <c r="A72" s="71">
        <v>65</v>
      </c>
      <c r="B72" s="7"/>
      <c r="C72" s="7"/>
      <c r="D72" s="161"/>
      <c r="E72" s="71" t="str">
        <f>IF(B72&gt;0,CONCATENATE("2b_",'Valoració '!$D$7,"00",A72)," ")</f>
        <v xml:space="preserve"> </v>
      </c>
    </row>
    <row r="73" spans="1:5" x14ac:dyDescent="0.25">
      <c r="A73" s="71">
        <v>66</v>
      </c>
      <c r="B73" s="7"/>
      <c r="C73" s="7"/>
      <c r="D73" s="161"/>
      <c r="E73" s="71" t="str">
        <f>IF(B73&gt;0,CONCATENATE("2b_",'Valoració '!$D$7,"00",A73)," ")</f>
        <v xml:space="preserve"> </v>
      </c>
    </row>
    <row r="74" spans="1:5" x14ac:dyDescent="0.25">
      <c r="A74" s="71">
        <v>67</v>
      </c>
      <c r="B74" s="7"/>
      <c r="C74" s="7"/>
      <c r="D74" s="161"/>
      <c r="E74" s="71" t="str">
        <f>IF(B74&gt;0,CONCATENATE("2b_",'Valoració '!$D$7,"00",A74)," ")</f>
        <v xml:space="preserve"> </v>
      </c>
    </row>
    <row r="75" spans="1:5" x14ac:dyDescent="0.25">
      <c r="A75" s="71">
        <v>68</v>
      </c>
      <c r="B75" s="7"/>
      <c r="C75" s="7"/>
      <c r="D75" s="161"/>
      <c r="E75" s="71" t="str">
        <f>IF(B75&gt;0,CONCATENATE("2b_",'Valoració '!$D$7,"00",A75)," ")</f>
        <v xml:space="preserve"> </v>
      </c>
    </row>
    <row r="76" spans="1:5" x14ac:dyDescent="0.25">
      <c r="A76" s="71">
        <v>69</v>
      </c>
      <c r="B76" s="7"/>
      <c r="C76" s="7"/>
      <c r="D76" s="161"/>
      <c r="E76" s="71" t="str">
        <f>IF(B76&gt;0,CONCATENATE("2b_",'Valoració '!$D$7,"00",A76)," ")</f>
        <v xml:space="preserve"> </v>
      </c>
    </row>
    <row r="77" spans="1:5" x14ac:dyDescent="0.25">
      <c r="A77" s="71">
        <v>70</v>
      </c>
      <c r="B77" s="7"/>
      <c r="C77" s="7"/>
      <c r="D77" s="161"/>
      <c r="E77" s="71" t="str">
        <f>IF(B77&gt;0,CONCATENATE("2b_",'Valoració '!$D$7,"00",A77)," ")</f>
        <v xml:space="preserve"> </v>
      </c>
    </row>
    <row r="78" spans="1:5" x14ac:dyDescent="0.25">
      <c r="A78" s="71">
        <v>71</v>
      </c>
      <c r="B78" s="7"/>
      <c r="C78" s="7"/>
      <c r="D78" s="161"/>
      <c r="E78" s="71" t="str">
        <f>IF(B78&gt;0,CONCATENATE("2b_",'Valoració '!$D$7,"00",A78)," ")</f>
        <v xml:space="preserve"> </v>
      </c>
    </row>
    <row r="79" spans="1:5" x14ac:dyDescent="0.25">
      <c r="A79" s="71">
        <v>72</v>
      </c>
      <c r="B79" s="7"/>
      <c r="C79" s="7"/>
      <c r="D79" s="161"/>
      <c r="E79" s="71" t="str">
        <f>IF(B79&gt;0,CONCATENATE("2b_",'Valoració '!$D$7,"00",A79)," ")</f>
        <v xml:space="preserve"> </v>
      </c>
    </row>
    <row r="80" spans="1:5" x14ac:dyDescent="0.25">
      <c r="A80" s="71">
        <v>73</v>
      </c>
      <c r="B80" s="7"/>
      <c r="C80" s="7"/>
      <c r="D80" s="161"/>
      <c r="E80" s="71" t="str">
        <f>IF(B80&gt;0,CONCATENATE("2b_",'Valoració '!$D$7,"00",A80)," ")</f>
        <v xml:space="preserve"> </v>
      </c>
    </row>
    <row r="81" spans="1:5" x14ac:dyDescent="0.25">
      <c r="A81" s="71">
        <v>74</v>
      </c>
      <c r="B81" s="7"/>
      <c r="C81" s="7"/>
      <c r="D81" s="161"/>
      <c r="E81" s="71" t="str">
        <f>IF(B81&gt;0,CONCATENATE("2b_",'Valoració '!$D$7,"00",A81)," ")</f>
        <v xml:space="preserve"> </v>
      </c>
    </row>
    <row r="82" spans="1:5" x14ac:dyDescent="0.25">
      <c r="A82" s="71">
        <v>75</v>
      </c>
      <c r="B82" s="7"/>
      <c r="C82" s="7"/>
      <c r="D82" s="161"/>
      <c r="E82" s="71" t="str">
        <f>IF(B82&gt;0,CONCATENATE("2b_",'Valoració '!$D$7,"00",A82)," ")</f>
        <v xml:space="preserve"> </v>
      </c>
    </row>
    <row r="83" spans="1:5" x14ac:dyDescent="0.25">
      <c r="A83" s="71">
        <v>76</v>
      </c>
      <c r="B83" s="7"/>
      <c r="C83" s="7"/>
      <c r="D83" s="161"/>
      <c r="E83" s="71" t="str">
        <f>IF(B83&gt;0,CONCATENATE("2b_",'Valoració '!$D$7,"00",A83)," ")</f>
        <v xml:space="preserve"> </v>
      </c>
    </row>
    <row r="84" spans="1:5" x14ac:dyDescent="0.25">
      <c r="A84" s="71">
        <v>77</v>
      </c>
      <c r="B84" s="7"/>
      <c r="C84" s="7"/>
      <c r="D84" s="161"/>
      <c r="E84" s="71" t="str">
        <f>IF(B84&gt;0,CONCATENATE("2b_",'Valoració '!$D$7,"00",A84)," ")</f>
        <v xml:space="preserve"> </v>
      </c>
    </row>
    <row r="85" spans="1:5" x14ac:dyDescent="0.25">
      <c r="A85" s="71">
        <v>78</v>
      </c>
      <c r="B85" s="7"/>
      <c r="C85" s="7"/>
      <c r="D85" s="161"/>
      <c r="E85" s="71" t="str">
        <f>IF(B85&gt;0,CONCATENATE("2b_",'Valoració '!$D$7,"00",A85)," ")</f>
        <v xml:space="preserve"> </v>
      </c>
    </row>
    <row r="86" spans="1:5" x14ac:dyDescent="0.25">
      <c r="A86" s="71">
        <v>79</v>
      </c>
      <c r="B86" s="7"/>
      <c r="C86" s="7"/>
      <c r="D86" s="161"/>
      <c r="E86" s="71" t="str">
        <f>IF(B86&gt;0,CONCATENATE("2b_",'Valoració '!$D$7,"00",A86)," ")</f>
        <v xml:space="preserve"> </v>
      </c>
    </row>
    <row r="87" spans="1:5" x14ac:dyDescent="0.25">
      <c r="A87" s="71">
        <v>80</v>
      </c>
      <c r="B87" s="7"/>
      <c r="C87" s="7"/>
      <c r="D87" s="161"/>
      <c r="E87" s="71" t="str">
        <f>IF(B87&gt;0,CONCATENATE("2b_",'Valoració '!$D$7,"00",A87)," ")</f>
        <v xml:space="preserve"> </v>
      </c>
    </row>
    <row r="88" spans="1:5" x14ac:dyDescent="0.25">
      <c r="A88" s="71">
        <v>81</v>
      </c>
      <c r="B88" s="7"/>
      <c r="C88" s="7"/>
      <c r="D88" s="161"/>
      <c r="E88" s="71" t="str">
        <f>IF(B88&gt;0,CONCATENATE("2b_",'Valoració '!$D$7,"00",A88)," ")</f>
        <v xml:space="preserve"> </v>
      </c>
    </row>
    <row r="89" spans="1:5" x14ac:dyDescent="0.25">
      <c r="A89" s="71">
        <v>82</v>
      </c>
      <c r="B89" s="7"/>
      <c r="C89" s="7"/>
      <c r="D89" s="161"/>
      <c r="E89" s="71" t="str">
        <f>IF(B89&gt;0,CONCATENATE("2b_",'Valoració '!$D$7,"00",A89)," ")</f>
        <v xml:space="preserve"> </v>
      </c>
    </row>
    <row r="90" spans="1:5" x14ac:dyDescent="0.25">
      <c r="A90" s="71">
        <v>83</v>
      </c>
      <c r="B90" s="7"/>
      <c r="C90" s="7"/>
      <c r="D90" s="161"/>
      <c r="E90" s="71" t="str">
        <f>IF(B90&gt;0,CONCATENATE("2b_",'Valoració '!$D$7,"00",A90)," ")</f>
        <v xml:space="preserve"> </v>
      </c>
    </row>
    <row r="91" spans="1:5" x14ac:dyDescent="0.25">
      <c r="A91" s="71">
        <v>84</v>
      </c>
      <c r="B91" s="7"/>
      <c r="C91" s="7"/>
      <c r="D91" s="161"/>
      <c r="E91" s="71" t="str">
        <f>IF(B91&gt;0,CONCATENATE("2b_",'Valoració '!$D$7,"00",A91)," ")</f>
        <v xml:space="preserve"> </v>
      </c>
    </row>
    <row r="92" spans="1:5" x14ac:dyDescent="0.25">
      <c r="A92" s="71">
        <v>85</v>
      </c>
      <c r="B92" s="7"/>
      <c r="C92" s="7"/>
      <c r="D92" s="161"/>
      <c r="E92" s="71" t="str">
        <f>IF(B92&gt;0,CONCATENATE("2b_",'Valoració '!$D$7,"00",A92)," ")</f>
        <v xml:space="preserve"> </v>
      </c>
    </row>
    <row r="93" spans="1:5" x14ac:dyDescent="0.25">
      <c r="A93" s="71">
        <v>86</v>
      </c>
      <c r="B93" s="7"/>
      <c r="C93" s="7"/>
      <c r="D93" s="161"/>
      <c r="E93" s="71" t="str">
        <f>IF(B93&gt;0,CONCATENATE("2b_",'Valoració '!$D$7,"00",A93)," ")</f>
        <v xml:space="preserve"> </v>
      </c>
    </row>
    <row r="94" spans="1:5" x14ac:dyDescent="0.25">
      <c r="A94" s="71">
        <v>87</v>
      </c>
      <c r="B94" s="7"/>
      <c r="C94" s="7"/>
      <c r="D94" s="161"/>
      <c r="E94" s="71" t="str">
        <f>IF(B94&gt;0,CONCATENATE("2b_",'Valoració '!$D$7,"00",A94)," ")</f>
        <v xml:space="preserve"> </v>
      </c>
    </row>
    <row r="95" spans="1:5" x14ac:dyDescent="0.25">
      <c r="A95" s="71">
        <v>88</v>
      </c>
      <c r="B95" s="7"/>
      <c r="C95" s="7"/>
      <c r="D95" s="161"/>
      <c r="E95" s="71" t="str">
        <f>IF(B95&gt;0,CONCATENATE("2b_",'Valoració '!$D$7,"00",A95)," ")</f>
        <v xml:space="preserve"> </v>
      </c>
    </row>
    <row r="96" spans="1:5" x14ac:dyDescent="0.25">
      <c r="A96" s="71">
        <v>89</v>
      </c>
      <c r="B96" s="7"/>
      <c r="C96" s="7"/>
      <c r="D96" s="161"/>
      <c r="E96" s="71" t="str">
        <f>IF(B96&gt;0,CONCATENATE("2b_",'Valoració '!$D$7,"00",A96)," ")</f>
        <v xml:space="preserve"> </v>
      </c>
    </row>
    <row r="97" spans="1:5" x14ac:dyDescent="0.25">
      <c r="A97" s="71">
        <v>90</v>
      </c>
      <c r="B97" s="7"/>
      <c r="C97" s="7"/>
      <c r="D97" s="161"/>
      <c r="E97" s="71" t="str">
        <f>IF(B97&gt;0,CONCATENATE("2b_",'Valoració '!$D$7,"00",A97)," ")</f>
        <v xml:space="preserve"> </v>
      </c>
    </row>
    <row r="98" spans="1:5" x14ac:dyDescent="0.25">
      <c r="A98" s="71">
        <v>91</v>
      </c>
      <c r="B98" s="7"/>
      <c r="C98" s="7"/>
      <c r="D98" s="161"/>
      <c r="E98" s="71" t="str">
        <f>IF(B98&gt;0,CONCATENATE("2b_",'Valoració '!$D$7,"00",A98)," ")</f>
        <v xml:space="preserve"> </v>
      </c>
    </row>
    <row r="99" spans="1:5" x14ac:dyDescent="0.25">
      <c r="A99" s="71">
        <v>92</v>
      </c>
      <c r="B99" s="7"/>
      <c r="C99" s="7"/>
      <c r="D99" s="161"/>
      <c r="E99" s="71" t="str">
        <f>IF(B99&gt;0,CONCATENATE("2b_",'Valoració '!$D$7,"00",A99)," ")</f>
        <v xml:space="preserve"> </v>
      </c>
    </row>
    <row r="100" spans="1:5" x14ac:dyDescent="0.25">
      <c r="A100" s="71">
        <v>93</v>
      </c>
      <c r="B100" s="7"/>
      <c r="C100" s="7"/>
      <c r="D100" s="161"/>
      <c r="E100" s="71" t="str">
        <f>IF(B100&gt;0,CONCATENATE("2b_",'Valoració '!$D$7,"00",A100)," ")</f>
        <v xml:space="preserve"> </v>
      </c>
    </row>
    <row r="101" spans="1:5" x14ac:dyDescent="0.25">
      <c r="A101" s="71">
        <v>94</v>
      </c>
      <c r="B101" s="7"/>
      <c r="C101" s="7"/>
      <c r="D101" s="161"/>
      <c r="E101" s="71" t="str">
        <f>IF(B101&gt;0,CONCATENATE("2b_",'Valoració '!$D$7,"00",A101)," ")</f>
        <v xml:space="preserve"> </v>
      </c>
    </row>
    <row r="102" spans="1:5" x14ac:dyDescent="0.25">
      <c r="A102" s="71">
        <v>95</v>
      </c>
      <c r="B102" s="7"/>
      <c r="C102" s="7"/>
      <c r="D102" s="161"/>
      <c r="E102" s="71" t="str">
        <f>IF(B102&gt;0,CONCATENATE("2b_",'Valoració '!$D$7,"00",A102)," ")</f>
        <v xml:space="preserve"> </v>
      </c>
    </row>
    <row r="103" spans="1:5" x14ac:dyDescent="0.25">
      <c r="A103" s="71">
        <v>96</v>
      </c>
      <c r="B103" s="7"/>
      <c r="C103" s="7"/>
      <c r="D103" s="161"/>
      <c r="E103" s="71" t="str">
        <f>IF(B103&gt;0,CONCATENATE("2b_",'Valoració '!$D$7,"00",A103)," ")</f>
        <v xml:space="preserve"> </v>
      </c>
    </row>
    <row r="104" spans="1:5" x14ac:dyDescent="0.25">
      <c r="A104" s="71">
        <v>97</v>
      </c>
      <c r="B104" s="7"/>
      <c r="C104" s="7"/>
      <c r="D104" s="161"/>
      <c r="E104" s="71" t="str">
        <f>IF(B104&gt;0,CONCATENATE("2b_",'Valoració '!$D$7,"00",A104)," ")</f>
        <v xml:space="preserve"> </v>
      </c>
    </row>
    <row r="105" spans="1:5" x14ac:dyDescent="0.25">
      <c r="A105" s="71">
        <v>98</v>
      </c>
      <c r="B105" s="7"/>
      <c r="C105" s="7"/>
      <c r="D105" s="161"/>
      <c r="E105" s="71" t="str">
        <f>IF(B105&gt;0,CONCATENATE("2b_",'Valoració '!$D$7,"00",A105)," ")</f>
        <v xml:space="preserve"> </v>
      </c>
    </row>
    <row r="106" spans="1:5" x14ac:dyDescent="0.25">
      <c r="A106" s="71">
        <v>99</v>
      </c>
      <c r="B106" s="7"/>
      <c r="C106" s="7"/>
      <c r="D106" s="161"/>
      <c r="E106" s="71" t="str">
        <f>IF(B106&gt;0,CONCATENATE("2b_",'Valoració '!$D$7,"00",A106)," ")</f>
        <v xml:space="preserve"> </v>
      </c>
    </row>
    <row r="107" spans="1:5" x14ac:dyDescent="0.25">
      <c r="A107" s="71">
        <v>100</v>
      </c>
      <c r="B107" s="7"/>
      <c r="C107" s="7"/>
      <c r="D107" s="161"/>
      <c r="E107" s="71" t="str">
        <f>IF(B107&gt;0,CONCATENATE("2b_",'Valoració '!$D$7,"00",A107)," ")</f>
        <v xml:space="preserve"> </v>
      </c>
    </row>
    <row r="109" spans="1:5" ht="15.75" x14ac:dyDescent="0.25">
      <c r="B109" s="48"/>
      <c r="C109" s="48"/>
    </row>
  </sheetData>
  <sheetProtection password="CEAA" sheet="1" objects="1" scenarios="1"/>
  <mergeCells count="1">
    <mergeCell ref="A6:D6"/>
  </mergeCell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Enviar">
                <anchor moveWithCells="1" sizeWithCells="1">
                  <from>
                    <xdr:col>4</xdr:col>
                    <xdr:colOff>200025</xdr:colOff>
                    <xdr:row>0</xdr:row>
                    <xdr:rowOff>85725</xdr:rowOff>
                  </from>
                  <to>
                    <xdr:col>5</xdr:col>
                    <xdr:colOff>38100</xdr:colOff>
                    <xdr:row>4</xdr:row>
                    <xdr:rowOff>57150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9"/>
  <sheetViews>
    <sheetView workbookViewId="0">
      <selection activeCell="A4" sqref="A4"/>
    </sheetView>
  </sheetViews>
  <sheetFormatPr baseColWidth="10" defaultColWidth="9.140625" defaultRowHeight="15" x14ac:dyDescent="0.25"/>
  <cols>
    <col min="2" max="2" width="84.5703125" customWidth="1"/>
    <col min="3" max="3" width="42.5703125" customWidth="1"/>
    <col min="4" max="4" width="19.140625" customWidth="1"/>
  </cols>
  <sheetData>
    <row r="1" spans="1:4" x14ac:dyDescent="0.25">
      <c r="A1" s="43" t="s">
        <v>437</v>
      </c>
    </row>
    <row r="2" spans="1:4" x14ac:dyDescent="0.25">
      <c r="A2" t="s">
        <v>206</v>
      </c>
    </row>
    <row r="4" spans="1:4" ht="18.75" x14ac:dyDescent="0.3">
      <c r="B4" s="30" t="s">
        <v>438</v>
      </c>
      <c r="C4" s="158">
        <f>SUM(D8:D107)</f>
        <v>0</v>
      </c>
    </row>
    <row r="6" spans="1:4" x14ac:dyDescent="0.25">
      <c r="A6" s="282" t="s">
        <v>439</v>
      </c>
      <c r="B6" s="283"/>
      <c r="C6" s="283"/>
      <c r="D6" s="284"/>
    </row>
    <row r="7" spans="1:4" ht="34.5" customHeight="1" x14ac:dyDescent="0.25">
      <c r="A7" s="77" t="s">
        <v>141</v>
      </c>
      <c r="B7" s="36" t="s">
        <v>440</v>
      </c>
      <c r="C7" s="36" t="s">
        <v>210</v>
      </c>
      <c r="D7" s="36" t="s">
        <v>441</v>
      </c>
    </row>
    <row r="8" spans="1:4" x14ac:dyDescent="0.25">
      <c r="A8" s="71">
        <v>1</v>
      </c>
      <c r="B8" s="76"/>
      <c r="C8" s="76"/>
      <c r="D8" s="76"/>
    </row>
    <row r="9" spans="1:4" x14ac:dyDescent="0.25">
      <c r="A9" s="71">
        <v>2</v>
      </c>
      <c r="B9" s="76"/>
      <c r="C9" s="76"/>
      <c r="D9" s="76"/>
    </row>
    <row r="10" spans="1:4" x14ac:dyDescent="0.25">
      <c r="A10" s="71">
        <v>3</v>
      </c>
      <c r="B10" s="76"/>
      <c r="C10" s="76"/>
      <c r="D10" s="76"/>
    </row>
    <row r="11" spans="1:4" x14ac:dyDescent="0.25">
      <c r="A11" s="71">
        <v>4</v>
      </c>
      <c r="B11" s="76"/>
      <c r="C11" s="76"/>
      <c r="D11" s="76"/>
    </row>
    <row r="12" spans="1:4" x14ac:dyDescent="0.25">
      <c r="A12" s="71">
        <v>5</v>
      </c>
      <c r="B12" s="76"/>
      <c r="C12" s="76"/>
      <c r="D12" s="76"/>
    </row>
    <row r="13" spans="1:4" x14ac:dyDescent="0.25">
      <c r="A13" s="71">
        <v>6</v>
      </c>
      <c r="B13" s="76"/>
      <c r="C13" s="76"/>
      <c r="D13" s="76"/>
    </row>
    <row r="14" spans="1:4" x14ac:dyDescent="0.25">
      <c r="A14" s="71">
        <v>7</v>
      </c>
      <c r="B14" s="7"/>
      <c r="C14" s="7"/>
      <c r="D14" s="7"/>
    </row>
    <row r="15" spans="1:4" x14ac:dyDescent="0.25">
      <c r="A15" s="71">
        <v>8</v>
      </c>
      <c r="B15" s="7"/>
      <c r="C15" s="7"/>
      <c r="D15" s="7"/>
    </row>
    <row r="16" spans="1:4" x14ac:dyDescent="0.25">
      <c r="A16" s="71">
        <v>9</v>
      </c>
      <c r="B16" s="7"/>
      <c r="C16" s="7"/>
      <c r="D16" s="7"/>
    </row>
    <row r="17" spans="1:4" x14ac:dyDescent="0.25">
      <c r="A17" s="71">
        <v>10</v>
      </c>
      <c r="B17" s="7"/>
      <c r="C17" s="7"/>
      <c r="D17" s="7"/>
    </row>
    <row r="18" spans="1:4" x14ac:dyDescent="0.25">
      <c r="A18" s="71">
        <v>11</v>
      </c>
      <c r="B18" s="7"/>
      <c r="C18" s="7"/>
      <c r="D18" s="7"/>
    </row>
    <row r="19" spans="1:4" x14ac:dyDescent="0.25">
      <c r="A19" s="71">
        <v>12</v>
      </c>
      <c r="B19" s="7"/>
      <c r="C19" s="7"/>
      <c r="D19" s="7"/>
    </row>
    <row r="20" spans="1:4" x14ac:dyDescent="0.25">
      <c r="A20" s="71">
        <v>13</v>
      </c>
      <c r="B20" s="7"/>
      <c r="C20" s="7"/>
      <c r="D20" s="7"/>
    </row>
    <row r="21" spans="1:4" x14ac:dyDescent="0.25">
      <c r="A21" s="71">
        <v>14</v>
      </c>
      <c r="B21" s="7"/>
      <c r="C21" s="7"/>
      <c r="D21" s="7"/>
    </row>
    <row r="22" spans="1:4" x14ac:dyDescent="0.25">
      <c r="A22" s="71">
        <v>15</v>
      </c>
      <c r="B22" s="7"/>
      <c r="C22" s="7"/>
      <c r="D22" s="7"/>
    </row>
    <row r="23" spans="1:4" x14ac:dyDescent="0.25">
      <c r="A23" s="71">
        <v>16</v>
      </c>
      <c r="B23" s="7"/>
      <c r="C23" s="7"/>
      <c r="D23" s="7"/>
    </row>
    <row r="24" spans="1:4" x14ac:dyDescent="0.25">
      <c r="A24" s="71">
        <v>17</v>
      </c>
      <c r="B24" s="7"/>
      <c r="C24" s="7"/>
      <c r="D24" s="7"/>
    </row>
    <row r="25" spans="1:4" x14ac:dyDescent="0.25">
      <c r="A25" s="71">
        <v>18</v>
      </c>
      <c r="B25" s="7"/>
      <c r="C25" s="7"/>
      <c r="D25" s="7"/>
    </row>
    <row r="26" spans="1:4" x14ac:dyDescent="0.25">
      <c r="A26" s="71">
        <v>19</v>
      </c>
      <c r="B26" s="7"/>
      <c r="C26" s="7"/>
      <c r="D26" s="7"/>
    </row>
    <row r="27" spans="1:4" x14ac:dyDescent="0.25">
      <c r="A27" s="71">
        <v>20</v>
      </c>
      <c r="B27" s="7"/>
      <c r="C27" s="7"/>
      <c r="D27" s="7"/>
    </row>
    <row r="28" spans="1:4" x14ac:dyDescent="0.25">
      <c r="A28" s="71">
        <v>21</v>
      </c>
      <c r="B28" s="7"/>
      <c r="C28" s="7"/>
      <c r="D28" s="7"/>
    </row>
    <row r="29" spans="1:4" x14ac:dyDescent="0.25">
      <c r="A29" s="71">
        <v>22</v>
      </c>
      <c r="B29" s="7"/>
      <c r="C29" s="7"/>
      <c r="D29" s="7"/>
    </row>
    <row r="30" spans="1:4" x14ac:dyDescent="0.25">
      <c r="A30" s="71">
        <v>23</v>
      </c>
      <c r="B30" s="7"/>
      <c r="C30" s="7"/>
      <c r="D30" s="7"/>
    </row>
    <row r="31" spans="1:4" x14ac:dyDescent="0.25">
      <c r="A31" s="71">
        <v>24</v>
      </c>
      <c r="B31" s="7"/>
      <c r="C31" s="7"/>
      <c r="D31" s="7"/>
    </row>
    <row r="32" spans="1:4" x14ac:dyDescent="0.25">
      <c r="A32" s="71">
        <v>25</v>
      </c>
      <c r="B32" s="7"/>
      <c r="C32" s="7"/>
      <c r="D32" s="7"/>
    </row>
    <row r="33" spans="1:4" x14ac:dyDescent="0.25">
      <c r="A33" s="71">
        <v>26</v>
      </c>
      <c r="B33" s="7"/>
      <c r="C33" s="7"/>
      <c r="D33" s="7"/>
    </row>
    <row r="34" spans="1:4" x14ac:dyDescent="0.25">
      <c r="A34" s="71">
        <v>27</v>
      </c>
      <c r="B34" s="7"/>
      <c r="C34" s="7"/>
      <c r="D34" s="7"/>
    </row>
    <row r="35" spans="1:4" x14ac:dyDescent="0.25">
      <c r="A35" s="71">
        <v>28</v>
      </c>
      <c r="B35" s="7"/>
      <c r="C35" s="7"/>
      <c r="D35" s="7"/>
    </row>
    <row r="36" spans="1:4" x14ac:dyDescent="0.25">
      <c r="A36" s="71">
        <v>29</v>
      </c>
      <c r="B36" s="7"/>
      <c r="C36" s="7"/>
      <c r="D36" s="7"/>
    </row>
    <row r="37" spans="1:4" x14ac:dyDescent="0.25">
      <c r="A37" s="71">
        <v>30</v>
      </c>
      <c r="B37" s="7"/>
      <c r="C37" s="7"/>
      <c r="D37" s="7"/>
    </row>
    <row r="38" spans="1:4" x14ac:dyDescent="0.25">
      <c r="A38" s="71">
        <v>31</v>
      </c>
      <c r="B38" s="7"/>
      <c r="C38" s="7"/>
      <c r="D38" s="7"/>
    </row>
    <row r="39" spans="1:4" x14ac:dyDescent="0.25">
      <c r="A39" s="71">
        <v>32</v>
      </c>
      <c r="B39" s="7"/>
      <c r="C39" s="7"/>
      <c r="D39" s="7"/>
    </row>
    <row r="40" spans="1:4" x14ac:dyDescent="0.25">
      <c r="A40" s="71">
        <v>33</v>
      </c>
      <c r="B40" s="7"/>
      <c r="C40" s="7"/>
      <c r="D40" s="7"/>
    </row>
    <row r="41" spans="1:4" x14ac:dyDescent="0.25">
      <c r="A41" s="71">
        <v>34</v>
      </c>
      <c r="B41" s="7"/>
      <c r="C41" s="7"/>
      <c r="D41" s="7"/>
    </row>
    <row r="42" spans="1:4" x14ac:dyDescent="0.25">
      <c r="A42" s="71">
        <v>35</v>
      </c>
      <c r="B42" s="7"/>
      <c r="C42" s="7"/>
      <c r="D42" s="7"/>
    </row>
    <row r="43" spans="1:4" x14ac:dyDescent="0.25">
      <c r="A43" s="71">
        <v>36</v>
      </c>
      <c r="B43" s="7"/>
      <c r="C43" s="7"/>
      <c r="D43" s="7"/>
    </row>
    <row r="44" spans="1:4" x14ac:dyDescent="0.25">
      <c r="A44" s="71">
        <v>37</v>
      </c>
      <c r="B44" s="7"/>
      <c r="C44" s="7"/>
      <c r="D44" s="7"/>
    </row>
    <row r="45" spans="1:4" x14ac:dyDescent="0.25">
      <c r="A45" s="71">
        <v>38</v>
      </c>
      <c r="B45" s="7"/>
      <c r="C45" s="7"/>
      <c r="D45" s="7"/>
    </row>
    <row r="46" spans="1:4" x14ac:dyDescent="0.25">
      <c r="A46" s="71">
        <v>39</v>
      </c>
      <c r="B46" s="7"/>
      <c r="C46" s="7"/>
      <c r="D46" s="7"/>
    </row>
    <row r="47" spans="1:4" x14ac:dyDescent="0.25">
      <c r="A47" s="71">
        <v>40</v>
      </c>
      <c r="B47" s="7"/>
      <c r="C47" s="7"/>
      <c r="D47" s="7"/>
    </row>
    <row r="48" spans="1:4" x14ac:dyDescent="0.25">
      <c r="A48" s="71">
        <v>41</v>
      </c>
      <c r="B48" s="7"/>
      <c r="C48" s="7"/>
      <c r="D48" s="7"/>
    </row>
    <row r="49" spans="1:4" x14ac:dyDescent="0.25">
      <c r="A49" s="71">
        <v>42</v>
      </c>
      <c r="B49" s="7"/>
      <c r="C49" s="7"/>
      <c r="D49" s="7"/>
    </row>
    <row r="50" spans="1:4" x14ac:dyDescent="0.25">
      <c r="A50" s="71">
        <v>43</v>
      </c>
      <c r="B50" s="7"/>
      <c r="C50" s="7"/>
      <c r="D50" s="7"/>
    </row>
    <row r="51" spans="1:4" x14ac:dyDescent="0.25">
      <c r="A51" s="71">
        <v>44</v>
      </c>
      <c r="B51" s="7"/>
      <c r="C51" s="7"/>
      <c r="D51" s="7"/>
    </row>
    <row r="52" spans="1:4" x14ac:dyDescent="0.25">
      <c r="A52" s="71">
        <v>45</v>
      </c>
      <c r="B52" s="7"/>
      <c r="C52" s="7"/>
      <c r="D52" s="7"/>
    </row>
    <row r="53" spans="1:4" x14ac:dyDescent="0.25">
      <c r="A53" s="71">
        <v>46</v>
      </c>
      <c r="B53" s="7"/>
      <c r="C53" s="7"/>
      <c r="D53" s="7"/>
    </row>
    <row r="54" spans="1:4" x14ac:dyDescent="0.25">
      <c r="A54" s="71">
        <v>47</v>
      </c>
      <c r="B54" s="7"/>
      <c r="C54" s="7"/>
      <c r="D54" s="7"/>
    </row>
    <row r="55" spans="1:4" x14ac:dyDescent="0.25">
      <c r="A55" s="71">
        <v>48</v>
      </c>
      <c r="B55" s="7"/>
      <c r="C55" s="7"/>
      <c r="D55" s="7"/>
    </row>
    <row r="56" spans="1:4" x14ac:dyDescent="0.25">
      <c r="A56" s="71">
        <v>49</v>
      </c>
      <c r="B56" s="7"/>
      <c r="C56" s="7"/>
      <c r="D56" s="7"/>
    </row>
    <row r="57" spans="1:4" x14ac:dyDescent="0.25">
      <c r="A57" s="71">
        <v>50</v>
      </c>
      <c r="B57" s="7"/>
      <c r="C57" s="7"/>
      <c r="D57" s="7"/>
    </row>
    <row r="58" spans="1:4" x14ac:dyDescent="0.25">
      <c r="A58" s="71">
        <v>51</v>
      </c>
      <c r="B58" s="7"/>
      <c r="C58" s="7"/>
      <c r="D58" s="7"/>
    </row>
    <row r="59" spans="1:4" x14ac:dyDescent="0.25">
      <c r="A59" s="71">
        <v>52</v>
      </c>
      <c r="B59" s="7"/>
      <c r="C59" s="7"/>
      <c r="D59" s="7"/>
    </row>
    <row r="60" spans="1:4" x14ac:dyDescent="0.25">
      <c r="A60" s="71">
        <v>53</v>
      </c>
      <c r="B60" s="7"/>
      <c r="C60" s="7"/>
      <c r="D60" s="7"/>
    </row>
    <row r="61" spans="1:4" x14ac:dyDescent="0.25">
      <c r="A61" s="71">
        <v>54</v>
      </c>
      <c r="B61" s="7"/>
      <c r="C61" s="7"/>
      <c r="D61" s="7"/>
    </row>
    <row r="62" spans="1:4" x14ac:dyDescent="0.25">
      <c r="A62" s="71">
        <v>55</v>
      </c>
      <c r="B62" s="7"/>
      <c r="C62" s="7"/>
      <c r="D62" s="7"/>
    </row>
    <row r="63" spans="1:4" x14ac:dyDescent="0.25">
      <c r="A63" s="71">
        <v>56</v>
      </c>
      <c r="B63" s="7"/>
      <c r="C63" s="7"/>
      <c r="D63" s="7"/>
    </row>
    <row r="64" spans="1:4" x14ac:dyDescent="0.25">
      <c r="A64" s="71">
        <v>57</v>
      </c>
      <c r="B64" s="7"/>
      <c r="C64" s="7"/>
      <c r="D64" s="7"/>
    </row>
    <row r="65" spans="1:4" x14ac:dyDescent="0.25">
      <c r="A65" s="71">
        <v>58</v>
      </c>
      <c r="B65" s="7"/>
      <c r="C65" s="7"/>
      <c r="D65" s="7"/>
    </row>
    <row r="66" spans="1:4" x14ac:dyDescent="0.25">
      <c r="A66" s="71">
        <v>59</v>
      </c>
      <c r="B66" s="7"/>
      <c r="C66" s="7"/>
      <c r="D66" s="7"/>
    </row>
    <row r="67" spans="1:4" x14ac:dyDescent="0.25">
      <c r="A67" s="71">
        <v>60</v>
      </c>
      <c r="B67" s="7"/>
      <c r="C67" s="7"/>
      <c r="D67" s="7"/>
    </row>
    <row r="68" spans="1:4" x14ac:dyDescent="0.25">
      <c r="A68" s="71">
        <v>61</v>
      </c>
      <c r="B68" s="7"/>
      <c r="C68" s="7"/>
      <c r="D68" s="7"/>
    </row>
    <row r="69" spans="1:4" x14ac:dyDescent="0.25">
      <c r="A69" s="71">
        <v>62</v>
      </c>
      <c r="B69" s="7"/>
      <c r="C69" s="7"/>
      <c r="D69" s="7"/>
    </row>
    <row r="70" spans="1:4" x14ac:dyDescent="0.25">
      <c r="A70" s="71">
        <v>63</v>
      </c>
      <c r="B70" s="7"/>
      <c r="C70" s="7"/>
      <c r="D70" s="7"/>
    </row>
    <row r="71" spans="1:4" x14ac:dyDescent="0.25">
      <c r="A71" s="71">
        <v>64</v>
      </c>
      <c r="B71" s="7"/>
      <c r="C71" s="7"/>
      <c r="D71" s="7"/>
    </row>
    <row r="72" spans="1:4" x14ac:dyDescent="0.25">
      <c r="A72" s="71">
        <v>65</v>
      </c>
      <c r="B72" s="7"/>
      <c r="C72" s="7"/>
      <c r="D72" s="7"/>
    </row>
    <row r="73" spans="1:4" x14ac:dyDescent="0.25">
      <c r="A73" s="71">
        <v>66</v>
      </c>
      <c r="B73" s="7"/>
      <c r="C73" s="7"/>
      <c r="D73" s="7"/>
    </row>
    <row r="74" spans="1:4" x14ac:dyDescent="0.25">
      <c r="A74" s="71">
        <v>67</v>
      </c>
      <c r="B74" s="7"/>
      <c r="C74" s="7"/>
      <c r="D74" s="7"/>
    </row>
    <row r="75" spans="1:4" x14ac:dyDescent="0.25">
      <c r="A75" s="71">
        <v>68</v>
      </c>
      <c r="B75" s="7"/>
      <c r="C75" s="7"/>
      <c r="D75" s="7"/>
    </row>
    <row r="76" spans="1:4" x14ac:dyDescent="0.25">
      <c r="A76" s="71">
        <v>69</v>
      </c>
      <c r="B76" s="7"/>
      <c r="C76" s="7"/>
      <c r="D76" s="7"/>
    </row>
    <row r="77" spans="1:4" x14ac:dyDescent="0.25">
      <c r="A77" s="71">
        <v>70</v>
      </c>
      <c r="B77" s="7"/>
      <c r="C77" s="7"/>
      <c r="D77" s="7"/>
    </row>
    <row r="78" spans="1:4" x14ac:dyDescent="0.25">
      <c r="A78" s="71">
        <v>71</v>
      </c>
      <c r="B78" s="7"/>
      <c r="C78" s="7"/>
      <c r="D78" s="7"/>
    </row>
    <row r="79" spans="1:4" x14ac:dyDescent="0.25">
      <c r="A79" s="71">
        <v>72</v>
      </c>
      <c r="B79" s="7"/>
      <c r="C79" s="7"/>
      <c r="D79" s="7"/>
    </row>
    <row r="80" spans="1:4" x14ac:dyDescent="0.25">
      <c r="A80" s="71">
        <v>73</v>
      </c>
      <c r="B80" s="7"/>
      <c r="C80" s="7"/>
      <c r="D80" s="7"/>
    </row>
    <row r="81" spans="1:4" x14ac:dyDescent="0.25">
      <c r="A81" s="71">
        <v>74</v>
      </c>
      <c r="B81" s="7"/>
      <c r="C81" s="7"/>
      <c r="D81" s="7"/>
    </row>
    <row r="82" spans="1:4" x14ac:dyDescent="0.25">
      <c r="A82" s="71">
        <v>75</v>
      </c>
      <c r="B82" s="7"/>
      <c r="C82" s="7"/>
      <c r="D82" s="7"/>
    </row>
    <row r="83" spans="1:4" x14ac:dyDescent="0.25">
      <c r="A83" s="71">
        <v>76</v>
      </c>
      <c r="B83" s="7"/>
      <c r="C83" s="7"/>
      <c r="D83" s="7"/>
    </row>
    <row r="84" spans="1:4" x14ac:dyDescent="0.25">
      <c r="A84" s="71">
        <v>77</v>
      </c>
      <c r="B84" s="7"/>
      <c r="C84" s="7"/>
      <c r="D84" s="7"/>
    </row>
    <row r="85" spans="1:4" x14ac:dyDescent="0.25">
      <c r="A85" s="71">
        <v>78</v>
      </c>
      <c r="B85" s="7"/>
      <c r="C85" s="7"/>
      <c r="D85" s="7"/>
    </row>
    <row r="86" spans="1:4" x14ac:dyDescent="0.25">
      <c r="A86" s="71">
        <v>79</v>
      </c>
      <c r="B86" s="7"/>
      <c r="C86" s="7"/>
      <c r="D86" s="7"/>
    </row>
    <row r="87" spans="1:4" x14ac:dyDescent="0.25">
      <c r="A87" s="71">
        <v>80</v>
      </c>
      <c r="B87" s="7"/>
      <c r="C87" s="7"/>
      <c r="D87" s="7"/>
    </row>
    <row r="88" spans="1:4" x14ac:dyDescent="0.25">
      <c r="A88" s="71">
        <v>81</v>
      </c>
      <c r="B88" s="7"/>
      <c r="C88" s="7"/>
      <c r="D88" s="7"/>
    </row>
    <row r="89" spans="1:4" x14ac:dyDescent="0.25">
      <c r="A89" s="71">
        <v>82</v>
      </c>
      <c r="B89" s="7"/>
      <c r="C89" s="7"/>
      <c r="D89" s="7"/>
    </row>
    <row r="90" spans="1:4" x14ac:dyDescent="0.25">
      <c r="A90" s="71">
        <v>83</v>
      </c>
      <c r="B90" s="7"/>
      <c r="C90" s="7"/>
      <c r="D90" s="7"/>
    </row>
    <row r="91" spans="1:4" x14ac:dyDescent="0.25">
      <c r="A91" s="71">
        <v>84</v>
      </c>
      <c r="B91" s="7"/>
      <c r="C91" s="7"/>
      <c r="D91" s="7"/>
    </row>
    <row r="92" spans="1:4" x14ac:dyDescent="0.25">
      <c r="A92" s="71">
        <v>85</v>
      </c>
      <c r="B92" s="7"/>
      <c r="C92" s="7"/>
      <c r="D92" s="7"/>
    </row>
    <row r="93" spans="1:4" x14ac:dyDescent="0.25">
      <c r="A93" s="71">
        <v>86</v>
      </c>
      <c r="B93" s="7"/>
      <c r="C93" s="7"/>
      <c r="D93" s="7"/>
    </row>
    <row r="94" spans="1:4" x14ac:dyDescent="0.25">
      <c r="A94" s="71">
        <v>87</v>
      </c>
      <c r="B94" s="7"/>
      <c r="C94" s="7"/>
      <c r="D94" s="7"/>
    </row>
    <row r="95" spans="1:4" x14ac:dyDescent="0.25">
      <c r="A95" s="71">
        <v>88</v>
      </c>
      <c r="B95" s="7"/>
      <c r="C95" s="7"/>
      <c r="D95" s="7"/>
    </row>
    <row r="96" spans="1:4" x14ac:dyDescent="0.25">
      <c r="A96" s="71">
        <v>89</v>
      </c>
      <c r="B96" s="7"/>
      <c r="C96" s="7"/>
      <c r="D96" s="7"/>
    </row>
    <row r="97" spans="1:4" x14ac:dyDescent="0.25">
      <c r="A97" s="71">
        <v>90</v>
      </c>
      <c r="B97" s="7"/>
      <c r="C97" s="7"/>
      <c r="D97" s="7"/>
    </row>
    <row r="98" spans="1:4" x14ac:dyDescent="0.25">
      <c r="A98" s="71">
        <v>91</v>
      </c>
      <c r="B98" s="7"/>
      <c r="C98" s="7"/>
      <c r="D98" s="7"/>
    </row>
    <row r="99" spans="1:4" x14ac:dyDescent="0.25">
      <c r="A99" s="71">
        <v>92</v>
      </c>
      <c r="B99" s="7"/>
      <c r="C99" s="7"/>
      <c r="D99" s="7"/>
    </row>
    <row r="100" spans="1:4" x14ac:dyDescent="0.25">
      <c r="A100" s="71">
        <v>93</v>
      </c>
      <c r="B100" s="7"/>
      <c r="C100" s="7"/>
      <c r="D100" s="7"/>
    </row>
    <row r="101" spans="1:4" x14ac:dyDescent="0.25">
      <c r="A101" s="71">
        <v>94</v>
      </c>
      <c r="B101" s="7"/>
      <c r="C101" s="7"/>
      <c r="D101" s="7"/>
    </row>
    <row r="102" spans="1:4" x14ac:dyDescent="0.25">
      <c r="A102" s="71">
        <v>95</v>
      </c>
      <c r="B102" s="7"/>
      <c r="C102" s="7"/>
      <c r="D102" s="7"/>
    </row>
    <row r="103" spans="1:4" x14ac:dyDescent="0.25">
      <c r="A103" s="71">
        <v>96</v>
      </c>
      <c r="B103" s="7"/>
      <c r="C103" s="7"/>
      <c r="D103" s="7"/>
    </row>
    <row r="104" spans="1:4" x14ac:dyDescent="0.25">
      <c r="A104" s="71">
        <v>97</v>
      </c>
      <c r="B104" s="7"/>
      <c r="C104" s="7"/>
      <c r="D104" s="7"/>
    </row>
    <row r="105" spans="1:4" x14ac:dyDescent="0.25">
      <c r="A105" s="71">
        <v>98</v>
      </c>
      <c r="B105" s="7"/>
      <c r="C105" s="7"/>
      <c r="D105" s="7"/>
    </row>
    <row r="106" spans="1:4" x14ac:dyDescent="0.25">
      <c r="A106" s="71">
        <v>99</v>
      </c>
      <c r="B106" s="7"/>
      <c r="C106" s="7"/>
      <c r="D106" s="7"/>
    </row>
    <row r="107" spans="1:4" x14ac:dyDescent="0.25">
      <c r="A107" s="71">
        <v>100</v>
      </c>
      <c r="B107" s="7"/>
      <c r="C107" s="7"/>
      <c r="D107" s="7"/>
    </row>
    <row r="109" spans="1:4" ht="15.75" x14ac:dyDescent="0.25">
      <c r="B109" s="48"/>
      <c r="C109" s="48"/>
    </row>
  </sheetData>
  <sheetProtection algorithmName="SHA-512" hashValue="hCVR0kFZ3+GIiyZsTxX6JA3qNq0DhjxUR36uPVYpd6wV9oyUvjB0qtiCuZeukImMwp3VTufEPbI3SuBc5/zdlA==" saltValue="rFBKk02ZunpzZdpv7fFwsQ==" spinCount="100000" sheet="1" objects="1" scenarios="1"/>
  <mergeCells count="1">
    <mergeCell ref="A6:D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ull15"/>
  <dimension ref="A1:F109"/>
  <sheetViews>
    <sheetView workbookViewId="0">
      <selection activeCell="F9" sqref="F9"/>
    </sheetView>
  </sheetViews>
  <sheetFormatPr baseColWidth="10" defaultColWidth="9.140625" defaultRowHeight="15" x14ac:dyDescent="0.25"/>
  <cols>
    <col min="2" max="2" width="84.5703125" customWidth="1"/>
    <col min="3" max="3" width="9.140625" bestFit="1" customWidth="1"/>
    <col min="4" max="4" width="7" bestFit="1" customWidth="1"/>
    <col min="5" max="5" width="22.42578125" customWidth="1"/>
    <col min="6" max="6" width="9.85546875" bestFit="1" customWidth="1"/>
  </cols>
  <sheetData>
    <row r="1" spans="1:6" x14ac:dyDescent="0.25">
      <c r="A1" s="43" t="s">
        <v>497</v>
      </c>
    </row>
    <row r="2" spans="1:6" x14ac:dyDescent="0.25">
      <c r="A2" t="s">
        <v>206</v>
      </c>
    </row>
    <row r="4" spans="1:6" ht="18.75" x14ac:dyDescent="0.3">
      <c r="B4" s="30" t="s">
        <v>498</v>
      </c>
      <c r="C4" s="158">
        <f>SUM(F8:F107)</f>
        <v>0</v>
      </c>
    </row>
    <row r="6" spans="1:6" ht="15" customHeight="1" x14ac:dyDescent="0.25">
      <c r="A6" s="282" t="s">
        <v>443</v>
      </c>
      <c r="B6" s="283"/>
      <c r="C6" s="283"/>
      <c r="D6" s="284"/>
    </row>
    <row r="7" spans="1:6" ht="34.5" customHeight="1" x14ac:dyDescent="0.25">
      <c r="A7" s="77" t="s">
        <v>141</v>
      </c>
      <c r="B7" s="36" t="s">
        <v>499</v>
      </c>
      <c r="C7" s="36" t="s">
        <v>500</v>
      </c>
      <c r="D7" s="36" t="s">
        <v>501</v>
      </c>
      <c r="E7" s="36" t="s">
        <v>139</v>
      </c>
      <c r="F7" s="36" t="s">
        <v>502</v>
      </c>
    </row>
    <row r="8" spans="1:6" x14ac:dyDescent="0.25">
      <c r="A8" s="71">
        <v>1</v>
      </c>
      <c r="B8" s="76"/>
      <c r="C8" s="76"/>
      <c r="D8" s="76"/>
      <c r="E8" s="71" t="str">
        <f>IF(B8&gt;0,(CONCATENATE("GAU_",'[1]Valoració '!$D$7,"00",A8))," ")</f>
        <v xml:space="preserve"> </v>
      </c>
      <c r="F8" s="71"/>
    </row>
    <row r="9" spans="1:6" x14ac:dyDescent="0.25">
      <c r="A9" s="71">
        <v>2</v>
      </c>
      <c r="B9" s="76"/>
      <c r="C9" s="76"/>
      <c r="D9" s="76"/>
      <c r="E9" s="71" t="str">
        <f>IF(B9&gt;0,(CONCATENATE("AM_",'[1]Valoració '!$D$7,"00",A9))," ")</f>
        <v xml:space="preserve"> </v>
      </c>
      <c r="F9" s="71"/>
    </row>
    <row r="10" spans="1:6" x14ac:dyDescent="0.25">
      <c r="A10" s="71">
        <v>3</v>
      </c>
      <c r="B10" s="76"/>
      <c r="C10" s="76"/>
      <c r="D10" s="76"/>
      <c r="E10" s="71" t="str">
        <f>IF(B10&gt;0,(CONCATENATE("AM_",'[1]Valoració '!$D$7,"00",A10))," ")</f>
        <v xml:space="preserve"> </v>
      </c>
      <c r="F10" s="71"/>
    </row>
    <row r="11" spans="1:6" x14ac:dyDescent="0.25">
      <c r="A11" s="71">
        <v>4</v>
      </c>
      <c r="B11" s="76"/>
      <c r="C11" s="76"/>
      <c r="D11" s="76"/>
      <c r="E11" s="71" t="str">
        <f>IF(B11&gt;0,(CONCATENATE("AM_",'[1]Valoració '!$D$7,"00",A11))," ")</f>
        <v xml:space="preserve"> </v>
      </c>
      <c r="F11" s="71"/>
    </row>
    <row r="12" spans="1:6" x14ac:dyDescent="0.25">
      <c r="A12" s="71">
        <v>5</v>
      </c>
      <c r="B12" s="76"/>
      <c r="C12" s="76"/>
      <c r="D12" s="76"/>
      <c r="E12" s="71" t="str">
        <f>IF(B12&gt;0,(CONCATENATE("AM_",'[1]Valoració '!$D$7,"00",A12))," ")</f>
        <v xml:space="preserve"> </v>
      </c>
      <c r="F12" s="71"/>
    </row>
    <row r="13" spans="1:6" x14ac:dyDescent="0.25">
      <c r="A13" s="71">
        <v>6</v>
      </c>
      <c r="B13" s="76"/>
      <c r="C13" s="76"/>
      <c r="D13" s="76"/>
      <c r="E13" s="71" t="str">
        <f>IF(B13&gt;0,(CONCATENATE("AM_",'[1]Valoració '!$D$7,"00",A13))," ")</f>
        <v xml:space="preserve"> </v>
      </c>
      <c r="F13" s="71"/>
    </row>
    <row r="14" spans="1:6" x14ac:dyDescent="0.25">
      <c r="A14" s="71">
        <v>7</v>
      </c>
      <c r="B14" s="7"/>
      <c r="C14" s="7"/>
      <c r="D14" s="7"/>
      <c r="E14" s="71" t="str">
        <f>IF(B14&gt;0,(CONCATENATE("AM_",'[1]Valoració '!$D$7,"00",A14))," ")</f>
        <v xml:space="preserve"> </v>
      </c>
      <c r="F14" s="71"/>
    </row>
    <row r="15" spans="1:6" x14ac:dyDescent="0.25">
      <c r="A15" s="71">
        <v>8</v>
      </c>
      <c r="B15" s="7"/>
      <c r="C15" s="7"/>
      <c r="D15" s="7"/>
      <c r="E15" s="71" t="str">
        <f>IF(B15&gt;0,(CONCATENATE("AM_",'[1]Valoració '!$D$7,"00",A15))," ")</f>
        <v xml:space="preserve"> </v>
      </c>
      <c r="F15" s="71"/>
    </row>
    <row r="16" spans="1:6" x14ac:dyDescent="0.25">
      <c r="A16" s="71">
        <v>9</v>
      </c>
      <c r="B16" s="7"/>
      <c r="C16" s="7"/>
      <c r="D16" s="7"/>
      <c r="E16" s="71" t="str">
        <f>IF(B16&gt;0,(CONCATENATE("AM_",'[1]Valoració '!$D$7,"00",A16))," ")</f>
        <v xml:space="preserve"> </v>
      </c>
      <c r="F16" s="71"/>
    </row>
    <row r="17" spans="1:6" x14ac:dyDescent="0.25">
      <c r="A17" s="71">
        <v>10</v>
      </c>
      <c r="B17" s="7"/>
      <c r="C17" s="7"/>
      <c r="D17" s="7"/>
      <c r="E17" s="71" t="str">
        <f>IF(B17&gt;0,(CONCATENATE("AM_",'[1]Valoració '!$D$7,"00",A17))," ")</f>
        <v xml:space="preserve"> </v>
      </c>
      <c r="F17" s="71"/>
    </row>
    <row r="18" spans="1:6" x14ac:dyDescent="0.25">
      <c r="A18" s="71">
        <v>11</v>
      </c>
      <c r="B18" s="7"/>
      <c r="C18" s="7"/>
      <c r="D18" s="7"/>
      <c r="E18" s="71" t="str">
        <f>IF(B18&gt;0,(CONCATENATE("AM_",'[1]Valoració '!$D$7,"00",A18))," ")</f>
        <v xml:space="preserve"> </v>
      </c>
      <c r="F18" s="71"/>
    </row>
    <row r="19" spans="1:6" x14ac:dyDescent="0.25">
      <c r="A19" s="71">
        <v>12</v>
      </c>
      <c r="B19" s="7"/>
      <c r="C19" s="7"/>
      <c r="D19" s="7"/>
      <c r="E19" s="71" t="str">
        <f>IF(B19&gt;0,(CONCATENATE("AM_",'[1]Valoració '!$D$7,"00",A19))," ")</f>
        <v xml:space="preserve"> </v>
      </c>
      <c r="F19" s="71"/>
    </row>
    <row r="20" spans="1:6" x14ac:dyDescent="0.25">
      <c r="A20" s="71">
        <v>13</v>
      </c>
      <c r="B20" s="7"/>
      <c r="C20" s="7"/>
      <c r="D20" s="7"/>
      <c r="E20" s="71" t="str">
        <f>IF(B20&gt;0,(CONCATENATE("AM_",'[1]Valoració '!$D$7,"00",A20))," ")</f>
        <v xml:space="preserve"> </v>
      </c>
      <c r="F20" s="71"/>
    </row>
    <row r="21" spans="1:6" x14ac:dyDescent="0.25">
      <c r="A21" s="71">
        <v>14</v>
      </c>
      <c r="B21" s="7"/>
      <c r="C21" s="7"/>
      <c r="D21" s="7"/>
      <c r="E21" s="71" t="str">
        <f>IF(B21&gt;0,(CONCATENATE("AM_",'[1]Valoració '!$D$7,"00",A21))," ")</f>
        <v xml:space="preserve"> </v>
      </c>
      <c r="F21" s="71"/>
    </row>
    <row r="22" spans="1:6" x14ac:dyDescent="0.25">
      <c r="A22" s="71">
        <v>15</v>
      </c>
      <c r="B22" s="7"/>
      <c r="C22" s="7"/>
      <c r="D22" s="7"/>
      <c r="E22" s="71" t="str">
        <f>IF(B22&gt;0,(CONCATENATE("AM_",'[1]Valoració '!$D$7,"00",A22))," ")</f>
        <v xml:space="preserve"> </v>
      </c>
      <c r="F22" s="71"/>
    </row>
    <row r="23" spans="1:6" x14ac:dyDescent="0.25">
      <c r="A23" s="71">
        <v>16</v>
      </c>
      <c r="B23" s="7"/>
      <c r="C23" s="7"/>
      <c r="D23" s="7"/>
      <c r="E23" s="71" t="str">
        <f>IF(B23&gt;0,(CONCATENATE("AM_",'[1]Valoració '!$D$7,"00",A23))," ")</f>
        <v xml:space="preserve"> </v>
      </c>
      <c r="F23" s="71"/>
    </row>
    <row r="24" spans="1:6" x14ac:dyDescent="0.25">
      <c r="A24" s="71">
        <v>17</v>
      </c>
      <c r="B24" s="7"/>
      <c r="C24" s="7"/>
      <c r="D24" s="7"/>
      <c r="E24" s="71" t="str">
        <f>IF(B24&gt;0,(CONCATENATE("AM_",'[1]Valoració '!$D$7,"00",A24))," ")</f>
        <v xml:space="preserve"> </v>
      </c>
      <c r="F24" s="71"/>
    </row>
    <row r="25" spans="1:6" x14ac:dyDescent="0.25">
      <c r="A25" s="71">
        <v>18</v>
      </c>
      <c r="B25" s="7"/>
      <c r="C25" s="7"/>
      <c r="D25" s="7"/>
      <c r="E25" s="71" t="str">
        <f>IF(B25&gt;0,(CONCATENATE("AM_",'[1]Valoració '!$D$7,"00",A25))," ")</f>
        <v xml:space="preserve"> </v>
      </c>
      <c r="F25" s="71"/>
    </row>
    <row r="26" spans="1:6" x14ac:dyDescent="0.25">
      <c r="A26" s="71">
        <v>19</v>
      </c>
      <c r="B26" s="7"/>
      <c r="C26" s="7"/>
      <c r="D26" s="7"/>
      <c r="E26" s="71" t="str">
        <f>IF(B26&gt;0,(CONCATENATE("AM_",'[1]Valoració '!$D$7,"00",A26))," ")</f>
        <v xml:space="preserve"> </v>
      </c>
      <c r="F26" s="71"/>
    </row>
    <row r="27" spans="1:6" x14ac:dyDescent="0.25">
      <c r="A27" s="71">
        <v>20</v>
      </c>
      <c r="B27" s="7"/>
      <c r="C27" s="7"/>
      <c r="D27" s="7"/>
      <c r="E27" s="71" t="str">
        <f>IF(B27&gt;0,(CONCATENATE("AM_",'[1]Valoració '!$D$7,"00",A27))," ")</f>
        <v xml:space="preserve"> </v>
      </c>
      <c r="F27" s="71"/>
    </row>
    <row r="28" spans="1:6" x14ac:dyDescent="0.25">
      <c r="A28" s="71">
        <v>21</v>
      </c>
      <c r="B28" s="7"/>
      <c r="C28" s="7"/>
      <c r="D28" s="7"/>
      <c r="E28" s="71" t="str">
        <f>IF(B28&gt;0,(CONCATENATE("AM_",'[1]Valoració '!$D$7,"00",A28))," ")</f>
        <v xml:space="preserve"> </v>
      </c>
      <c r="F28" s="71"/>
    </row>
    <row r="29" spans="1:6" x14ac:dyDescent="0.25">
      <c r="A29" s="71">
        <v>22</v>
      </c>
      <c r="B29" s="7"/>
      <c r="C29" s="7"/>
      <c r="D29" s="7"/>
      <c r="E29" s="71" t="str">
        <f>IF(B29&gt;0,(CONCATENATE("AM_",'[1]Valoració '!$D$7,"00",A29))," ")</f>
        <v xml:space="preserve"> </v>
      </c>
      <c r="F29" s="71"/>
    </row>
    <row r="30" spans="1:6" x14ac:dyDescent="0.25">
      <c r="A30" s="71">
        <v>23</v>
      </c>
      <c r="B30" s="7"/>
      <c r="C30" s="7"/>
      <c r="D30" s="7"/>
      <c r="E30" s="71" t="str">
        <f>IF(B30&gt;0,(CONCATENATE("AM_",'[1]Valoració '!$D$7,"00",A30))," ")</f>
        <v xml:space="preserve"> </v>
      </c>
      <c r="F30" s="71"/>
    </row>
    <row r="31" spans="1:6" x14ac:dyDescent="0.25">
      <c r="A31" s="71">
        <v>24</v>
      </c>
      <c r="B31" s="7"/>
      <c r="C31" s="7"/>
      <c r="D31" s="7"/>
      <c r="E31" s="71" t="str">
        <f>IF(B31&gt;0,(CONCATENATE("AM_",'[1]Valoració '!$D$7,"00",A31))," ")</f>
        <v xml:space="preserve"> </v>
      </c>
      <c r="F31" s="71"/>
    </row>
    <row r="32" spans="1:6" x14ac:dyDescent="0.25">
      <c r="A32" s="71">
        <v>25</v>
      </c>
      <c r="B32" s="7"/>
      <c r="C32" s="7"/>
      <c r="D32" s="7"/>
      <c r="E32" s="71" t="str">
        <f>IF(B32&gt;0,(CONCATENATE("AM_",'[1]Valoració '!$D$7,"00",A32))," ")</f>
        <v xml:space="preserve"> </v>
      </c>
      <c r="F32" s="71"/>
    </row>
    <row r="33" spans="1:6" x14ac:dyDescent="0.25">
      <c r="A33" s="71">
        <v>26</v>
      </c>
      <c r="B33" s="7"/>
      <c r="C33" s="7"/>
      <c r="D33" s="7"/>
      <c r="E33" s="71" t="str">
        <f>IF(B33&gt;0,(CONCATENATE("AM_",'[1]Valoració '!$D$7,"00",A33))," ")</f>
        <v xml:space="preserve"> </v>
      </c>
      <c r="F33" s="71"/>
    </row>
    <row r="34" spans="1:6" x14ac:dyDescent="0.25">
      <c r="A34" s="71">
        <v>27</v>
      </c>
      <c r="B34" s="7"/>
      <c r="C34" s="7"/>
      <c r="D34" s="7"/>
      <c r="E34" s="71" t="str">
        <f>IF(B34&gt;0,(CONCATENATE("AM_",'[1]Valoració '!$D$7,"00",A34))," ")</f>
        <v xml:space="preserve"> </v>
      </c>
      <c r="F34" s="71"/>
    </row>
    <row r="35" spans="1:6" x14ac:dyDescent="0.25">
      <c r="A35" s="71">
        <v>28</v>
      </c>
      <c r="B35" s="7"/>
      <c r="C35" s="7"/>
      <c r="D35" s="7"/>
      <c r="E35" s="71" t="str">
        <f>IF(B35&gt;0,(CONCATENATE("AM_",'[1]Valoració '!$D$7,"00",A35))," ")</f>
        <v xml:space="preserve"> </v>
      </c>
      <c r="F35" s="71"/>
    </row>
    <row r="36" spans="1:6" x14ac:dyDescent="0.25">
      <c r="A36" s="71">
        <v>29</v>
      </c>
      <c r="B36" s="7"/>
      <c r="C36" s="7"/>
      <c r="D36" s="7"/>
      <c r="E36" s="71" t="str">
        <f>IF(B36&gt;0,(CONCATENATE("AM_",'[1]Valoració '!$D$7,"00",A36))," ")</f>
        <v xml:space="preserve"> </v>
      </c>
      <c r="F36" s="71"/>
    </row>
    <row r="37" spans="1:6" x14ac:dyDescent="0.25">
      <c r="A37" s="71">
        <v>30</v>
      </c>
      <c r="B37" s="7"/>
      <c r="C37" s="7"/>
      <c r="D37" s="7"/>
      <c r="E37" s="71" t="str">
        <f>IF(B37&gt;0,(CONCATENATE("AM_",'[1]Valoració '!$D$7,"00",A37))," ")</f>
        <v xml:space="preserve"> </v>
      </c>
      <c r="F37" s="71"/>
    </row>
    <row r="38" spans="1:6" x14ac:dyDescent="0.25">
      <c r="A38" s="71">
        <v>31</v>
      </c>
      <c r="B38" s="7"/>
      <c r="C38" s="7"/>
      <c r="D38" s="7"/>
      <c r="E38" s="71" t="str">
        <f>IF(B38&gt;0,(CONCATENATE("AM_",'[1]Valoració '!$D$7,"00",A38))," ")</f>
        <v xml:space="preserve"> </v>
      </c>
      <c r="F38" s="71"/>
    </row>
    <row r="39" spans="1:6" x14ac:dyDescent="0.25">
      <c r="A39" s="71">
        <v>32</v>
      </c>
      <c r="B39" s="7"/>
      <c r="C39" s="7"/>
      <c r="D39" s="7"/>
      <c r="E39" s="71" t="str">
        <f>IF(B39&gt;0,(CONCATENATE("AM_",'[1]Valoració '!$D$7,"00",A39))," ")</f>
        <v xml:space="preserve"> </v>
      </c>
      <c r="F39" s="71"/>
    </row>
    <row r="40" spans="1:6" x14ac:dyDescent="0.25">
      <c r="A40" s="71">
        <v>33</v>
      </c>
      <c r="B40" s="7"/>
      <c r="C40" s="7"/>
      <c r="D40" s="7"/>
      <c r="E40" s="71" t="str">
        <f>IF(B40&gt;0,(CONCATENATE("AM_",'[1]Valoració '!$D$7,"00",A40))," ")</f>
        <v xml:space="preserve"> </v>
      </c>
      <c r="F40" s="71"/>
    </row>
    <row r="41" spans="1:6" x14ac:dyDescent="0.25">
      <c r="A41" s="71">
        <v>34</v>
      </c>
      <c r="B41" s="7"/>
      <c r="C41" s="7"/>
      <c r="D41" s="7"/>
      <c r="E41" s="71" t="str">
        <f>IF(B41&gt;0,(CONCATENATE("AM_",'[1]Valoració '!$D$7,"00",A41))," ")</f>
        <v xml:space="preserve"> </v>
      </c>
      <c r="F41" s="71"/>
    </row>
    <row r="42" spans="1:6" x14ac:dyDescent="0.25">
      <c r="A42" s="71">
        <v>35</v>
      </c>
      <c r="B42" s="7"/>
      <c r="C42" s="7"/>
      <c r="D42" s="7"/>
      <c r="E42" s="71" t="str">
        <f>IF(B42&gt;0,(CONCATENATE("AM_",'[1]Valoració '!$D$7,"00",A42))," ")</f>
        <v xml:space="preserve"> </v>
      </c>
      <c r="F42" s="71"/>
    </row>
    <row r="43" spans="1:6" x14ac:dyDescent="0.25">
      <c r="A43" s="71">
        <v>36</v>
      </c>
      <c r="B43" s="7"/>
      <c r="C43" s="7"/>
      <c r="D43" s="7"/>
      <c r="E43" s="71" t="str">
        <f>IF(B43&gt;0,(CONCATENATE("AM_",'[1]Valoració '!$D$7,"00",A43))," ")</f>
        <v xml:space="preserve"> </v>
      </c>
      <c r="F43" s="71"/>
    </row>
    <row r="44" spans="1:6" x14ac:dyDescent="0.25">
      <c r="A44" s="71">
        <v>37</v>
      </c>
      <c r="B44" s="7"/>
      <c r="C44" s="7"/>
      <c r="D44" s="7"/>
      <c r="E44" s="71" t="str">
        <f>IF(B44&gt;0,(CONCATENATE("AM_",'[1]Valoració '!$D$7,"00",A44))," ")</f>
        <v xml:space="preserve"> </v>
      </c>
      <c r="F44" s="71"/>
    </row>
    <row r="45" spans="1:6" x14ac:dyDescent="0.25">
      <c r="A45" s="71">
        <v>38</v>
      </c>
      <c r="B45" s="7"/>
      <c r="C45" s="7"/>
      <c r="D45" s="7"/>
      <c r="E45" s="71" t="str">
        <f>IF(B45&gt;0,(CONCATENATE("AM_",'[1]Valoració '!$D$7,"00",A45))," ")</f>
        <v xml:space="preserve"> </v>
      </c>
      <c r="F45" s="71"/>
    </row>
    <row r="46" spans="1:6" x14ac:dyDescent="0.25">
      <c r="A46" s="71">
        <v>39</v>
      </c>
      <c r="B46" s="7"/>
      <c r="C46" s="7"/>
      <c r="D46" s="7"/>
      <c r="E46" s="71" t="str">
        <f>IF(B46&gt;0,(CONCATENATE("AM_",'[1]Valoració '!$D$7,"00",A46))," ")</f>
        <v xml:space="preserve"> </v>
      </c>
      <c r="F46" s="71"/>
    </row>
    <row r="47" spans="1:6" x14ac:dyDescent="0.25">
      <c r="A47" s="71">
        <v>40</v>
      </c>
      <c r="B47" s="7"/>
      <c r="C47" s="7"/>
      <c r="D47" s="7"/>
      <c r="E47" s="71" t="str">
        <f>IF(B47&gt;0,(CONCATENATE("AM_",'[1]Valoració '!$D$7,"00",A47))," ")</f>
        <v xml:space="preserve"> </v>
      </c>
      <c r="F47" s="71"/>
    </row>
    <row r="48" spans="1:6" x14ac:dyDescent="0.25">
      <c r="A48" s="71">
        <v>41</v>
      </c>
      <c r="B48" s="7"/>
      <c r="C48" s="7"/>
      <c r="D48" s="7"/>
      <c r="E48" s="71" t="str">
        <f>IF(B48&gt;0,(CONCATENATE("AM_",'[1]Valoració '!$D$7,"00",A48))," ")</f>
        <v xml:space="preserve"> </v>
      </c>
      <c r="F48" s="71"/>
    </row>
    <row r="49" spans="1:6" x14ac:dyDescent="0.25">
      <c r="A49" s="71">
        <v>42</v>
      </c>
      <c r="B49" s="7"/>
      <c r="C49" s="7"/>
      <c r="D49" s="7"/>
      <c r="E49" s="71" t="str">
        <f>IF(B49&gt;0,(CONCATENATE("AM_",'[1]Valoració '!$D$7,"00",A49))," ")</f>
        <v xml:space="preserve"> </v>
      </c>
      <c r="F49" s="71"/>
    </row>
    <row r="50" spans="1:6" x14ac:dyDescent="0.25">
      <c r="A50" s="71">
        <v>43</v>
      </c>
      <c r="B50" s="7"/>
      <c r="C50" s="7"/>
      <c r="D50" s="7"/>
      <c r="E50" s="71" t="str">
        <f>IF(B50&gt;0,(CONCATENATE("AM_",'[1]Valoració '!$D$7,"00",A50))," ")</f>
        <v xml:space="preserve"> </v>
      </c>
      <c r="F50" s="71"/>
    </row>
    <row r="51" spans="1:6" x14ac:dyDescent="0.25">
      <c r="A51" s="71">
        <v>44</v>
      </c>
      <c r="B51" s="7"/>
      <c r="C51" s="7"/>
      <c r="D51" s="7"/>
      <c r="E51" s="71" t="str">
        <f>IF(B51&gt;0,(CONCATENATE("AM_",'[1]Valoració '!$D$7,"00",A51))," ")</f>
        <v xml:space="preserve"> </v>
      </c>
      <c r="F51" s="71"/>
    </row>
    <row r="52" spans="1:6" x14ac:dyDescent="0.25">
      <c r="A52" s="71">
        <v>45</v>
      </c>
      <c r="B52" s="7"/>
      <c r="C52" s="7"/>
      <c r="D52" s="7"/>
      <c r="E52" s="71" t="str">
        <f>IF(B52&gt;0,(CONCATENATE("AM_",'[1]Valoració '!$D$7,"00",A52))," ")</f>
        <v xml:space="preserve"> </v>
      </c>
      <c r="F52" s="71"/>
    </row>
    <row r="53" spans="1:6" x14ac:dyDescent="0.25">
      <c r="A53" s="71">
        <v>46</v>
      </c>
      <c r="B53" s="7"/>
      <c r="C53" s="7"/>
      <c r="D53" s="7"/>
      <c r="E53" s="71" t="str">
        <f>IF(B53&gt;0,(CONCATENATE("AM_",'[1]Valoració '!$D$7,"00",A53))," ")</f>
        <v xml:space="preserve"> </v>
      </c>
      <c r="F53" s="71"/>
    </row>
    <row r="54" spans="1:6" x14ac:dyDescent="0.25">
      <c r="A54" s="71">
        <v>47</v>
      </c>
      <c r="B54" s="7"/>
      <c r="C54" s="7"/>
      <c r="D54" s="7"/>
      <c r="E54" s="71" t="str">
        <f>IF(B54&gt;0,(CONCATENATE("AM_",'[1]Valoració '!$D$7,"00",A54))," ")</f>
        <v xml:space="preserve"> </v>
      </c>
      <c r="F54" s="71"/>
    </row>
    <row r="55" spans="1:6" x14ac:dyDescent="0.25">
      <c r="A55" s="71">
        <v>48</v>
      </c>
      <c r="B55" s="7"/>
      <c r="C55" s="7"/>
      <c r="D55" s="7"/>
      <c r="E55" s="71" t="str">
        <f>IF(B55&gt;0,(CONCATENATE("AM_",'[1]Valoració '!$D$7,"00",A55))," ")</f>
        <v xml:space="preserve"> </v>
      </c>
      <c r="F55" s="71"/>
    </row>
    <row r="56" spans="1:6" x14ac:dyDescent="0.25">
      <c r="A56" s="71">
        <v>49</v>
      </c>
      <c r="B56" s="7"/>
      <c r="C56" s="7"/>
      <c r="D56" s="7"/>
      <c r="E56" s="71" t="str">
        <f>IF(B56&gt;0,(CONCATENATE("AM_",'[1]Valoració '!$D$7,"00",A56))," ")</f>
        <v xml:space="preserve"> </v>
      </c>
      <c r="F56" s="71"/>
    </row>
    <row r="57" spans="1:6" x14ac:dyDescent="0.25">
      <c r="A57" s="71">
        <v>50</v>
      </c>
      <c r="B57" s="7"/>
      <c r="C57" s="7"/>
      <c r="D57" s="7"/>
      <c r="E57" s="71" t="str">
        <f>IF(B57&gt;0,(CONCATENATE("AM_",'[1]Valoració '!$D$7,"00",A57))," ")</f>
        <v xml:space="preserve"> </v>
      </c>
      <c r="F57" s="71"/>
    </row>
    <row r="58" spans="1:6" x14ac:dyDescent="0.25">
      <c r="A58" s="71">
        <v>51</v>
      </c>
      <c r="B58" s="7"/>
      <c r="C58" s="7"/>
      <c r="D58" s="7"/>
      <c r="E58" s="71" t="str">
        <f>IF(B58&gt;0,(CONCATENATE("AM_",'[1]Valoració '!$D$7,"00",A58))," ")</f>
        <v xml:space="preserve"> </v>
      </c>
      <c r="F58" s="71"/>
    </row>
    <row r="59" spans="1:6" x14ac:dyDescent="0.25">
      <c r="A59" s="71">
        <v>52</v>
      </c>
      <c r="B59" s="7"/>
      <c r="C59" s="7"/>
      <c r="D59" s="7"/>
      <c r="E59" s="71" t="str">
        <f>IF(B59&gt;0,(CONCATENATE("AM_",'[1]Valoració '!$D$7,"00",A59))," ")</f>
        <v xml:space="preserve"> </v>
      </c>
      <c r="F59" s="71"/>
    </row>
    <row r="60" spans="1:6" x14ac:dyDescent="0.25">
      <c r="A60" s="71">
        <v>53</v>
      </c>
      <c r="B60" s="7"/>
      <c r="C60" s="7"/>
      <c r="D60" s="7"/>
      <c r="E60" s="71" t="str">
        <f>IF(B60&gt;0,(CONCATENATE("AM_",'[1]Valoració '!$D$7,"00",A60))," ")</f>
        <v xml:space="preserve"> </v>
      </c>
      <c r="F60" s="71"/>
    </row>
    <row r="61" spans="1:6" x14ac:dyDescent="0.25">
      <c r="A61" s="71">
        <v>54</v>
      </c>
      <c r="B61" s="7"/>
      <c r="C61" s="7"/>
      <c r="D61" s="7"/>
      <c r="E61" s="71" t="str">
        <f>IF(B61&gt;0,(CONCATENATE("AM_",'[1]Valoració '!$D$7,"00",A61))," ")</f>
        <v xml:space="preserve"> </v>
      </c>
      <c r="F61" s="71"/>
    </row>
    <row r="62" spans="1:6" x14ac:dyDescent="0.25">
      <c r="A62" s="71">
        <v>55</v>
      </c>
      <c r="B62" s="7"/>
      <c r="C62" s="7"/>
      <c r="D62" s="7"/>
      <c r="E62" s="71" t="str">
        <f>IF(B62&gt;0,(CONCATENATE("AM_",'[1]Valoració '!$D$7,"00",A62))," ")</f>
        <v xml:space="preserve"> </v>
      </c>
      <c r="F62" s="71"/>
    </row>
    <row r="63" spans="1:6" x14ac:dyDescent="0.25">
      <c r="A63" s="71">
        <v>56</v>
      </c>
      <c r="B63" s="7"/>
      <c r="C63" s="7"/>
      <c r="D63" s="7"/>
      <c r="E63" s="71" t="str">
        <f>IF(B63&gt;0,(CONCATENATE("AM_",'[1]Valoració '!$D$7,"00",A63))," ")</f>
        <v xml:space="preserve"> </v>
      </c>
      <c r="F63" s="71"/>
    </row>
    <row r="64" spans="1:6" x14ac:dyDescent="0.25">
      <c r="A64" s="71">
        <v>57</v>
      </c>
      <c r="B64" s="7"/>
      <c r="C64" s="7"/>
      <c r="D64" s="7"/>
      <c r="E64" s="71" t="str">
        <f>IF(B64&gt;0,(CONCATENATE("AM_",'[1]Valoració '!$D$7,"00",A64))," ")</f>
        <v xml:space="preserve"> </v>
      </c>
      <c r="F64" s="71"/>
    </row>
    <row r="65" spans="1:6" x14ac:dyDescent="0.25">
      <c r="A65" s="71">
        <v>58</v>
      </c>
      <c r="B65" s="7"/>
      <c r="C65" s="7"/>
      <c r="D65" s="7"/>
      <c r="E65" s="71" t="str">
        <f>IF(B65&gt;0,(CONCATENATE("AM_",'[1]Valoració '!$D$7,"00",A65))," ")</f>
        <v xml:space="preserve"> </v>
      </c>
      <c r="F65" s="71"/>
    </row>
    <row r="66" spans="1:6" x14ac:dyDescent="0.25">
      <c r="A66" s="71">
        <v>59</v>
      </c>
      <c r="B66" s="7"/>
      <c r="C66" s="7"/>
      <c r="D66" s="7"/>
      <c r="E66" s="71" t="str">
        <f>IF(B66&gt;0,(CONCATENATE("AM_",'[1]Valoració '!$D$7,"00",A66))," ")</f>
        <v xml:space="preserve"> </v>
      </c>
      <c r="F66" s="71"/>
    </row>
    <row r="67" spans="1:6" x14ac:dyDescent="0.25">
      <c r="A67" s="71">
        <v>60</v>
      </c>
      <c r="B67" s="7"/>
      <c r="C67" s="7"/>
      <c r="D67" s="7"/>
      <c r="E67" s="71" t="str">
        <f>IF(B67&gt;0,(CONCATENATE("AM_",'[1]Valoració '!$D$7,"00",A67))," ")</f>
        <v xml:space="preserve"> </v>
      </c>
      <c r="F67" s="71"/>
    </row>
    <row r="68" spans="1:6" x14ac:dyDescent="0.25">
      <c r="A68" s="71">
        <v>61</v>
      </c>
      <c r="B68" s="7"/>
      <c r="C68" s="7"/>
      <c r="D68" s="7"/>
      <c r="E68" s="71" t="str">
        <f>IF(B68&gt;0,(CONCATENATE("AM_",'[1]Valoració '!$D$7,"00",A68))," ")</f>
        <v xml:space="preserve"> </v>
      </c>
      <c r="F68" s="71"/>
    </row>
    <row r="69" spans="1:6" x14ac:dyDescent="0.25">
      <c r="A69" s="71">
        <v>62</v>
      </c>
      <c r="B69" s="7"/>
      <c r="C69" s="7"/>
      <c r="D69" s="7"/>
      <c r="E69" s="71" t="str">
        <f>IF(B69&gt;0,(CONCATENATE("AM_",'[1]Valoració '!$D$7,"00",A69))," ")</f>
        <v xml:space="preserve"> </v>
      </c>
      <c r="F69" s="71"/>
    </row>
    <row r="70" spans="1:6" x14ac:dyDescent="0.25">
      <c r="A70" s="71">
        <v>63</v>
      </c>
      <c r="B70" s="7"/>
      <c r="C70" s="7"/>
      <c r="D70" s="7"/>
      <c r="E70" s="71" t="str">
        <f>IF(B70&gt;0,(CONCATENATE("AM_",'[1]Valoració '!$D$7,"00",A70))," ")</f>
        <v xml:space="preserve"> </v>
      </c>
      <c r="F70" s="71"/>
    </row>
    <row r="71" spans="1:6" x14ac:dyDescent="0.25">
      <c r="A71" s="71">
        <v>64</v>
      </c>
      <c r="B71" s="7"/>
      <c r="C71" s="7"/>
      <c r="D71" s="7"/>
      <c r="E71" s="71" t="str">
        <f>IF(B71&gt;0,(CONCATENATE("AM_",'[1]Valoració '!$D$7,"00",A71))," ")</f>
        <v xml:space="preserve"> </v>
      </c>
      <c r="F71" s="71"/>
    </row>
    <row r="72" spans="1:6" x14ac:dyDescent="0.25">
      <c r="A72" s="71">
        <v>65</v>
      </c>
      <c r="B72" s="7"/>
      <c r="C72" s="7"/>
      <c r="D72" s="7"/>
      <c r="E72" s="71" t="str">
        <f>IF(B72&gt;0,(CONCATENATE("AM_",'[1]Valoració '!$D$7,"00",A72))," ")</f>
        <v xml:space="preserve"> </v>
      </c>
      <c r="F72" s="71"/>
    </row>
    <row r="73" spans="1:6" x14ac:dyDescent="0.25">
      <c r="A73" s="71">
        <v>66</v>
      </c>
      <c r="B73" s="7"/>
      <c r="C73" s="7"/>
      <c r="D73" s="7"/>
      <c r="E73" s="71" t="str">
        <f>IF(B73&gt;0,(CONCATENATE("AM_",'[1]Valoració '!$D$7,"00",A73))," ")</f>
        <v xml:space="preserve"> </v>
      </c>
      <c r="F73" s="71"/>
    </row>
    <row r="74" spans="1:6" x14ac:dyDescent="0.25">
      <c r="A74" s="71">
        <v>67</v>
      </c>
      <c r="B74" s="7"/>
      <c r="C74" s="7"/>
      <c r="D74" s="7"/>
      <c r="E74" s="71" t="str">
        <f>IF(B74&gt;0,(CONCATENATE("AM_",'[1]Valoració '!$D$7,"00",A74))," ")</f>
        <v xml:space="preserve"> </v>
      </c>
      <c r="F74" s="71"/>
    </row>
    <row r="75" spans="1:6" x14ac:dyDescent="0.25">
      <c r="A75" s="71">
        <v>68</v>
      </c>
      <c r="B75" s="7"/>
      <c r="C75" s="7"/>
      <c r="D75" s="7"/>
      <c r="E75" s="71" t="str">
        <f>IF(B75&gt;0,(CONCATENATE("AM_",'[1]Valoració '!$D$7,"00",A75))," ")</f>
        <v xml:space="preserve"> </v>
      </c>
      <c r="F75" s="71"/>
    </row>
    <row r="76" spans="1:6" x14ac:dyDescent="0.25">
      <c r="A76" s="71">
        <v>69</v>
      </c>
      <c r="B76" s="7"/>
      <c r="C76" s="7"/>
      <c r="D76" s="7"/>
      <c r="E76" s="71" t="str">
        <f>IF(B76&gt;0,(CONCATENATE("AM_",'[1]Valoració '!$D$7,"00",A76))," ")</f>
        <v xml:space="preserve"> </v>
      </c>
      <c r="F76" s="71"/>
    </row>
    <row r="77" spans="1:6" x14ac:dyDescent="0.25">
      <c r="A77" s="71">
        <v>70</v>
      </c>
      <c r="B77" s="7"/>
      <c r="C77" s="7"/>
      <c r="D77" s="7"/>
      <c r="E77" s="71" t="str">
        <f>IF(B77&gt;0,(CONCATENATE("AM_",'[1]Valoració '!$D$7,"00",A77))," ")</f>
        <v xml:space="preserve"> </v>
      </c>
      <c r="F77" s="71"/>
    </row>
    <row r="78" spans="1:6" x14ac:dyDescent="0.25">
      <c r="A78" s="71">
        <v>71</v>
      </c>
      <c r="B78" s="7"/>
      <c r="C78" s="7"/>
      <c r="D78" s="7"/>
      <c r="E78" s="71" t="str">
        <f>IF(B78&gt;0,(CONCATENATE("AM_",'[1]Valoració '!$D$7,"00",A78))," ")</f>
        <v xml:space="preserve"> </v>
      </c>
      <c r="F78" s="71"/>
    </row>
    <row r="79" spans="1:6" x14ac:dyDescent="0.25">
      <c r="A79" s="71">
        <v>72</v>
      </c>
      <c r="B79" s="7"/>
      <c r="C79" s="7"/>
      <c r="D79" s="7"/>
      <c r="E79" s="71" t="str">
        <f>IF(B79&gt;0,(CONCATENATE("AM_",'[1]Valoració '!$D$7,"00",A79))," ")</f>
        <v xml:space="preserve"> </v>
      </c>
      <c r="F79" s="71"/>
    </row>
    <row r="80" spans="1:6" x14ac:dyDescent="0.25">
      <c r="A80" s="71">
        <v>73</v>
      </c>
      <c r="B80" s="7"/>
      <c r="C80" s="7"/>
      <c r="D80" s="7"/>
      <c r="E80" s="71" t="str">
        <f>IF(B80&gt;0,(CONCATENATE("AM_",'[1]Valoració '!$D$7,"00",A80))," ")</f>
        <v xml:space="preserve"> </v>
      </c>
      <c r="F80" s="71"/>
    </row>
    <row r="81" spans="1:6" x14ac:dyDescent="0.25">
      <c r="A81" s="71">
        <v>74</v>
      </c>
      <c r="B81" s="7"/>
      <c r="C81" s="7"/>
      <c r="D81" s="7"/>
      <c r="E81" s="71" t="str">
        <f>IF(B81&gt;0,(CONCATENATE("AM_",'[1]Valoració '!$D$7,"00",A81))," ")</f>
        <v xml:space="preserve"> </v>
      </c>
      <c r="F81" s="71"/>
    </row>
    <row r="82" spans="1:6" x14ac:dyDescent="0.25">
      <c r="A82" s="71">
        <v>75</v>
      </c>
      <c r="B82" s="7"/>
      <c r="C82" s="7"/>
      <c r="D82" s="7"/>
      <c r="E82" s="71" t="str">
        <f>IF(B82&gt;0,(CONCATENATE("AM_",'[1]Valoració '!$D$7,"00",A82))," ")</f>
        <v xml:space="preserve"> </v>
      </c>
      <c r="F82" s="71"/>
    </row>
    <row r="83" spans="1:6" x14ac:dyDescent="0.25">
      <c r="A83" s="71">
        <v>76</v>
      </c>
      <c r="B83" s="7"/>
      <c r="C83" s="7"/>
      <c r="D83" s="7"/>
      <c r="E83" s="71" t="str">
        <f>IF(B83&gt;0,(CONCATENATE("AM_",'[1]Valoració '!$D$7,"00",A83))," ")</f>
        <v xml:space="preserve"> </v>
      </c>
      <c r="F83" s="71"/>
    </row>
    <row r="84" spans="1:6" x14ac:dyDescent="0.25">
      <c r="A84" s="71">
        <v>77</v>
      </c>
      <c r="B84" s="7"/>
      <c r="C84" s="7"/>
      <c r="D84" s="7"/>
      <c r="E84" s="71" t="str">
        <f>IF(B84&gt;0,(CONCATENATE("AM_",'[1]Valoració '!$D$7,"00",A84))," ")</f>
        <v xml:space="preserve"> </v>
      </c>
      <c r="F84" s="71"/>
    </row>
    <row r="85" spans="1:6" x14ac:dyDescent="0.25">
      <c r="A85" s="71">
        <v>78</v>
      </c>
      <c r="B85" s="7"/>
      <c r="C85" s="7"/>
      <c r="D85" s="7"/>
      <c r="E85" s="71" t="str">
        <f>IF(B85&gt;0,(CONCATENATE("AM_",'[1]Valoració '!$D$7,"00",A85))," ")</f>
        <v xml:space="preserve"> </v>
      </c>
      <c r="F85" s="71"/>
    </row>
    <row r="86" spans="1:6" x14ac:dyDescent="0.25">
      <c r="A86" s="71">
        <v>79</v>
      </c>
      <c r="B86" s="7"/>
      <c r="C86" s="7"/>
      <c r="D86" s="7"/>
      <c r="E86" s="71" t="str">
        <f>IF(B86&gt;0,(CONCATENATE("AM_",'[1]Valoració '!$D$7,"00",A86))," ")</f>
        <v xml:space="preserve"> </v>
      </c>
      <c r="F86" s="71"/>
    </row>
    <row r="87" spans="1:6" x14ac:dyDescent="0.25">
      <c r="A87" s="71">
        <v>80</v>
      </c>
      <c r="B87" s="7"/>
      <c r="C87" s="7"/>
      <c r="D87" s="7"/>
      <c r="E87" s="71" t="str">
        <f>IF(B87&gt;0,(CONCATENATE("AM_",'[1]Valoració '!$D$7,"00",A87))," ")</f>
        <v xml:space="preserve"> </v>
      </c>
      <c r="F87" s="71"/>
    </row>
    <row r="88" spans="1:6" x14ac:dyDescent="0.25">
      <c r="A88" s="71">
        <v>81</v>
      </c>
      <c r="B88" s="7"/>
      <c r="C88" s="7"/>
      <c r="D88" s="7"/>
      <c r="E88" s="71" t="str">
        <f>IF(B88&gt;0,(CONCATENATE("AM_",'[1]Valoració '!$D$7,"00",A88))," ")</f>
        <v xml:space="preserve"> </v>
      </c>
      <c r="F88" s="71"/>
    </row>
    <row r="89" spans="1:6" x14ac:dyDescent="0.25">
      <c r="A89" s="71">
        <v>82</v>
      </c>
      <c r="B89" s="7"/>
      <c r="C89" s="7"/>
      <c r="D89" s="7"/>
      <c r="E89" s="71" t="str">
        <f>IF(B89&gt;0,(CONCATENATE("AM_",'[1]Valoració '!$D$7,"00",A89))," ")</f>
        <v xml:space="preserve"> </v>
      </c>
      <c r="F89" s="71"/>
    </row>
    <row r="90" spans="1:6" x14ac:dyDescent="0.25">
      <c r="A90" s="71">
        <v>83</v>
      </c>
      <c r="B90" s="7"/>
      <c r="C90" s="7"/>
      <c r="D90" s="7"/>
      <c r="E90" s="71" t="str">
        <f>IF(B90&gt;0,(CONCATENATE("AM_",'[1]Valoració '!$D$7,"00",A90))," ")</f>
        <v xml:space="preserve"> </v>
      </c>
      <c r="F90" s="71"/>
    </row>
    <row r="91" spans="1:6" x14ac:dyDescent="0.25">
      <c r="A91" s="71">
        <v>84</v>
      </c>
      <c r="B91" s="7"/>
      <c r="C91" s="7"/>
      <c r="D91" s="7"/>
      <c r="E91" s="71" t="str">
        <f>IF(B91&gt;0,(CONCATENATE("AM_",'[1]Valoració '!$D$7,"00",A91))," ")</f>
        <v xml:space="preserve"> </v>
      </c>
      <c r="F91" s="71"/>
    </row>
    <row r="92" spans="1:6" x14ac:dyDescent="0.25">
      <c r="A92" s="71">
        <v>85</v>
      </c>
      <c r="B92" s="7"/>
      <c r="C92" s="7"/>
      <c r="D92" s="7"/>
      <c r="E92" s="71" t="str">
        <f>IF(B92&gt;0,(CONCATENATE("AM_",'[1]Valoració '!$D$7,"00",A92))," ")</f>
        <v xml:space="preserve"> </v>
      </c>
      <c r="F92" s="71"/>
    </row>
    <row r="93" spans="1:6" x14ac:dyDescent="0.25">
      <c r="A93" s="71">
        <v>86</v>
      </c>
      <c r="B93" s="7"/>
      <c r="C93" s="7"/>
      <c r="D93" s="7"/>
      <c r="E93" s="71" t="str">
        <f>IF(B93&gt;0,(CONCATENATE("AM_",'[1]Valoració '!$D$7,"00",A93))," ")</f>
        <v xml:space="preserve"> </v>
      </c>
      <c r="F93" s="71"/>
    </row>
    <row r="94" spans="1:6" x14ac:dyDescent="0.25">
      <c r="A94" s="71">
        <v>87</v>
      </c>
      <c r="B94" s="7"/>
      <c r="C94" s="7"/>
      <c r="D94" s="7"/>
      <c r="E94" s="71" t="str">
        <f>IF(B94&gt;0,(CONCATENATE("AM_",'[1]Valoració '!$D$7,"00",A94))," ")</f>
        <v xml:space="preserve"> </v>
      </c>
      <c r="F94" s="71"/>
    </row>
    <row r="95" spans="1:6" x14ac:dyDescent="0.25">
      <c r="A95" s="71">
        <v>88</v>
      </c>
      <c r="B95" s="7"/>
      <c r="C95" s="7"/>
      <c r="D95" s="7"/>
      <c r="E95" s="71" t="str">
        <f>IF(B95&gt;0,(CONCATENATE("AM_",'[1]Valoració '!$D$7,"00",A95))," ")</f>
        <v xml:space="preserve"> </v>
      </c>
      <c r="F95" s="71"/>
    </row>
    <row r="96" spans="1:6" x14ac:dyDescent="0.25">
      <c r="A96" s="71">
        <v>89</v>
      </c>
      <c r="B96" s="7"/>
      <c r="C96" s="7"/>
      <c r="D96" s="7"/>
      <c r="E96" s="71" t="str">
        <f>IF(B96&gt;0,(CONCATENATE("AM_",'[1]Valoració '!$D$7,"00",A96))," ")</f>
        <v xml:space="preserve"> </v>
      </c>
      <c r="F96" s="71"/>
    </row>
    <row r="97" spans="1:6" x14ac:dyDescent="0.25">
      <c r="A97" s="71">
        <v>90</v>
      </c>
      <c r="B97" s="7"/>
      <c r="C97" s="7"/>
      <c r="D97" s="7"/>
      <c r="E97" s="71" t="str">
        <f>IF(B97&gt;0,(CONCATENATE("AM_",'[1]Valoració '!$D$7,"00",A97))," ")</f>
        <v xml:space="preserve"> </v>
      </c>
      <c r="F97" s="71"/>
    </row>
    <row r="98" spans="1:6" x14ac:dyDescent="0.25">
      <c r="A98" s="71">
        <v>91</v>
      </c>
      <c r="B98" s="7"/>
      <c r="C98" s="7"/>
      <c r="D98" s="7"/>
      <c r="E98" s="71" t="str">
        <f>IF(B98&gt;0,(CONCATENATE("AM_",'[1]Valoració '!$D$7,"00",A98))," ")</f>
        <v xml:space="preserve"> </v>
      </c>
      <c r="F98" s="71"/>
    </row>
    <row r="99" spans="1:6" x14ac:dyDescent="0.25">
      <c r="A99" s="71">
        <v>92</v>
      </c>
      <c r="B99" s="7"/>
      <c r="C99" s="7"/>
      <c r="D99" s="7"/>
      <c r="E99" s="71" t="str">
        <f>IF(B99&gt;0,(CONCATENATE("AM_",'[1]Valoració '!$D$7,"00",A99))," ")</f>
        <v xml:space="preserve"> </v>
      </c>
      <c r="F99" s="71"/>
    </row>
    <row r="100" spans="1:6" x14ac:dyDescent="0.25">
      <c r="A100" s="71">
        <v>93</v>
      </c>
      <c r="B100" s="7"/>
      <c r="C100" s="7"/>
      <c r="D100" s="7"/>
      <c r="E100" s="71" t="str">
        <f>IF(B100&gt;0,(CONCATENATE("AM_",'[1]Valoració '!$D$7,"00",A100))," ")</f>
        <v xml:space="preserve"> </v>
      </c>
      <c r="F100" s="71"/>
    </row>
    <row r="101" spans="1:6" x14ac:dyDescent="0.25">
      <c r="A101" s="71">
        <v>94</v>
      </c>
      <c r="B101" s="7"/>
      <c r="C101" s="7"/>
      <c r="D101" s="7"/>
      <c r="E101" s="71" t="str">
        <f>IF(B101&gt;0,(CONCATENATE("AM_",'[1]Valoració '!$D$7,"00",A101))," ")</f>
        <v xml:space="preserve"> </v>
      </c>
      <c r="F101" s="71"/>
    </row>
    <row r="102" spans="1:6" x14ac:dyDescent="0.25">
      <c r="A102" s="71">
        <v>95</v>
      </c>
      <c r="B102" s="7"/>
      <c r="C102" s="7"/>
      <c r="D102" s="7"/>
      <c r="E102" s="71" t="str">
        <f>IF(B102&gt;0,(CONCATENATE("AM_",'[1]Valoració '!$D$7,"00",A102))," ")</f>
        <v xml:space="preserve"> </v>
      </c>
      <c r="F102" s="71"/>
    </row>
    <row r="103" spans="1:6" x14ac:dyDescent="0.25">
      <c r="A103" s="71">
        <v>96</v>
      </c>
      <c r="B103" s="7"/>
      <c r="C103" s="7"/>
      <c r="D103" s="7"/>
      <c r="E103" s="71" t="str">
        <f>IF(B103&gt;0,(CONCATENATE("AM_",'[1]Valoració '!$D$7,"00",A103))," ")</f>
        <v xml:space="preserve"> </v>
      </c>
      <c r="F103" s="71"/>
    </row>
    <row r="104" spans="1:6" x14ac:dyDescent="0.25">
      <c r="A104" s="71">
        <v>97</v>
      </c>
      <c r="B104" s="7"/>
      <c r="C104" s="7"/>
      <c r="D104" s="7"/>
      <c r="E104" s="71" t="str">
        <f>IF(B104&gt;0,(CONCATENATE("AM_",'[1]Valoració '!$D$7,"00",A104))," ")</f>
        <v xml:space="preserve"> </v>
      </c>
      <c r="F104" s="71"/>
    </row>
    <row r="105" spans="1:6" x14ac:dyDescent="0.25">
      <c r="A105" s="71">
        <v>98</v>
      </c>
      <c r="B105" s="7"/>
      <c r="C105" s="7"/>
      <c r="D105" s="7"/>
      <c r="E105" s="71" t="str">
        <f>IF(B105&gt;0,(CONCATENATE("AM_",'[1]Valoració '!$D$7,"00",A105))," ")</f>
        <v xml:space="preserve"> </v>
      </c>
      <c r="F105" s="71"/>
    </row>
    <row r="106" spans="1:6" x14ac:dyDescent="0.25">
      <c r="A106" s="71">
        <v>99</v>
      </c>
      <c r="B106" s="7"/>
      <c r="C106" s="7"/>
      <c r="D106" s="7"/>
      <c r="E106" s="71" t="str">
        <f>IF(B106&gt;0,(CONCATENATE("AM_",'[1]Valoració '!$D$7,"00",A106))," ")</f>
        <v xml:space="preserve"> </v>
      </c>
      <c r="F106" s="71"/>
    </row>
    <row r="107" spans="1:6" x14ac:dyDescent="0.25">
      <c r="A107" s="71">
        <v>100</v>
      </c>
      <c r="B107" s="7"/>
      <c r="C107" s="7"/>
      <c r="D107" s="7"/>
      <c r="E107" s="71" t="str">
        <f>IF(B107&gt;0,(CONCATENATE("AM_",'[1]Valoració '!$D$7,"00",A107))," ")</f>
        <v xml:space="preserve"> </v>
      </c>
      <c r="F107" s="71"/>
    </row>
    <row r="109" spans="1:6" ht="15.75" x14ac:dyDescent="0.25">
      <c r="B109" s="48"/>
      <c r="C109" s="48"/>
    </row>
  </sheetData>
  <mergeCells count="1">
    <mergeCell ref="A6:D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2769" r:id="rId3" name="Button 1">
              <controlPr defaultSize="0" print="0" autoFill="0" autoPict="0" macro="[1]!Enviar">
                <anchor moveWithCells="1" sizeWithCells="1">
                  <from>
                    <xdr:col>6</xdr:col>
                    <xdr:colOff>485775</xdr:colOff>
                    <xdr:row>0</xdr:row>
                    <xdr:rowOff>0</xdr:rowOff>
                  </from>
                  <to>
                    <xdr:col>9</xdr:col>
                    <xdr:colOff>361950</xdr:colOff>
                    <xdr:row>6</xdr:row>
                    <xdr:rowOff>19050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108"/>
  <sheetViews>
    <sheetView workbookViewId="0">
      <selection activeCell="A26" sqref="A26"/>
    </sheetView>
  </sheetViews>
  <sheetFormatPr baseColWidth="10" defaultColWidth="9.140625" defaultRowHeight="15" x14ac:dyDescent="0.25"/>
  <cols>
    <col min="2" max="2" width="84.5703125" customWidth="1"/>
    <col min="3" max="3" width="16.28515625" customWidth="1"/>
    <col min="4" max="4" width="19.140625" customWidth="1"/>
    <col min="5" max="5" width="22.42578125" customWidth="1"/>
    <col min="14" max="14" width="0" hidden="1" customWidth="1"/>
  </cols>
  <sheetData>
    <row r="1" spans="1:14" x14ac:dyDescent="0.25">
      <c r="A1" s="43" t="s">
        <v>444</v>
      </c>
    </row>
    <row r="2" spans="1:14" x14ac:dyDescent="0.25">
      <c r="A2" t="s">
        <v>206</v>
      </c>
    </row>
    <row r="4" spans="1:14" x14ac:dyDescent="0.25">
      <c r="A4" s="70" t="s">
        <v>212</v>
      </c>
    </row>
    <row r="5" spans="1:14" x14ac:dyDescent="0.25">
      <c r="A5" s="282" t="s">
        <v>443</v>
      </c>
      <c r="B5" s="283"/>
      <c r="C5" s="283"/>
      <c r="D5" s="284"/>
    </row>
    <row r="6" spans="1:14" ht="34.5" customHeight="1" x14ac:dyDescent="0.25">
      <c r="A6" s="77" t="s">
        <v>141</v>
      </c>
      <c r="B6" s="36" t="s">
        <v>415</v>
      </c>
      <c r="C6" s="36" t="s">
        <v>711</v>
      </c>
      <c r="D6" s="36" t="s">
        <v>416</v>
      </c>
      <c r="E6" s="36" t="s">
        <v>139</v>
      </c>
    </row>
    <row r="7" spans="1:14" x14ac:dyDescent="0.25">
      <c r="A7" s="71">
        <v>1</v>
      </c>
      <c r="B7" s="76"/>
      <c r="C7" s="76"/>
      <c r="D7" s="76"/>
      <c r="E7" s="71" t="str">
        <f>IF(B7&gt;0,(CONCATENATE("AM_",'Valoració '!$D$7,"00",A7))," ")</f>
        <v xml:space="preserve"> </v>
      </c>
    </row>
    <row r="8" spans="1:14" x14ac:dyDescent="0.25">
      <c r="A8" s="71">
        <v>2</v>
      </c>
      <c r="B8" s="76"/>
      <c r="C8" s="76"/>
      <c r="D8" s="76"/>
      <c r="E8" s="71" t="str">
        <f>IF(B8&gt;0,(CONCATENATE("AM_",'Valoració '!$D$7,"00",A8))," ")</f>
        <v xml:space="preserve"> </v>
      </c>
    </row>
    <row r="9" spans="1:14" x14ac:dyDescent="0.25">
      <c r="A9" s="71">
        <v>3</v>
      </c>
      <c r="B9" s="76"/>
      <c r="C9" s="76"/>
      <c r="D9" s="76"/>
      <c r="E9" s="71" t="str">
        <f>IF(B9&gt;0,(CONCATENATE("AM_",'Valoració '!$D$7,"00",A9))," ")</f>
        <v xml:space="preserve"> </v>
      </c>
      <c r="N9" t="s">
        <v>708</v>
      </c>
    </row>
    <row r="10" spans="1:14" x14ac:dyDescent="0.25">
      <c r="A10" s="71">
        <v>4</v>
      </c>
      <c r="B10" s="76"/>
      <c r="C10" s="76"/>
      <c r="D10" s="76"/>
      <c r="E10" s="71" t="str">
        <f>IF(B10&gt;0,(CONCATENATE("AM_",'Valoració '!$D$7,"00",A10))," ")</f>
        <v xml:space="preserve"> </v>
      </c>
      <c r="N10" t="s">
        <v>709</v>
      </c>
    </row>
    <row r="11" spans="1:14" x14ac:dyDescent="0.25">
      <c r="A11" s="71">
        <v>5</v>
      </c>
      <c r="B11" s="76"/>
      <c r="C11" s="76"/>
      <c r="D11" s="76"/>
      <c r="E11" s="71" t="str">
        <f>IF(B11&gt;0,(CONCATENATE("AM_",'Valoració '!$D$7,"00",A11))," ")</f>
        <v xml:space="preserve"> </v>
      </c>
      <c r="N11" t="s">
        <v>710</v>
      </c>
    </row>
    <row r="12" spans="1:14" x14ac:dyDescent="0.25">
      <c r="A12" s="71">
        <v>6</v>
      </c>
      <c r="B12" s="76"/>
      <c r="C12" s="76"/>
      <c r="D12" s="76"/>
      <c r="E12" s="71" t="str">
        <f>IF(B12&gt;0,(CONCATENATE("AM_",'Valoració '!$D$7,"00",A12))," ")</f>
        <v xml:space="preserve"> </v>
      </c>
    </row>
    <row r="13" spans="1:14" x14ac:dyDescent="0.25">
      <c r="A13" s="71">
        <v>7</v>
      </c>
      <c r="B13" s="7"/>
      <c r="C13" s="76"/>
      <c r="D13" s="7"/>
      <c r="E13" s="71" t="str">
        <f>IF(B13&gt;0,(CONCATENATE("AM_",'Valoració '!$D$7,"00",A13))," ")</f>
        <v xml:space="preserve"> </v>
      </c>
    </row>
    <row r="14" spans="1:14" x14ac:dyDescent="0.25">
      <c r="A14" s="71">
        <v>8</v>
      </c>
      <c r="B14" s="7"/>
      <c r="C14" s="76"/>
      <c r="D14" s="7"/>
      <c r="E14" s="71" t="str">
        <f>IF(B14&gt;0,(CONCATENATE("AM_",'Valoració '!$D$7,"00",A14))," ")</f>
        <v xml:space="preserve"> </v>
      </c>
    </row>
    <row r="15" spans="1:14" x14ac:dyDescent="0.25">
      <c r="A15" s="71">
        <v>9</v>
      </c>
      <c r="B15" s="7"/>
      <c r="C15" s="76"/>
      <c r="D15" s="7"/>
      <c r="E15" s="71" t="str">
        <f>IF(B15&gt;0,(CONCATENATE("AM_",'Valoració '!$D$7,"00",A15))," ")</f>
        <v xml:space="preserve"> </v>
      </c>
    </row>
    <row r="16" spans="1:14" x14ac:dyDescent="0.25">
      <c r="A16" s="71">
        <v>10</v>
      </c>
      <c r="B16" s="7"/>
      <c r="C16" s="76"/>
      <c r="D16" s="7"/>
      <c r="E16" s="71" t="str">
        <f>IF(B16&gt;0,(CONCATENATE("AM_",'Valoració '!$D$7,"00",A16))," ")</f>
        <v xml:space="preserve"> </v>
      </c>
    </row>
    <row r="17" spans="1:5" x14ac:dyDescent="0.25">
      <c r="A17" s="71">
        <v>11</v>
      </c>
      <c r="B17" s="7"/>
      <c r="C17" s="76"/>
      <c r="D17" s="7"/>
      <c r="E17" s="71" t="str">
        <f>IF(B17&gt;0,(CONCATENATE("AM_",'Valoració '!$D$7,"00",A17))," ")</f>
        <v xml:space="preserve"> </v>
      </c>
    </row>
    <row r="18" spans="1:5" x14ac:dyDescent="0.25">
      <c r="A18" s="71">
        <v>12</v>
      </c>
      <c r="B18" s="7"/>
      <c r="C18" s="76"/>
      <c r="D18" s="7"/>
      <c r="E18" s="71" t="str">
        <f>IF(B18&gt;0,(CONCATENATE("AM_",'Valoració '!$D$7,"00",A18))," ")</f>
        <v xml:space="preserve"> </v>
      </c>
    </row>
    <row r="19" spans="1:5" x14ac:dyDescent="0.25">
      <c r="A19" s="71">
        <v>13</v>
      </c>
      <c r="B19" s="7"/>
      <c r="C19" s="76"/>
      <c r="D19" s="7"/>
      <c r="E19" s="71" t="str">
        <f>IF(B19&gt;0,(CONCATENATE("AM_",'Valoració '!$D$7,"00",A19))," ")</f>
        <v xml:space="preserve"> </v>
      </c>
    </row>
    <row r="20" spans="1:5" x14ac:dyDescent="0.25">
      <c r="A20" s="71">
        <v>14</v>
      </c>
      <c r="B20" s="7"/>
      <c r="C20" s="76"/>
      <c r="D20" s="7"/>
      <c r="E20" s="71" t="str">
        <f>IF(B20&gt;0,(CONCATENATE("AM_",'Valoració '!$D$7,"00",A20))," ")</f>
        <v xml:space="preserve"> </v>
      </c>
    </row>
    <row r="21" spans="1:5" x14ac:dyDescent="0.25">
      <c r="A21" s="71">
        <v>15</v>
      </c>
      <c r="B21" s="7"/>
      <c r="C21" s="76"/>
      <c r="D21" s="7"/>
      <c r="E21" s="71" t="str">
        <f>IF(B21&gt;0,(CONCATENATE("AM_",'Valoració '!$D$7,"00",A21))," ")</f>
        <v xml:space="preserve"> </v>
      </c>
    </row>
    <row r="22" spans="1:5" x14ac:dyDescent="0.25">
      <c r="A22" s="71">
        <v>16</v>
      </c>
      <c r="B22" s="7"/>
      <c r="C22" s="76"/>
      <c r="D22" s="7"/>
      <c r="E22" s="71" t="str">
        <f>IF(B22&gt;0,(CONCATENATE("AM_",'Valoració '!$D$7,"00",A22))," ")</f>
        <v xml:space="preserve"> </v>
      </c>
    </row>
    <row r="23" spans="1:5" x14ac:dyDescent="0.25">
      <c r="A23" s="71">
        <v>17</v>
      </c>
      <c r="B23" s="7"/>
      <c r="C23" s="76"/>
      <c r="D23" s="7"/>
      <c r="E23" s="71" t="str">
        <f>IF(B23&gt;0,(CONCATENATE("AM_",'Valoració '!$D$7,"00",A23))," ")</f>
        <v xml:space="preserve"> </v>
      </c>
    </row>
    <row r="24" spans="1:5" x14ac:dyDescent="0.25">
      <c r="A24" s="71">
        <v>18</v>
      </c>
      <c r="B24" s="7"/>
      <c r="C24" s="76"/>
      <c r="D24" s="7"/>
      <c r="E24" s="71" t="str">
        <f>IF(B24&gt;0,(CONCATENATE("AM_",'Valoració '!$D$7,"00",A24))," ")</f>
        <v xml:space="preserve"> </v>
      </c>
    </row>
    <row r="25" spans="1:5" x14ac:dyDescent="0.25">
      <c r="A25" s="71">
        <v>19</v>
      </c>
      <c r="B25" s="7"/>
      <c r="C25" s="76"/>
      <c r="D25" s="7"/>
      <c r="E25" s="71" t="str">
        <f>IF(B25&gt;0,(CONCATENATE("AM_",'Valoració '!$D$7,"00",A25))," ")</f>
        <v xml:space="preserve"> </v>
      </c>
    </row>
    <row r="26" spans="1:5" x14ac:dyDescent="0.25">
      <c r="A26" s="71">
        <v>20</v>
      </c>
      <c r="B26" s="7"/>
      <c r="C26" s="76"/>
      <c r="D26" s="7"/>
      <c r="E26" s="71" t="str">
        <f>IF(B26&gt;0,(CONCATENATE("AM_",'Valoració '!$D$7,"00",A26))," ")</f>
        <v xml:space="preserve"> </v>
      </c>
    </row>
    <row r="27" spans="1:5" x14ac:dyDescent="0.25">
      <c r="A27" s="71">
        <v>21</v>
      </c>
      <c r="B27" s="7"/>
      <c r="C27" s="76"/>
      <c r="D27" s="7"/>
      <c r="E27" s="71" t="str">
        <f>IF(B27&gt;0,(CONCATENATE("AM_",'Valoració '!$D$7,"00",A27))," ")</f>
        <v xml:space="preserve"> </v>
      </c>
    </row>
    <row r="28" spans="1:5" x14ac:dyDescent="0.25">
      <c r="A28" s="71">
        <v>22</v>
      </c>
      <c r="B28" s="7"/>
      <c r="C28" s="76"/>
      <c r="D28" s="7"/>
      <c r="E28" s="71" t="str">
        <f>IF(B28&gt;0,(CONCATENATE("AM_",'Valoració '!$D$7,"00",A28))," ")</f>
        <v xml:space="preserve"> </v>
      </c>
    </row>
    <row r="29" spans="1:5" x14ac:dyDescent="0.25">
      <c r="A29" s="71">
        <v>23</v>
      </c>
      <c r="B29" s="7"/>
      <c r="C29" s="76"/>
      <c r="D29" s="7"/>
      <c r="E29" s="71" t="str">
        <f>IF(B29&gt;0,(CONCATENATE("AM_",'Valoració '!$D$7,"00",A29))," ")</f>
        <v xml:space="preserve"> </v>
      </c>
    </row>
    <row r="30" spans="1:5" x14ac:dyDescent="0.25">
      <c r="A30" s="71">
        <v>24</v>
      </c>
      <c r="B30" s="7"/>
      <c r="C30" s="76"/>
      <c r="D30" s="7"/>
      <c r="E30" s="71" t="str">
        <f>IF(B30&gt;0,(CONCATENATE("AM_",'Valoració '!$D$7,"00",A30))," ")</f>
        <v xml:space="preserve"> </v>
      </c>
    </row>
    <row r="31" spans="1:5" x14ac:dyDescent="0.25">
      <c r="A31" s="71">
        <v>25</v>
      </c>
      <c r="B31" s="7"/>
      <c r="C31" s="76"/>
      <c r="D31" s="7"/>
      <c r="E31" s="71" t="str">
        <f>IF(B31&gt;0,(CONCATENATE("AM_",'Valoració '!$D$7,"00",A31))," ")</f>
        <v xml:space="preserve"> </v>
      </c>
    </row>
    <row r="32" spans="1:5" x14ac:dyDescent="0.25">
      <c r="A32" s="71">
        <v>26</v>
      </c>
      <c r="B32" s="7"/>
      <c r="C32" s="76"/>
      <c r="D32" s="7"/>
      <c r="E32" s="71" t="str">
        <f>IF(B32&gt;0,(CONCATENATE("AM_",'Valoració '!$D$7,"00",A32))," ")</f>
        <v xml:space="preserve"> </v>
      </c>
    </row>
    <row r="33" spans="1:5" x14ac:dyDescent="0.25">
      <c r="A33" s="71">
        <v>27</v>
      </c>
      <c r="B33" s="7"/>
      <c r="C33" s="76"/>
      <c r="D33" s="7"/>
      <c r="E33" s="71" t="str">
        <f>IF(B33&gt;0,(CONCATENATE("AM_",'Valoració '!$D$7,"00",A33))," ")</f>
        <v xml:space="preserve"> </v>
      </c>
    </row>
    <row r="34" spans="1:5" x14ac:dyDescent="0.25">
      <c r="A34" s="71">
        <v>28</v>
      </c>
      <c r="B34" s="7"/>
      <c r="C34" s="76"/>
      <c r="D34" s="7"/>
      <c r="E34" s="71" t="str">
        <f>IF(B34&gt;0,(CONCATENATE("AM_",'Valoració '!$D$7,"00",A34))," ")</f>
        <v xml:space="preserve"> </v>
      </c>
    </row>
    <row r="35" spans="1:5" x14ac:dyDescent="0.25">
      <c r="A35" s="71">
        <v>29</v>
      </c>
      <c r="B35" s="7"/>
      <c r="C35" s="76"/>
      <c r="D35" s="7"/>
      <c r="E35" s="71" t="str">
        <f>IF(B35&gt;0,(CONCATENATE("AM_",'Valoració '!$D$7,"00",A35))," ")</f>
        <v xml:space="preserve"> </v>
      </c>
    </row>
    <row r="36" spans="1:5" x14ac:dyDescent="0.25">
      <c r="A36" s="71">
        <v>30</v>
      </c>
      <c r="B36" s="7"/>
      <c r="C36" s="76"/>
      <c r="D36" s="7"/>
      <c r="E36" s="71" t="str">
        <f>IF(B36&gt;0,(CONCATENATE("AM_",'Valoració '!$D$7,"00",A36))," ")</f>
        <v xml:space="preserve"> </v>
      </c>
    </row>
    <row r="37" spans="1:5" x14ac:dyDescent="0.25">
      <c r="A37" s="71">
        <v>31</v>
      </c>
      <c r="B37" s="7"/>
      <c r="C37" s="76"/>
      <c r="D37" s="7"/>
      <c r="E37" s="71" t="str">
        <f>IF(B37&gt;0,(CONCATENATE("AM_",'Valoració '!$D$7,"00",A37))," ")</f>
        <v xml:space="preserve"> </v>
      </c>
    </row>
    <row r="38" spans="1:5" x14ac:dyDescent="0.25">
      <c r="A38" s="71">
        <v>32</v>
      </c>
      <c r="B38" s="7"/>
      <c r="C38" s="76"/>
      <c r="D38" s="7"/>
      <c r="E38" s="71" t="str">
        <f>IF(B38&gt;0,(CONCATENATE("AM_",'Valoració '!$D$7,"00",A38))," ")</f>
        <v xml:space="preserve"> </v>
      </c>
    </row>
    <row r="39" spans="1:5" x14ac:dyDescent="0.25">
      <c r="A39" s="71">
        <v>33</v>
      </c>
      <c r="B39" s="7"/>
      <c r="C39" s="76"/>
      <c r="D39" s="7"/>
      <c r="E39" s="71" t="str">
        <f>IF(B39&gt;0,(CONCATENATE("AM_",'Valoració '!$D$7,"00",A39))," ")</f>
        <v xml:space="preserve"> </v>
      </c>
    </row>
    <row r="40" spans="1:5" x14ac:dyDescent="0.25">
      <c r="A40" s="71">
        <v>34</v>
      </c>
      <c r="B40" s="7"/>
      <c r="C40" s="76"/>
      <c r="D40" s="7"/>
      <c r="E40" s="71" t="str">
        <f>IF(B40&gt;0,(CONCATENATE("AM_",'Valoració '!$D$7,"00",A40))," ")</f>
        <v xml:space="preserve"> </v>
      </c>
    </row>
    <row r="41" spans="1:5" x14ac:dyDescent="0.25">
      <c r="A41" s="71">
        <v>35</v>
      </c>
      <c r="B41" s="7"/>
      <c r="C41" s="76"/>
      <c r="D41" s="7"/>
      <c r="E41" s="71" t="str">
        <f>IF(B41&gt;0,(CONCATENATE("AM_",'Valoració '!$D$7,"00",A41))," ")</f>
        <v xml:space="preserve"> </v>
      </c>
    </row>
    <row r="42" spans="1:5" x14ac:dyDescent="0.25">
      <c r="A42" s="71">
        <v>36</v>
      </c>
      <c r="B42" s="7"/>
      <c r="C42" s="76"/>
      <c r="D42" s="7"/>
      <c r="E42" s="71" t="str">
        <f>IF(B42&gt;0,(CONCATENATE("AM_",'Valoració '!$D$7,"00",A42))," ")</f>
        <v xml:space="preserve"> </v>
      </c>
    </row>
    <row r="43" spans="1:5" x14ac:dyDescent="0.25">
      <c r="A43" s="71">
        <v>37</v>
      </c>
      <c r="B43" s="7"/>
      <c r="C43" s="76"/>
      <c r="D43" s="7"/>
      <c r="E43" s="71" t="str">
        <f>IF(B43&gt;0,(CONCATENATE("AM_",'Valoració '!$D$7,"00",A43))," ")</f>
        <v xml:space="preserve"> </v>
      </c>
    </row>
    <row r="44" spans="1:5" x14ac:dyDescent="0.25">
      <c r="A44" s="71">
        <v>38</v>
      </c>
      <c r="B44" s="7"/>
      <c r="C44" s="76"/>
      <c r="D44" s="7"/>
      <c r="E44" s="71" t="str">
        <f>IF(B44&gt;0,(CONCATENATE("AM_",'Valoració '!$D$7,"00",A44))," ")</f>
        <v xml:space="preserve"> </v>
      </c>
    </row>
    <row r="45" spans="1:5" x14ac:dyDescent="0.25">
      <c r="A45" s="71">
        <v>39</v>
      </c>
      <c r="B45" s="7"/>
      <c r="C45" s="76"/>
      <c r="D45" s="7"/>
      <c r="E45" s="71" t="str">
        <f>IF(B45&gt;0,(CONCATENATE("AM_",'Valoració '!$D$7,"00",A45))," ")</f>
        <v xml:space="preserve"> </v>
      </c>
    </row>
    <row r="46" spans="1:5" x14ac:dyDescent="0.25">
      <c r="A46" s="71">
        <v>40</v>
      </c>
      <c r="B46" s="7"/>
      <c r="C46" s="76"/>
      <c r="D46" s="7"/>
      <c r="E46" s="71" t="str">
        <f>IF(B46&gt;0,(CONCATENATE("AM_",'Valoració '!$D$7,"00",A46))," ")</f>
        <v xml:space="preserve"> </v>
      </c>
    </row>
    <row r="47" spans="1:5" x14ac:dyDescent="0.25">
      <c r="A47" s="71">
        <v>41</v>
      </c>
      <c r="B47" s="7"/>
      <c r="C47" s="76"/>
      <c r="D47" s="7"/>
      <c r="E47" s="71" t="str">
        <f>IF(B47&gt;0,(CONCATENATE("AM_",'Valoració '!$D$7,"00",A47))," ")</f>
        <v xml:space="preserve"> </v>
      </c>
    </row>
    <row r="48" spans="1:5" x14ac:dyDescent="0.25">
      <c r="A48" s="71">
        <v>42</v>
      </c>
      <c r="B48" s="7"/>
      <c r="C48" s="76"/>
      <c r="D48" s="7"/>
      <c r="E48" s="71" t="str">
        <f>IF(B48&gt;0,(CONCATENATE("AM_",'Valoració '!$D$7,"00",A48))," ")</f>
        <v xml:space="preserve"> </v>
      </c>
    </row>
    <row r="49" spans="1:5" x14ac:dyDescent="0.25">
      <c r="A49" s="71">
        <v>43</v>
      </c>
      <c r="B49" s="7"/>
      <c r="C49" s="76"/>
      <c r="D49" s="7"/>
      <c r="E49" s="71" t="str">
        <f>IF(B49&gt;0,(CONCATENATE("AM_",'Valoració '!$D$7,"00",A49))," ")</f>
        <v xml:space="preserve"> </v>
      </c>
    </row>
    <row r="50" spans="1:5" x14ac:dyDescent="0.25">
      <c r="A50" s="71">
        <v>44</v>
      </c>
      <c r="B50" s="7"/>
      <c r="C50" s="76"/>
      <c r="D50" s="7"/>
      <c r="E50" s="71" t="str">
        <f>IF(B50&gt;0,(CONCATENATE("AM_",'Valoració '!$D$7,"00",A50))," ")</f>
        <v xml:space="preserve"> </v>
      </c>
    </row>
    <row r="51" spans="1:5" x14ac:dyDescent="0.25">
      <c r="A51" s="71">
        <v>45</v>
      </c>
      <c r="B51" s="7"/>
      <c r="C51" s="76"/>
      <c r="D51" s="7"/>
      <c r="E51" s="71" t="str">
        <f>IF(B51&gt;0,(CONCATENATE("AM_",'Valoració '!$D$7,"00",A51))," ")</f>
        <v xml:space="preserve"> </v>
      </c>
    </row>
    <row r="52" spans="1:5" x14ac:dyDescent="0.25">
      <c r="A52" s="71">
        <v>46</v>
      </c>
      <c r="B52" s="7"/>
      <c r="C52" s="76"/>
      <c r="D52" s="7"/>
      <c r="E52" s="71" t="str">
        <f>IF(B52&gt;0,(CONCATENATE("AM_",'Valoració '!$D$7,"00",A52))," ")</f>
        <v xml:space="preserve"> </v>
      </c>
    </row>
    <row r="53" spans="1:5" x14ac:dyDescent="0.25">
      <c r="A53" s="71">
        <v>47</v>
      </c>
      <c r="B53" s="7"/>
      <c r="C53" s="76"/>
      <c r="D53" s="7"/>
      <c r="E53" s="71" t="str">
        <f>IF(B53&gt;0,(CONCATENATE("AM_",'Valoració '!$D$7,"00",A53))," ")</f>
        <v xml:space="preserve"> </v>
      </c>
    </row>
    <row r="54" spans="1:5" x14ac:dyDescent="0.25">
      <c r="A54" s="71">
        <v>48</v>
      </c>
      <c r="B54" s="7"/>
      <c r="C54" s="76"/>
      <c r="D54" s="7"/>
      <c r="E54" s="71" t="str">
        <f>IF(B54&gt;0,(CONCATENATE("AM_",'Valoració '!$D$7,"00",A54))," ")</f>
        <v xml:space="preserve"> </v>
      </c>
    </row>
    <row r="55" spans="1:5" x14ac:dyDescent="0.25">
      <c r="A55" s="71">
        <v>49</v>
      </c>
      <c r="B55" s="7"/>
      <c r="C55" s="76"/>
      <c r="D55" s="7"/>
      <c r="E55" s="71" t="str">
        <f>IF(B55&gt;0,(CONCATENATE("AM_",'Valoració '!$D$7,"00",A55))," ")</f>
        <v xml:space="preserve"> </v>
      </c>
    </row>
    <row r="56" spans="1:5" x14ac:dyDescent="0.25">
      <c r="A56" s="71">
        <v>50</v>
      </c>
      <c r="B56" s="7"/>
      <c r="C56" s="76"/>
      <c r="D56" s="7"/>
      <c r="E56" s="71" t="str">
        <f>IF(B56&gt;0,(CONCATENATE("AM_",'Valoració '!$D$7,"00",A56))," ")</f>
        <v xml:space="preserve"> </v>
      </c>
    </row>
    <row r="57" spans="1:5" x14ac:dyDescent="0.25">
      <c r="A57" s="71">
        <v>51</v>
      </c>
      <c r="B57" s="7"/>
      <c r="C57" s="76"/>
      <c r="D57" s="7"/>
      <c r="E57" s="71" t="str">
        <f>IF(B57&gt;0,(CONCATENATE("AM_",'Valoració '!$D$7,"00",A57))," ")</f>
        <v xml:space="preserve"> </v>
      </c>
    </row>
    <row r="58" spans="1:5" x14ac:dyDescent="0.25">
      <c r="A58" s="71">
        <v>52</v>
      </c>
      <c r="B58" s="7"/>
      <c r="C58" s="76"/>
      <c r="D58" s="7"/>
      <c r="E58" s="71" t="str">
        <f>IF(B58&gt;0,(CONCATENATE("AM_",'Valoració '!$D$7,"00",A58))," ")</f>
        <v xml:space="preserve"> </v>
      </c>
    </row>
    <row r="59" spans="1:5" x14ac:dyDescent="0.25">
      <c r="A59" s="71">
        <v>53</v>
      </c>
      <c r="B59" s="7"/>
      <c r="C59" s="76"/>
      <c r="D59" s="7"/>
      <c r="E59" s="71" t="str">
        <f>IF(B59&gt;0,(CONCATENATE("AM_",'Valoració '!$D$7,"00",A59))," ")</f>
        <v xml:space="preserve"> </v>
      </c>
    </row>
    <row r="60" spans="1:5" x14ac:dyDescent="0.25">
      <c r="A60" s="71">
        <v>54</v>
      </c>
      <c r="B60" s="7"/>
      <c r="C60" s="76"/>
      <c r="D60" s="7"/>
      <c r="E60" s="71" t="str">
        <f>IF(B60&gt;0,(CONCATENATE("AM_",'Valoració '!$D$7,"00",A60))," ")</f>
        <v xml:space="preserve"> </v>
      </c>
    </row>
    <row r="61" spans="1:5" x14ac:dyDescent="0.25">
      <c r="A61" s="71">
        <v>55</v>
      </c>
      <c r="B61" s="7"/>
      <c r="C61" s="76"/>
      <c r="D61" s="7"/>
      <c r="E61" s="71" t="str">
        <f>IF(B61&gt;0,(CONCATENATE("AM_",'Valoració '!$D$7,"00",A61))," ")</f>
        <v xml:space="preserve"> </v>
      </c>
    </row>
    <row r="62" spans="1:5" x14ac:dyDescent="0.25">
      <c r="A62" s="71">
        <v>56</v>
      </c>
      <c r="B62" s="7"/>
      <c r="C62" s="76"/>
      <c r="D62" s="7"/>
      <c r="E62" s="71" t="str">
        <f>IF(B62&gt;0,(CONCATENATE("AM_",'Valoració '!$D$7,"00",A62))," ")</f>
        <v xml:space="preserve"> </v>
      </c>
    </row>
    <row r="63" spans="1:5" x14ac:dyDescent="0.25">
      <c r="A63" s="71">
        <v>57</v>
      </c>
      <c r="B63" s="7"/>
      <c r="C63" s="76"/>
      <c r="D63" s="7"/>
      <c r="E63" s="71" t="str">
        <f>IF(B63&gt;0,(CONCATENATE("AM_",'Valoració '!$D$7,"00",A63))," ")</f>
        <v xml:space="preserve"> </v>
      </c>
    </row>
    <row r="64" spans="1:5" x14ac:dyDescent="0.25">
      <c r="A64" s="71">
        <v>58</v>
      </c>
      <c r="B64" s="7"/>
      <c r="C64" s="76"/>
      <c r="D64" s="7"/>
      <c r="E64" s="71" t="str">
        <f>IF(B64&gt;0,(CONCATENATE("AM_",'Valoració '!$D$7,"00",A64))," ")</f>
        <v xml:space="preserve"> </v>
      </c>
    </row>
    <row r="65" spans="1:5" x14ac:dyDescent="0.25">
      <c r="A65" s="71">
        <v>59</v>
      </c>
      <c r="B65" s="7"/>
      <c r="C65" s="76"/>
      <c r="D65" s="7"/>
      <c r="E65" s="71" t="str">
        <f>IF(B65&gt;0,(CONCATENATE("AM_",'Valoració '!$D$7,"00",A65))," ")</f>
        <v xml:space="preserve"> </v>
      </c>
    </row>
    <row r="66" spans="1:5" x14ac:dyDescent="0.25">
      <c r="A66" s="71">
        <v>60</v>
      </c>
      <c r="B66" s="7"/>
      <c r="C66" s="76"/>
      <c r="D66" s="7"/>
      <c r="E66" s="71" t="str">
        <f>IF(B66&gt;0,(CONCATENATE("AM_",'Valoració '!$D$7,"00",A66))," ")</f>
        <v xml:space="preserve"> </v>
      </c>
    </row>
    <row r="67" spans="1:5" x14ac:dyDescent="0.25">
      <c r="A67" s="71">
        <v>61</v>
      </c>
      <c r="B67" s="7"/>
      <c r="C67" s="76"/>
      <c r="D67" s="7"/>
      <c r="E67" s="71" t="str">
        <f>IF(B67&gt;0,(CONCATENATE("AM_",'Valoració '!$D$7,"00",A67))," ")</f>
        <v xml:space="preserve"> </v>
      </c>
    </row>
    <row r="68" spans="1:5" x14ac:dyDescent="0.25">
      <c r="A68" s="71">
        <v>62</v>
      </c>
      <c r="B68" s="7"/>
      <c r="C68" s="76"/>
      <c r="D68" s="7"/>
      <c r="E68" s="71" t="str">
        <f>IF(B68&gt;0,(CONCATENATE("AM_",'Valoració '!$D$7,"00",A68))," ")</f>
        <v xml:space="preserve"> </v>
      </c>
    </row>
    <row r="69" spans="1:5" x14ac:dyDescent="0.25">
      <c r="A69" s="71">
        <v>63</v>
      </c>
      <c r="B69" s="7"/>
      <c r="C69" s="76"/>
      <c r="D69" s="7"/>
      <c r="E69" s="71" t="str">
        <f>IF(B69&gt;0,(CONCATENATE("AM_",'Valoració '!$D$7,"00",A69))," ")</f>
        <v xml:space="preserve"> </v>
      </c>
    </row>
    <row r="70" spans="1:5" x14ac:dyDescent="0.25">
      <c r="A70" s="71">
        <v>64</v>
      </c>
      <c r="B70" s="7"/>
      <c r="C70" s="76"/>
      <c r="D70" s="7"/>
      <c r="E70" s="71" t="str">
        <f>IF(B70&gt;0,(CONCATENATE("AM_",'Valoració '!$D$7,"00",A70))," ")</f>
        <v xml:space="preserve"> </v>
      </c>
    </row>
    <row r="71" spans="1:5" x14ac:dyDescent="0.25">
      <c r="A71" s="71">
        <v>65</v>
      </c>
      <c r="B71" s="7"/>
      <c r="C71" s="76"/>
      <c r="D71" s="7"/>
      <c r="E71" s="71" t="str">
        <f>IF(B71&gt;0,(CONCATENATE("AM_",'Valoració '!$D$7,"00",A71))," ")</f>
        <v xml:space="preserve"> </v>
      </c>
    </row>
    <row r="72" spans="1:5" x14ac:dyDescent="0.25">
      <c r="A72" s="71">
        <v>66</v>
      </c>
      <c r="B72" s="7"/>
      <c r="C72" s="76"/>
      <c r="D72" s="7"/>
      <c r="E72" s="71" t="str">
        <f>IF(B72&gt;0,(CONCATENATE("AM_",'Valoració '!$D$7,"00",A72))," ")</f>
        <v xml:space="preserve"> </v>
      </c>
    </row>
    <row r="73" spans="1:5" x14ac:dyDescent="0.25">
      <c r="A73" s="71">
        <v>67</v>
      </c>
      <c r="B73" s="7"/>
      <c r="C73" s="76"/>
      <c r="D73" s="7"/>
      <c r="E73" s="71" t="str">
        <f>IF(B73&gt;0,(CONCATENATE("AM_",'Valoració '!$D$7,"00",A73))," ")</f>
        <v xml:space="preserve"> </v>
      </c>
    </row>
    <row r="74" spans="1:5" x14ac:dyDescent="0.25">
      <c r="A74" s="71">
        <v>68</v>
      </c>
      <c r="B74" s="7"/>
      <c r="C74" s="76"/>
      <c r="D74" s="7"/>
      <c r="E74" s="71" t="str">
        <f>IF(B74&gt;0,(CONCATENATE("AM_",'Valoració '!$D$7,"00",A74))," ")</f>
        <v xml:space="preserve"> </v>
      </c>
    </row>
    <row r="75" spans="1:5" x14ac:dyDescent="0.25">
      <c r="A75" s="71">
        <v>69</v>
      </c>
      <c r="B75" s="7"/>
      <c r="C75" s="76"/>
      <c r="D75" s="7"/>
      <c r="E75" s="71" t="str">
        <f>IF(B75&gt;0,(CONCATENATE("AM_",'Valoració '!$D$7,"00",A75))," ")</f>
        <v xml:space="preserve"> </v>
      </c>
    </row>
    <row r="76" spans="1:5" x14ac:dyDescent="0.25">
      <c r="A76" s="71">
        <v>70</v>
      </c>
      <c r="B76" s="7"/>
      <c r="C76" s="76"/>
      <c r="D76" s="7"/>
      <c r="E76" s="71" t="str">
        <f>IF(B76&gt;0,(CONCATENATE("AM_",'Valoració '!$D$7,"00",A76))," ")</f>
        <v xml:space="preserve"> </v>
      </c>
    </row>
    <row r="77" spans="1:5" x14ac:dyDescent="0.25">
      <c r="A77" s="71">
        <v>71</v>
      </c>
      <c r="B77" s="7"/>
      <c r="C77" s="76"/>
      <c r="D77" s="7"/>
      <c r="E77" s="71" t="str">
        <f>IF(B77&gt;0,(CONCATENATE("AM_",'Valoració '!$D$7,"00",A77))," ")</f>
        <v xml:space="preserve"> </v>
      </c>
    </row>
    <row r="78" spans="1:5" x14ac:dyDescent="0.25">
      <c r="A78" s="71">
        <v>72</v>
      </c>
      <c r="B78" s="7"/>
      <c r="C78" s="76"/>
      <c r="D78" s="7"/>
      <c r="E78" s="71" t="str">
        <f>IF(B78&gt;0,(CONCATENATE("AM_",'Valoració '!$D$7,"00",A78))," ")</f>
        <v xml:space="preserve"> </v>
      </c>
    </row>
    <row r="79" spans="1:5" x14ac:dyDescent="0.25">
      <c r="A79" s="71">
        <v>73</v>
      </c>
      <c r="B79" s="7"/>
      <c r="C79" s="76"/>
      <c r="D79" s="7"/>
      <c r="E79" s="71" t="str">
        <f>IF(B79&gt;0,(CONCATENATE("AM_",'Valoració '!$D$7,"00",A79))," ")</f>
        <v xml:space="preserve"> </v>
      </c>
    </row>
    <row r="80" spans="1:5" x14ac:dyDescent="0.25">
      <c r="A80" s="71">
        <v>74</v>
      </c>
      <c r="B80" s="7"/>
      <c r="C80" s="76"/>
      <c r="D80" s="7"/>
      <c r="E80" s="71" t="str">
        <f>IF(B80&gt;0,(CONCATENATE("AM_",'Valoració '!$D$7,"00",A80))," ")</f>
        <v xml:space="preserve"> </v>
      </c>
    </row>
    <row r="81" spans="1:5" x14ac:dyDescent="0.25">
      <c r="A81" s="71">
        <v>75</v>
      </c>
      <c r="B81" s="7"/>
      <c r="C81" s="76"/>
      <c r="D81" s="7"/>
      <c r="E81" s="71" t="str">
        <f>IF(B81&gt;0,(CONCATENATE("AM_",'Valoració '!$D$7,"00",A81))," ")</f>
        <v xml:space="preserve"> </v>
      </c>
    </row>
    <row r="82" spans="1:5" x14ac:dyDescent="0.25">
      <c r="A82" s="71">
        <v>76</v>
      </c>
      <c r="B82" s="7"/>
      <c r="C82" s="76"/>
      <c r="D82" s="7"/>
      <c r="E82" s="71" t="str">
        <f>IF(B82&gt;0,(CONCATENATE("AM_",'Valoració '!$D$7,"00",A82))," ")</f>
        <v xml:space="preserve"> </v>
      </c>
    </row>
    <row r="83" spans="1:5" x14ac:dyDescent="0.25">
      <c r="A83" s="71">
        <v>77</v>
      </c>
      <c r="B83" s="7"/>
      <c r="C83" s="76"/>
      <c r="D83" s="7"/>
      <c r="E83" s="71" t="str">
        <f>IF(B83&gt;0,(CONCATENATE("AM_",'Valoració '!$D$7,"00",A83))," ")</f>
        <v xml:space="preserve"> </v>
      </c>
    </row>
    <row r="84" spans="1:5" x14ac:dyDescent="0.25">
      <c r="A84" s="71">
        <v>78</v>
      </c>
      <c r="B84" s="7"/>
      <c r="C84" s="76"/>
      <c r="D84" s="7"/>
      <c r="E84" s="71" t="str">
        <f>IF(B84&gt;0,(CONCATENATE("AM_",'Valoració '!$D$7,"00",A84))," ")</f>
        <v xml:space="preserve"> </v>
      </c>
    </row>
    <row r="85" spans="1:5" x14ac:dyDescent="0.25">
      <c r="A85" s="71">
        <v>79</v>
      </c>
      <c r="B85" s="7"/>
      <c r="C85" s="76"/>
      <c r="D85" s="7"/>
      <c r="E85" s="71" t="str">
        <f>IF(B85&gt;0,(CONCATENATE("AM_",'Valoració '!$D$7,"00",A85))," ")</f>
        <v xml:space="preserve"> </v>
      </c>
    </row>
    <row r="86" spans="1:5" x14ac:dyDescent="0.25">
      <c r="A86" s="71">
        <v>80</v>
      </c>
      <c r="B86" s="7"/>
      <c r="C86" s="76"/>
      <c r="D86" s="7"/>
      <c r="E86" s="71" t="str">
        <f>IF(B86&gt;0,(CONCATENATE("AM_",'Valoració '!$D$7,"00",A86))," ")</f>
        <v xml:space="preserve"> </v>
      </c>
    </row>
    <row r="87" spans="1:5" x14ac:dyDescent="0.25">
      <c r="A87" s="71">
        <v>81</v>
      </c>
      <c r="B87" s="7"/>
      <c r="C87" s="76"/>
      <c r="D87" s="7"/>
      <c r="E87" s="71" t="str">
        <f>IF(B87&gt;0,(CONCATENATE("AM_",'Valoració '!$D$7,"00",A87))," ")</f>
        <v xml:space="preserve"> </v>
      </c>
    </row>
    <row r="88" spans="1:5" x14ac:dyDescent="0.25">
      <c r="A88" s="71">
        <v>82</v>
      </c>
      <c r="B88" s="7"/>
      <c r="C88" s="76"/>
      <c r="D88" s="7"/>
      <c r="E88" s="71" t="str">
        <f>IF(B88&gt;0,(CONCATENATE("AM_",'Valoració '!$D$7,"00",A88))," ")</f>
        <v xml:space="preserve"> </v>
      </c>
    </row>
    <row r="89" spans="1:5" x14ac:dyDescent="0.25">
      <c r="A89" s="71">
        <v>83</v>
      </c>
      <c r="B89" s="7"/>
      <c r="C89" s="76"/>
      <c r="D89" s="7"/>
      <c r="E89" s="71" t="str">
        <f>IF(B89&gt;0,(CONCATENATE("AM_",'Valoració '!$D$7,"00",A89))," ")</f>
        <v xml:space="preserve"> </v>
      </c>
    </row>
    <row r="90" spans="1:5" x14ac:dyDescent="0.25">
      <c r="A90" s="71">
        <v>84</v>
      </c>
      <c r="B90" s="7"/>
      <c r="C90" s="76"/>
      <c r="D90" s="7"/>
      <c r="E90" s="71" t="str">
        <f>IF(B90&gt;0,(CONCATENATE("AM_",'Valoració '!$D$7,"00",A90))," ")</f>
        <v xml:space="preserve"> </v>
      </c>
    </row>
    <row r="91" spans="1:5" x14ac:dyDescent="0.25">
      <c r="A91" s="71">
        <v>85</v>
      </c>
      <c r="B91" s="7"/>
      <c r="C91" s="76"/>
      <c r="D91" s="7"/>
      <c r="E91" s="71" t="str">
        <f>IF(B91&gt;0,(CONCATENATE("AM_",'Valoració '!$D$7,"00",A91))," ")</f>
        <v xml:space="preserve"> </v>
      </c>
    </row>
    <row r="92" spans="1:5" x14ac:dyDescent="0.25">
      <c r="A92" s="71">
        <v>86</v>
      </c>
      <c r="B92" s="7"/>
      <c r="C92" s="76"/>
      <c r="D92" s="7"/>
      <c r="E92" s="71" t="str">
        <f>IF(B92&gt;0,(CONCATENATE("AM_",'Valoració '!$D$7,"00",A92))," ")</f>
        <v xml:space="preserve"> </v>
      </c>
    </row>
    <row r="93" spans="1:5" x14ac:dyDescent="0.25">
      <c r="A93" s="71">
        <v>87</v>
      </c>
      <c r="B93" s="7"/>
      <c r="C93" s="76"/>
      <c r="D93" s="7"/>
      <c r="E93" s="71" t="str">
        <f>IF(B93&gt;0,(CONCATENATE("AM_",'Valoració '!$D$7,"00",A93))," ")</f>
        <v xml:space="preserve"> </v>
      </c>
    </row>
    <row r="94" spans="1:5" x14ac:dyDescent="0.25">
      <c r="A94" s="71">
        <v>88</v>
      </c>
      <c r="B94" s="7"/>
      <c r="C94" s="76"/>
      <c r="D94" s="7"/>
      <c r="E94" s="71" t="str">
        <f>IF(B94&gt;0,(CONCATENATE("AM_",'Valoració '!$D$7,"00",A94))," ")</f>
        <v xml:space="preserve"> </v>
      </c>
    </row>
    <row r="95" spans="1:5" x14ac:dyDescent="0.25">
      <c r="A95" s="71">
        <v>89</v>
      </c>
      <c r="B95" s="7"/>
      <c r="C95" s="76"/>
      <c r="D95" s="7"/>
      <c r="E95" s="71" t="str">
        <f>IF(B95&gt;0,(CONCATENATE("AM_",'Valoració '!$D$7,"00",A95))," ")</f>
        <v xml:space="preserve"> </v>
      </c>
    </row>
    <row r="96" spans="1:5" x14ac:dyDescent="0.25">
      <c r="A96" s="71">
        <v>90</v>
      </c>
      <c r="B96" s="7"/>
      <c r="C96" s="76"/>
      <c r="D96" s="7"/>
      <c r="E96" s="71" t="str">
        <f>IF(B96&gt;0,(CONCATENATE("AM_",'Valoració '!$D$7,"00",A96))," ")</f>
        <v xml:space="preserve"> </v>
      </c>
    </row>
    <row r="97" spans="1:5" x14ac:dyDescent="0.25">
      <c r="A97" s="71">
        <v>91</v>
      </c>
      <c r="B97" s="7"/>
      <c r="C97" s="76"/>
      <c r="D97" s="7"/>
      <c r="E97" s="71" t="str">
        <f>IF(B97&gt;0,(CONCATENATE("AM_",'Valoració '!$D$7,"00",A97))," ")</f>
        <v xml:space="preserve"> </v>
      </c>
    </row>
    <row r="98" spans="1:5" x14ac:dyDescent="0.25">
      <c r="A98" s="71">
        <v>92</v>
      </c>
      <c r="B98" s="7"/>
      <c r="C98" s="76"/>
      <c r="D98" s="7"/>
      <c r="E98" s="71" t="str">
        <f>IF(B98&gt;0,(CONCATENATE("AM_",'Valoració '!$D$7,"00",A98))," ")</f>
        <v xml:space="preserve"> </v>
      </c>
    </row>
    <row r="99" spans="1:5" x14ac:dyDescent="0.25">
      <c r="A99" s="71">
        <v>93</v>
      </c>
      <c r="B99" s="7"/>
      <c r="C99" s="76"/>
      <c r="D99" s="7"/>
      <c r="E99" s="71" t="str">
        <f>IF(B99&gt;0,(CONCATENATE("AM_",'Valoració '!$D$7,"00",A99))," ")</f>
        <v xml:space="preserve"> </v>
      </c>
    </row>
    <row r="100" spans="1:5" x14ac:dyDescent="0.25">
      <c r="A100" s="71">
        <v>94</v>
      </c>
      <c r="B100" s="7"/>
      <c r="C100" s="76"/>
      <c r="D100" s="7"/>
      <c r="E100" s="71" t="str">
        <f>IF(B100&gt;0,(CONCATENATE("AM_",'Valoració '!$D$7,"00",A100))," ")</f>
        <v xml:space="preserve"> </v>
      </c>
    </row>
    <row r="101" spans="1:5" x14ac:dyDescent="0.25">
      <c r="A101" s="71">
        <v>95</v>
      </c>
      <c r="B101" s="7"/>
      <c r="C101" s="76"/>
      <c r="D101" s="7"/>
      <c r="E101" s="71" t="str">
        <f>IF(B101&gt;0,(CONCATENATE("AM_",'Valoració '!$D$7,"00",A101))," ")</f>
        <v xml:space="preserve"> </v>
      </c>
    </row>
    <row r="102" spans="1:5" x14ac:dyDescent="0.25">
      <c r="A102" s="71">
        <v>96</v>
      </c>
      <c r="B102" s="7"/>
      <c r="C102" s="76"/>
      <c r="D102" s="7"/>
      <c r="E102" s="71" t="str">
        <f>IF(B102&gt;0,(CONCATENATE("AM_",'Valoració '!$D$7,"00",A102))," ")</f>
        <v xml:space="preserve"> </v>
      </c>
    </row>
    <row r="103" spans="1:5" x14ac:dyDescent="0.25">
      <c r="A103" s="71">
        <v>97</v>
      </c>
      <c r="B103" s="7"/>
      <c r="C103" s="76"/>
      <c r="D103" s="7"/>
      <c r="E103" s="71" t="str">
        <f>IF(B103&gt;0,(CONCATENATE("AM_",'Valoració '!$D$7,"00",A103))," ")</f>
        <v xml:space="preserve"> </v>
      </c>
    </row>
    <row r="104" spans="1:5" x14ac:dyDescent="0.25">
      <c r="A104" s="71">
        <v>98</v>
      </c>
      <c r="B104" s="7"/>
      <c r="C104" s="76"/>
      <c r="D104" s="7"/>
      <c r="E104" s="71" t="str">
        <f>IF(B104&gt;0,(CONCATENATE("AM_",'Valoració '!$D$7,"00",A104))," ")</f>
        <v xml:space="preserve"> </v>
      </c>
    </row>
    <row r="105" spans="1:5" x14ac:dyDescent="0.25">
      <c r="A105" s="71">
        <v>99</v>
      </c>
      <c r="B105" s="7"/>
      <c r="C105" s="76"/>
      <c r="D105" s="7"/>
      <c r="E105" s="71" t="str">
        <f>IF(B105&gt;0,(CONCATENATE("AM_",'Valoració '!$D$7,"00",A105))," ")</f>
        <v xml:space="preserve"> </v>
      </c>
    </row>
    <row r="106" spans="1:5" x14ac:dyDescent="0.25">
      <c r="A106" s="71">
        <v>100</v>
      </c>
      <c r="B106" s="7"/>
      <c r="C106" s="76"/>
      <c r="D106" s="7"/>
      <c r="E106" s="71" t="str">
        <f>IF(B106&gt;0,(CONCATENATE("AM_",'Valoració '!$D$7,"00",A106))," ")</f>
        <v xml:space="preserve"> </v>
      </c>
    </row>
    <row r="108" spans="1:5" ht="15.75" x14ac:dyDescent="0.25">
      <c r="B108" s="48"/>
      <c r="C108" s="48"/>
    </row>
  </sheetData>
  <sheetProtection algorithmName="SHA-512" hashValue="1UIpi8y0obWicqd5EYuzo/9mMcU/jGERFlipL7zpwjL+Szm/ZwvRf1eN+hpRz2jSqevmyKxSiswb3SFxgK217g==" saltValue="/Acr49VNLFdUik8HoxM1mQ==" spinCount="100000" sheet="1" objects="1" scenarios="1"/>
  <mergeCells count="1">
    <mergeCell ref="A5:D5"/>
  </mergeCells>
  <dataValidations count="1">
    <dataValidation type="list" allowBlank="1" showInputMessage="1" showErrorMessage="1" sqref="C7:C106">
      <formula1>$N$9:$N$11</formula1>
    </dataValidation>
  </dataValidations>
  <hyperlinks>
    <hyperlink ref="A4" r:id="rId1"/>
  </hyperlinks>
  <pageMargins left="0.7" right="0.7" top="0.75" bottom="0.75" header="0.3" footer="0.3"/>
  <drawing r:id="rId2"/>
  <legacyDrawing r:id="rId3"/>
  <mc:AlternateContent xmlns:mc="http://schemas.openxmlformats.org/markup-compatibility/2006">
    <mc:Choice Requires="x14">
      <controls>
        <mc:AlternateContent xmlns:mc="http://schemas.openxmlformats.org/markup-compatibility/2006">
          <mc:Choice Requires="x14">
            <control shapeId="7170" r:id="rId4" name="Button 2">
              <controlPr defaultSize="0" print="0" autoFill="0" autoPict="0" macro="[0]!Enviar">
                <anchor moveWithCells="1" sizeWithCells="1">
                  <from>
                    <xdr:col>6</xdr:col>
                    <xdr:colOff>485775</xdr:colOff>
                    <xdr:row>0</xdr:row>
                    <xdr:rowOff>0</xdr:rowOff>
                  </from>
                  <to>
                    <xdr:col>9</xdr:col>
                    <xdr:colOff>361950</xdr:colOff>
                    <xdr:row>4</xdr:row>
                    <xdr:rowOff>19050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8"/>
  <sheetViews>
    <sheetView workbookViewId="0">
      <selection activeCell="D2" sqref="D2"/>
    </sheetView>
  </sheetViews>
  <sheetFormatPr baseColWidth="10" defaultColWidth="9.140625" defaultRowHeight="15" x14ac:dyDescent="0.25"/>
  <cols>
    <col min="1" max="2" width="17" style="190" customWidth="1"/>
    <col min="3" max="3" width="31.85546875" style="190" bestFit="1" customWidth="1"/>
    <col min="4" max="4" width="31.85546875" style="190" customWidth="1"/>
    <col min="5" max="5" width="59.28515625" style="190" bestFit="1" customWidth="1"/>
    <col min="6" max="6" width="41.85546875" style="190" bestFit="1" customWidth="1"/>
    <col min="7" max="7" width="11" style="190" bestFit="1" customWidth="1"/>
    <col min="8" max="8" width="9.140625" style="198"/>
    <col min="9" max="9" width="9.28515625" style="190" bestFit="1" customWidth="1"/>
    <col min="10" max="10" width="9.140625" style="198"/>
    <col min="11" max="11" width="9.28515625" style="190" bestFit="1" customWidth="1"/>
    <col min="12" max="12" width="42.85546875" style="190" bestFit="1" customWidth="1"/>
    <col min="13" max="13" width="12.5703125" style="198" customWidth="1"/>
    <col min="14" max="14" width="10.7109375" style="199" bestFit="1" customWidth="1"/>
    <col min="15" max="15" width="55.28515625" style="200" bestFit="1" customWidth="1"/>
    <col min="16" max="16" width="11.7109375" style="198" customWidth="1"/>
    <col min="17" max="17" width="10.85546875" style="190" bestFit="1" customWidth="1"/>
    <col min="18" max="16384" width="9.140625" style="190"/>
  </cols>
  <sheetData>
    <row r="1" spans="1:17" ht="75" x14ac:dyDescent="0.25">
      <c r="A1" s="184" t="s">
        <v>225</v>
      </c>
      <c r="B1" s="184" t="s">
        <v>195</v>
      </c>
      <c r="C1" s="184" t="s">
        <v>413</v>
      </c>
      <c r="D1" s="184" t="s">
        <v>26</v>
      </c>
      <c r="E1" s="185" t="s">
        <v>28</v>
      </c>
      <c r="F1" s="186" t="s">
        <v>226</v>
      </c>
      <c r="G1" s="184" t="s">
        <v>227</v>
      </c>
      <c r="H1" s="187" t="s">
        <v>228</v>
      </c>
      <c r="I1" s="187" t="s">
        <v>229</v>
      </c>
      <c r="J1" s="187" t="s">
        <v>230</v>
      </c>
      <c r="K1" s="217" t="s">
        <v>231</v>
      </c>
      <c r="L1" s="218" t="s">
        <v>232</v>
      </c>
      <c r="M1" s="217" t="s">
        <v>360</v>
      </c>
      <c r="N1" s="217" t="s">
        <v>487</v>
      </c>
      <c r="O1" s="189" t="s">
        <v>360</v>
      </c>
      <c r="P1" s="187" t="s">
        <v>423</v>
      </c>
      <c r="Q1" s="188" t="s">
        <v>487</v>
      </c>
    </row>
    <row r="2" spans="1:17" x14ac:dyDescent="0.25">
      <c r="A2" s="179" t="s">
        <v>278</v>
      </c>
      <c r="B2" s="179" t="s">
        <v>279</v>
      </c>
      <c r="C2" s="179" t="s">
        <v>545</v>
      </c>
      <c r="D2" s="179" t="s">
        <v>389</v>
      </c>
      <c r="E2" s="179" t="s">
        <v>544</v>
      </c>
      <c r="F2" s="179" t="s">
        <v>546</v>
      </c>
      <c r="G2" s="219" t="s">
        <v>547</v>
      </c>
      <c r="H2" s="179" t="s">
        <v>25</v>
      </c>
      <c r="I2" s="179">
        <v>3</v>
      </c>
      <c r="J2" s="179" t="s">
        <v>236</v>
      </c>
      <c r="K2" s="179">
        <v>3</v>
      </c>
      <c r="L2" s="179">
        <v>1.5</v>
      </c>
      <c r="M2" s="180" t="s">
        <v>361</v>
      </c>
      <c r="N2" s="219">
        <v>41640</v>
      </c>
      <c r="O2" s="180" t="str">
        <f>M2</f>
        <v>NO APTE per no tenir sexenni de recerca viu o bé 5 sexennis</v>
      </c>
      <c r="P2" s="180"/>
      <c r="Q2" s="201"/>
    </row>
    <row r="3" spans="1:17" x14ac:dyDescent="0.25">
      <c r="A3" s="179" t="s">
        <v>450</v>
      </c>
      <c r="B3" s="179" t="s">
        <v>451</v>
      </c>
      <c r="C3" s="179" t="s">
        <v>528</v>
      </c>
      <c r="D3" s="179" t="s">
        <v>548</v>
      </c>
      <c r="E3" s="179" t="s">
        <v>452</v>
      </c>
      <c r="F3" s="179" t="s">
        <v>453</v>
      </c>
      <c r="G3" s="219" t="s">
        <v>549</v>
      </c>
      <c r="H3" s="179" t="s">
        <v>504</v>
      </c>
      <c r="I3" s="179">
        <v>5</v>
      </c>
      <c r="J3" s="179" t="s">
        <v>236</v>
      </c>
      <c r="K3" s="179">
        <v>3</v>
      </c>
      <c r="L3" s="179">
        <v>0</v>
      </c>
      <c r="M3" s="181" t="s">
        <v>422</v>
      </c>
      <c r="N3" s="219">
        <v>43344</v>
      </c>
      <c r="O3" s="180" t="str">
        <f t="shared" ref="O3:O66" si="0">M3</f>
        <v>COMPLEIX ELS REQUISITS PER SER AVALUAT</v>
      </c>
      <c r="P3" s="181"/>
      <c r="Q3" s="201"/>
    </row>
    <row r="4" spans="1:17" x14ac:dyDescent="0.25">
      <c r="A4" s="179" t="s">
        <v>488</v>
      </c>
      <c r="B4" s="179" t="s">
        <v>550</v>
      </c>
      <c r="C4" s="179" t="s">
        <v>551</v>
      </c>
      <c r="D4" s="179" t="s">
        <v>489</v>
      </c>
      <c r="E4" s="179" t="s">
        <v>490</v>
      </c>
      <c r="F4" s="179" t="s">
        <v>491</v>
      </c>
      <c r="G4" s="219" t="s">
        <v>552</v>
      </c>
      <c r="H4" s="179" t="s">
        <v>504</v>
      </c>
      <c r="I4" s="179">
        <v>4</v>
      </c>
      <c r="J4" s="179" t="s">
        <v>236</v>
      </c>
      <c r="K4" s="179">
        <v>3</v>
      </c>
      <c r="L4" s="179">
        <v>61.998630136986307</v>
      </c>
      <c r="M4" s="181" t="s">
        <v>422</v>
      </c>
      <c r="N4" s="219">
        <v>42370</v>
      </c>
      <c r="O4" s="180" t="str">
        <f t="shared" si="0"/>
        <v>COMPLEIX ELS REQUISITS PER SER AVALUAT</v>
      </c>
      <c r="P4" s="180"/>
      <c r="Q4" s="201"/>
    </row>
    <row r="5" spans="1:17" x14ac:dyDescent="0.25">
      <c r="A5" s="179" t="s">
        <v>342</v>
      </c>
      <c r="B5" s="179" t="s">
        <v>343</v>
      </c>
      <c r="C5" s="179" t="s">
        <v>539</v>
      </c>
      <c r="D5" s="179" t="s">
        <v>410</v>
      </c>
      <c r="E5" s="179" t="s">
        <v>344</v>
      </c>
      <c r="F5" s="179" t="s">
        <v>345</v>
      </c>
      <c r="G5" s="219" t="s">
        <v>553</v>
      </c>
      <c r="H5" s="179" t="s">
        <v>504</v>
      </c>
      <c r="I5" s="179">
        <v>4</v>
      </c>
      <c r="J5" s="179" t="s">
        <v>236</v>
      </c>
      <c r="K5" s="179">
        <v>3</v>
      </c>
      <c r="L5" s="179">
        <v>6.7123287671232879</v>
      </c>
      <c r="M5" s="181" t="s">
        <v>422</v>
      </c>
      <c r="N5" s="219">
        <v>43831</v>
      </c>
      <c r="O5" s="180" t="str">
        <f t="shared" si="0"/>
        <v>COMPLEIX ELS REQUISITS PER SER AVALUAT</v>
      </c>
      <c r="P5" s="180"/>
      <c r="Q5" s="201"/>
    </row>
    <row r="6" spans="1:17" x14ac:dyDescent="0.25">
      <c r="A6" s="179" t="s">
        <v>237</v>
      </c>
      <c r="B6" s="179" t="s">
        <v>238</v>
      </c>
      <c r="C6" s="179" t="s">
        <v>554</v>
      </c>
      <c r="D6" s="179" t="s">
        <v>367</v>
      </c>
      <c r="E6" s="179" t="s">
        <v>555</v>
      </c>
      <c r="F6" s="179" t="s">
        <v>556</v>
      </c>
      <c r="G6" s="219" t="s">
        <v>557</v>
      </c>
      <c r="H6" s="179" t="s">
        <v>504</v>
      </c>
      <c r="I6" s="179">
        <v>4</v>
      </c>
      <c r="J6" s="179" t="s">
        <v>239</v>
      </c>
      <c r="K6" s="179">
        <v>1</v>
      </c>
      <c r="L6" s="179">
        <v>0</v>
      </c>
      <c r="M6" s="180" t="s">
        <v>362</v>
      </c>
      <c r="N6" s="219">
        <v>42370</v>
      </c>
      <c r="O6" s="180" t="str">
        <f t="shared" si="0"/>
        <v>NO APTE per no trobar-se en Servei Actiu</v>
      </c>
      <c r="P6" s="180"/>
      <c r="Q6" s="201"/>
    </row>
    <row r="7" spans="1:17" x14ac:dyDescent="0.25">
      <c r="A7" s="179" t="s">
        <v>296</v>
      </c>
      <c r="B7" s="179" t="s">
        <v>297</v>
      </c>
      <c r="C7" s="179" t="s">
        <v>558</v>
      </c>
      <c r="D7" s="179" t="s">
        <v>395</v>
      </c>
      <c r="E7" s="179" t="s">
        <v>519</v>
      </c>
      <c r="F7" s="179" t="s">
        <v>559</v>
      </c>
      <c r="G7" s="219" t="s">
        <v>560</v>
      </c>
      <c r="H7" s="179" t="s">
        <v>504</v>
      </c>
      <c r="I7" s="179">
        <v>4</v>
      </c>
      <c r="J7" s="179" t="s">
        <v>236</v>
      </c>
      <c r="K7" s="179">
        <v>3</v>
      </c>
      <c r="L7" s="179">
        <v>24.575342465753423</v>
      </c>
      <c r="M7" s="181" t="s">
        <v>422</v>
      </c>
      <c r="N7" s="219">
        <v>42736</v>
      </c>
      <c r="O7" s="180" t="str">
        <f t="shared" si="0"/>
        <v>COMPLEIX ELS REQUISITS PER SER AVALUAT</v>
      </c>
      <c r="P7" s="180"/>
      <c r="Q7" s="201"/>
    </row>
    <row r="8" spans="1:17" x14ac:dyDescent="0.25">
      <c r="A8" s="179" t="s">
        <v>310</v>
      </c>
      <c r="B8" s="179" t="s">
        <v>311</v>
      </c>
      <c r="C8" s="179" t="s">
        <v>561</v>
      </c>
      <c r="D8" s="179" t="s">
        <v>401</v>
      </c>
      <c r="E8" s="179" t="s">
        <v>355</v>
      </c>
      <c r="F8" s="179" t="s">
        <v>356</v>
      </c>
      <c r="G8" s="219" t="s">
        <v>562</v>
      </c>
      <c r="H8" s="179" t="s">
        <v>504</v>
      </c>
      <c r="I8" s="179">
        <v>5</v>
      </c>
      <c r="J8" s="179" t="s">
        <v>236</v>
      </c>
      <c r="K8" s="179">
        <v>3</v>
      </c>
      <c r="L8" s="179">
        <v>34.460273972602735</v>
      </c>
      <c r="M8" s="181" t="s">
        <v>422</v>
      </c>
      <c r="N8" s="219">
        <v>43831</v>
      </c>
      <c r="O8" s="180" t="str">
        <f t="shared" si="0"/>
        <v>COMPLEIX ELS REQUISITS PER SER AVALUAT</v>
      </c>
      <c r="P8" s="180"/>
      <c r="Q8" s="201"/>
    </row>
    <row r="9" spans="1:17" x14ac:dyDescent="0.25">
      <c r="A9" s="179" t="s">
        <v>318</v>
      </c>
      <c r="B9" s="179" t="s">
        <v>319</v>
      </c>
      <c r="C9" s="179" t="s">
        <v>563</v>
      </c>
      <c r="D9" s="179" t="s">
        <v>405</v>
      </c>
      <c r="E9" s="179" t="s">
        <v>511</v>
      </c>
      <c r="F9" s="179" t="s">
        <v>512</v>
      </c>
      <c r="G9" s="219" t="s">
        <v>564</v>
      </c>
      <c r="H9" s="179" t="s">
        <v>504</v>
      </c>
      <c r="I9" s="179">
        <v>3</v>
      </c>
      <c r="J9" s="179" t="s">
        <v>236</v>
      </c>
      <c r="K9" s="179">
        <v>3</v>
      </c>
      <c r="L9" s="179">
        <v>2</v>
      </c>
      <c r="M9" s="181" t="s">
        <v>422</v>
      </c>
      <c r="N9" s="219">
        <v>42736</v>
      </c>
      <c r="O9" s="180" t="str">
        <f t="shared" si="0"/>
        <v>COMPLEIX ELS REQUISITS PER SER AVALUAT</v>
      </c>
      <c r="P9" s="180"/>
      <c r="Q9" s="201"/>
    </row>
    <row r="10" spans="1:17" x14ac:dyDescent="0.25">
      <c r="A10" s="179" t="s">
        <v>266</v>
      </c>
      <c r="B10" s="179" t="s">
        <v>267</v>
      </c>
      <c r="C10" s="179" t="s">
        <v>565</v>
      </c>
      <c r="D10" s="179" t="s">
        <v>384</v>
      </c>
      <c r="E10" s="179" t="s">
        <v>532</v>
      </c>
      <c r="F10" s="179" t="s">
        <v>566</v>
      </c>
      <c r="G10" s="219" t="s">
        <v>567</v>
      </c>
      <c r="H10" s="179" t="s">
        <v>504</v>
      </c>
      <c r="I10" s="179">
        <v>4</v>
      </c>
      <c r="J10" s="179" t="s">
        <v>236</v>
      </c>
      <c r="K10" s="179">
        <v>3</v>
      </c>
      <c r="L10" s="179">
        <v>5.5780821917808225</v>
      </c>
      <c r="M10" s="181" t="s">
        <v>422</v>
      </c>
      <c r="N10" s="219">
        <v>42736</v>
      </c>
      <c r="O10" s="180" t="str">
        <f t="shared" si="0"/>
        <v>COMPLEIX ELS REQUISITS PER SER AVALUAT</v>
      </c>
      <c r="P10" s="180"/>
      <c r="Q10" s="201"/>
    </row>
    <row r="11" spans="1:17" x14ac:dyDescent="0.25">
      <c r="A11" s="179" t="s">
        <v>272</v>
      </c>
      <c r="B11" s="179" t="s">
        <v>273</v>
      </c>
      <c r="C11" s="179" t="s">
        <v>568</v>
      </c>
      <c r="D11" s="179" t="s">
        <v>371</v>
      </c>
      <c r="E11" s="179" t="s">
        <v>474</v>
      </c>
      <c r="F11" s="179" t="s">
        <v>474</v>
      </c>
      <c r="G11" s="219" t="s">
        <v>569</v>
      </c>
      <c r="H11" s="179" t="s">
        <v>504</v>
      </c>
      <c r="I11" s="179">
        <v>4</v>
      </c>
      <c r="J11" s="179" t="s">
        <v>236</v>
      </c>
      <c r="K11" s="179">
        <v>3</v>
      </c>
      <c r="L11" s="179">
        <v>31.490410958904111</v>
      </c>
      <c r="M11" s="181" t="s">
        <v>422</v>
      </c>
      <c r="N11" s="219">
        <v>42005</v>
      </c>
      <c r="O11" s="180" t="str">
        <f t="shared" si="0"/>
        <v>COMPLEIX ELS REQUISITS PER SER AVALUAT</v>
      </c>
      <c r="P11" s="180"/>
      <c r="Q11" s="201"/>
    </row>
    <row r="12" spans="1:17" x14ac:dyDescent="0.25">
      <c r="A12" s="179" t="s">
        <v>340</v>
      </c>
      <c r="B12" s="179" t="s">
        <v>341</v>
      </c>
      <c r="C12" s="179" t="s">
        <v>570</v>
      </c>
      <c r="D12" s="179" t="s">
        <v>398</v>
      </c>
      <c r="E12" s="179" t="s">
        <v>471</v>
      </c>
      <c r="F12" s="179" t="s">
        <v>471</v>
      </c>
      <c r="G12" s="219" t="s">
        <v>571</v>
      </c>
      <c r="H12" s="179" t="s">
        <v>504</v>
      </c>
      <c r="I12" s="179">
        <v>5</v>
      </c>
      <c r="J12" s="179" t="s">
        <v>236</v>
      </c>
      <c r="K12" s="179">
        <v>2</v>
      </c>
      <c r="L12" s="179">
        <v>105.9013698630137</v>
      </c>
      <c r="M12" s="181" t="s">
        <v>422</v>
      </c>
      <c r="N12" s="219">
        <v>43466</v>
      </c>
      <c r="O12" s="180" t="str">
        <f t="shared" si="0"/>
        <v>COMPLEIX ELS REQUISITS PER SER AVALUAT</v>
      </c>
      <c r="P12" s="180"/>
      <c r="Q12" s="201"/>
    </row>
    <row r="13" spans="1:17" x14ac:dyDescent="0.25">
      <c r="A13" s="179" t="s">
        <v>326</v>
      </c>
      <c r="B13" s="179" t="s">
        <v>327</v>
      </c>
      <c r="C13" s="179" t="s">
        <v>572</v>
      </c>
      <c r="D13" s="179" t="s">
        <v>406</v>
      </c>
      <c r="E13" s="179" t="s">
        <v>538</v>
      </c>
      <c r="F13" s="179" t="s">
        <v>573</v>
      </c>
      <c r="G13" s="219" t="s">
        <v>574</v>
      </c>
      <c r="H13" s="179" t="s">
        <v>504</v>
      </c>
      <c r="I13" s="179">
        <v>4</v>
      </c>
      <c r="J13" s="179" t="s">
        <v>236</v>
      </c>
      <c r="K13" s="179">
        <v>1</v>
      </c>
      <c r="L13" s="179">
        <v>0</v>
      </c>
      <c r="M13" s="181" t="s">
        <v>422</v>
      </c>
      <c r="N13" s="219">
        <v>43101</v>
      </c>
      <c r="O13" s="180" t="str">
        <f t="shared" si="0"/>
        <v>COMPLEIX ELS REQUISITS PER SER AVALUAT</v>
      </c>
      <c r="P13" s="181"/>
      <c r="Q13" s="201"/>
    </row>
    <row r="14" spans="1:17" x14ac:dyDescent="0.25">
      <c r="A14" s="179" t="s">
        <v>346</v>
      </c>
      <c r="B14" s="179" t="s">
        <v>347</v>
      </c>
      <c r="C14" s="179" t="s">
        <v>575</v>
      </c>
      <c r="D14" s="179" t="s">
        <v>380</v>
      </c>
      <c r="E14" s="179" t="s">
        <v>348</v>
      </c>
      <c r="F14" s="179" t="s">
        <v>349</v>
      </c>
      <c r="G14" s="219" t="s">
        <v>576</v>
      </c>
      <c r="H14" s="179" t="s">
        <v>504</v>
      </c>
      <c r="I14" s="179">
        <v>3</v>
      </c>
      <c r="J14" s="179" t="s">
        <v>236</v>
      </c>
      <c r="K14" s="179">
        <v>3</v>
      </c>
      <c r="L14" s="179">
        <v>47.342465753424662</v>
      </c>
      <c r="M14" s="181" t="s">
        <v>422</v>
      </c>
      <c r="N14" s="219">
        <v>42005</v>
      </c>
      <c r="O14" s="180" t="str">
        <f t="shared" si="0"/>
        <v>COMPLEIX ELS REQUISITS PER SER AVALUAT</v>
      </c>
      <c r="P14" s="181"/>
      <c r="Q14" s="201"/>
    </row>
    <row r="15" spans="1:17" x14ac:dyDescent="0.25">
      <c r="A15" s="179" t="s">
        <v>286</v>
      </c>
      <c r="B15" s="179" t="s">
        <v>287</v>
      </c>
      <c r="C15" s="179" t="s">
        <v>577</v>
      </c>
      <c r="D15" s="179" t="s">
        <v>369</v>
      </c>
      <c r="E15" s="179" t="s">
        <v>460</v>
      </c>
      <c r="F15" s="179" t="s">
        <v>461</v>
      </c>
      <c r="G15" s="219" t="s">
        <v>578</v>
      </c>
      <c r="H15" s="179" t="s">
        <v>504</v>
      </c>
      <c r="I15" s="179">
        <v>5</v>
      </c>
      <c r="J15" s="179" t="s">
        <v>236</v>
      </c>
      <c r="K15" s="179">
        <v>3</v>
      </c>
      <c r="L15" s="179">
        <v>9.7767123287671236</v>
      </c>
      <c r="M15" s="181" t="s">
        <v>422</v>
      </c>
      <c r="N15" s="219">
        <v>43466</v>
      </c>
      <c r="O15" s="180" t="str">
        <f t="shared" si="0"/>
        <v>COMPLEIX ELS REQUISITS PER SER AVALUAT</v>
      </c>
      <c r="P15" s="180"/>
      <c r="Q15" s="201"/>
    </row>
    <row r="16" spans="1:17" x14ac:dyDescent="0.25">
      <c r="A16" s="179" t="s">
        <v>248</v>
      </c>
      <c r="B16" s="179" t="s">
        <v>249</v>
      </c>
      <c r="C16" s="179" t="s">
        <v>579</v>
      </c>
      <c r="D16" s="179" t="s">
        <v>366</v>
      </c>
      <c r="E16" s="179" t="s">
        <v>505</v>
      </c>
      <c r="F16" s="179" t="s">
        <v>505</v>
      </c>
      <c r="G16" s="219" t="s">
        <v>580</v>
      </c>
      <c r="H16" s="179" t="s">
        <v>25</v>
      </c>
      <c r="I16" s="179">
        <v>3</v>
      </c>
      <c r="J16" s="179" t="s">
        <v>236</v>
      </c>
      <c r="K16" s="179">
        <v>0</v>
      </c>
      <c r="L16" s="179">
        <v>12.520547945205479</v>
      </c>
      <c r="M16" s="180" t="s">
        <v>361</v>
      </c>
      <c r="N16" s="219">
        <v>41275</v>
      </c>
      <c r="O16" s="180" t="str">
        <f t="shared" si="0"/>
        <v>NO APTE per no tenir sexenni de recerca viu o bé 5 sexennis</v>
      </c>
      <c r="P16" s="181"/>
      <c r="Q16" s="201"/>
    </row>
    <row r="17" spans="1:17" x14ac:dyDescent="0.25">
      <c r="A17" s="179" t="s">
        <v>454</v>
      </c>
      <c r="B17" s="179" t="s">
        <v>455</v>
      </c>
      <c r="C17" s="179" t="s">
        <v>581</v>
      </c>
      <c r="D17" s="179" t="s">
        <v>582</v>
      </c>
      <c r="E17" s="179" t="s">
        <v>456</v>
      </c>
      <c r="F17" s="179" t="s">
        <v>457</v>
      </c>
      <c r="G17" s="219" t="s">
        <v>583</v>
      </c>
      <c r="H17" s="179" t="s">
        <v>504</v>
      </c>
      <c r="I17" s="179">
        <v>4</v>
      </c>
      <c r="J17" s="179" t="s">
        <v>236</v>
      </c>
      <c r="K17" s="179">
        <v>3</v>
      </c>
      <c r="L17" s="179">
        <v>75.924657534246577</v>
      </c>
      <c r="M17" s="181" t="s">
        <v>422</v>
      </c>
      <c r="N17" s="219">
        <v>43466</v>
      </c>
      <c r="O17" s="180" t="str">
        <f t="shared" si="0"/>
        <v>COMPLEIX ELS REQUISITS PER SER AVALUAT</v>
      </c>
      <c r="P17" s="180"/>
      <c r="Q17" s="201"/>
    </row>
    <row r="18" spans="1:17" x14ac:dyDescent="0.25">
      <c r="A18" s="179" t="s">
        <v>262</v>
      </c>
      <c r="B18" s="179" t="s">
        <v>263</v>
      </c>
      <c r="C18" s="179" t="s">
        <v>506</v>
      </c>
      <c r="D18" s="179" t="s">
        <v>382</v>
      </c>
      <c r="E18" s="179" t="s">
        <v>348</v>
      </c>
      <c r="F18" s="179" t="s">
        <v>540</v>
      </c>
      <c r="G18" s="219" t="s">
        <v>584</v>
      </c>
      <c r="H18" s="179" t="s">
        <v>504</v>
      </c>
      <c r="I18" s="179">
        <v>5</v>
      </c>
      <c r="J18" s="179" t="s">
        <v>236</v>
      </c>
      <c r="K18" s="179">
        <v>2</v>
      </c>
      <c r="L18" s="179">
        <v>30.076712328767123</v>
      </c>
      <c r="M18" s="181" t="s">
        <v>422</v>
      </c>
      <c r="N18" s="219">
        <v>43831</v>
      </c>
      <c r="O18" s="180" t="str">
        <f t="shared" si="0"/>
        <v>COMPLEIX ELS REQUISITS PER SER AVALUAT</v>
      </c>
      <c r="P18" s="180"/>
      <c r="Q18" s="201"/>
    </row>
    <row r="19" spans="1:17" x14ac:dyDescent="0.25">
      <c r="A19" s="179" t="s">
        <v>350</v>
      </c>
      <c r="B19" s="179" t="s">
        <v>351</v>
      </c>
      <c r="C19" s="179" t="s">
        <v>585</v>
      </c>
      <c r="D19" s="179" t="s">
        <v>411</v>
      </c>
      <c r="E19" s="179" t="s">
        <v>352</v>
      </c>
      <c r="F19" s="179" t="s">
        <v>352</v>
      </c>
      <c r="G19" s="219" t="s">
        <v>586</v>
      </c>
      <c r="H19" s="179" t="s">
        <v>504</v>
      </c>
      <c r="I19" s="179">
        <v>3</v>
      </c>
      <c r="J19" s="179" t="s">
        <v>236</v>
      </c>
      <c r="K19" s="179">
        <v>3</v>
      </c>
      <c r="L19" s="179">
        <v>28.980821917808221</v>
      </c>
      <c r="M19" s="181" t="s">
        <v>422</v>
      </c>
      <c r="N19" s="219">
        <v>42005</v>
      </c>
      <c r="O19" s="180" t="str">
        <f t="shared" si="0"/>
        <v>COMPLEIX ELS REQUISITS PER SER AVALUAT</v>
      </c>
      <c r="P19" s="181"/>
      <c r="Q19" s="201"/>
    </row>
    <row r="20" spans="1:17" x14ac:dyDescent="0.25">
      <c r="A20" s="179" t="s">
        <v>320</v>
      </c>
      <c r="B20" s="179" t="s">
        <v>321</v>
      </c>
      <c r="C20" s="179" t="s">
        <v>587</v>
      </c>
      <c r="D20" s="179" t="s">
        <v>372</v>
      </c>
      <c r="E20" s="179" t="s">
        <v>520</v>
      </c>
      <c r="F20" s="179" t="s">
        <v>520</v>
      </c>
      <c r="G20" s="219" t="s">
        <v>588</v>
      </c>
      <c r="H20" s="179" t="s">
        <v>504</v>
      </c>
      <c r="I20" s="179">
        <v>4</v>
      </c>
      <c r="J20" s="179" t="s">
        <v>236</v>
      </c>
      <c r="K20" s="179">
        <v>3</v>
      </c>
      <c r="L20" s="179">
        <v>20.306849315068494</v>
      </c>
      <c r="M20" s="181" t="s">
        <v>422</v>
      </c>
      <c r="N20" s="219">
        <v>43831</v>
      </c>
      <c r="O20" s="180" t="str">
        <f t="shared" si="0"/>
        <v>COMPLEIX ELS REQUISITS PER SER AVALUAT</v>
      </c>
      <c r="P20" s="180"/>
      <c r="Q20" s="201"/>
    </row>
    <row r="21" spans="1:17" x14ac:dyDescent="0.25">
      <c r="A21" s="179" t="s">
        <v>314</v>
      </c>
      <c r="B21" s="179" t="s">
        <v>315</v>
      </c>
      <c r="C21" s="179" t="s">
        <v>507</v>
      </c>
      <c r="D21" s="179" t="s">
        <v>403</v>
      </c>
      <c r="E21" s="179" t="s">
        <v>480</v>
      </c>
      <c r="F21" s="179" t="s">
        <v>589</v>
      </c>
      <c r="G21" s="219" t="s">
        <v>590</v>
      </c>
      <c r="H21" s="179" t="s">
        <v>504</v>
      </c>
      <c r="I21" s="179">
        <v>4</v>
      </c>
      <c r="J21" s="179" t="s">
        <v>236</v>
      </c>
      <c r="K21" s="179">
        <v>3</v>
      </c>
      <c r="L21" s="179">
        <v>35.991780821917807</v>
      </c>
      <c r="M21" s="181" t="s">
        <v>422</v>
      </c>
      <c r="N21" s="219">
        <v>43101</v>
      </c>
      <c r="O21" s="180" t="str">
        <f t="shared" si="0"/>
        <v>COMPLEIX ELS REQUISITS PER SER AVALUAT</v>
      </c>
      <c r="P21" s="180"/>
      <c r="Q21" s="201"/>
    </row>
    <row r="22" spans="1:17" x14ac:dyDescent="0.25">
      <c r="A22" s="179" t="s">
        <v>330</v>
      </c>
      <c r="B22" s="179" t="s">
        <v>331</v>
      </c>
      <c r="C22" s="179" t="s">
        <v>591</v>
      </c>
      <c r="D22" s="179" t="s">
        <v>377</v>
      </c>
      <c r="E22" s="179" t="s">
        <v>352</v>
      </c>
      <c r="F22" s="179" t="s">
        <v>352</v>
      </c>
      <c r="G22" s="219" t="s">
        <v>592</v>
      </c>
      <c r="H22" s="179" t="s">
        <v>25</v>
      </c>
      <c r="I22" s="179">
        <v>3</v>
      </c>
      <c r="J22" s="179" t="s">
        <v>236</v>
      </c>
      <c r="K22" s="179">
        <v>2</v>
      </c>
      <c r="L22" s="179">
        <v>10.06027397260274</v>
      </c>
      <c r="M22" s="180" t="s">
        <v>361</v>
      </c>
      <c r="N22" s="219">
        <v>40179</v>
      </c>
      <c r="O22" s="180" t="str">
        <f t="shared" si="0"/>
        <v>NO APTE per no tenir sexenni de recerca viu o bé 5 sexennis</v>
      </c>
      <c r="P22" s="180"/>
      <c r="Q22" s="201"/>
    </row>
    <row r="23" spans="1:17" x14ac:dyDescent="0.25">
      <c r="A23" s="179" t="s">
        <v>458</v>
      </c>
      <c r="B23" s="179" t="s">
        <v>459</v>
      </c>
      <c r="C23" s="179" t="s">
        <v>593</v>
      </c>
      <c r="D23" s="179" t="s">
        <v>510</v>
      </c>
      <c r="E23" s="179" t="s">
        <v>460</v>
      </c>
      <c r="F23" s="179" t="s">
        <v>461</v>
      </c>
      <c r="G23" s="219" t="s">
        <v>594</v>
      </c>
      <c r="H23" s="179" t="s">
        <v>504</v>
      </c>
      <c r="I23" s="179">
        <v>3</v>
      </c>
      <c r="J23" s="179" t="s">
        <v>236</v>
      </c>
      <c r="K23" s="179">
        <v>0</v>
      </c>
      <c r="L23" s="179">
        <v>0</v>
      </c>
      <c r="M23" s="181" t="s">
        <v>422</v>
      </c>
      <c r="N23" s="219">
        <v>43466</v>
      </c>
      <c r="O23" s="180" t="str">
        <f t="shared" si="0"/>
        <v>COMPLEIX ELS REQUISITS PER SER AVALUAT</v>
      </c>
      <c r="P23" s="180"/>
      <c r="Q23" s="201"/>
    </row>
    <row r="24" spans="1:17" x14ac:dyDescent="0.25">
      <c r="A24" s="179" t="s">
        <v>240</v>
      </c>
      <c r="B24" s="179" t="s">
        <v>241</v>
      </c>
      <c r="C24" s="179" t="s">
        <v>595</v>
      </c>
      <c r="D24" s="179" t="s">
        <v>368</v>
      </c>
      <c r="E24" s="179" t="s">
        <v>447</v>
      </c>
      <c r="F24" s="179" t="s">
        <v>447</v>
      </c>
      <c r="G24" s="219" t="s">
        <v>596</v>
      </c>
      <c r="H24" s="179" t="s">
        <v>504</v>
      </c>
      <c r="I24" s="179">
        <v>5</v>
      </c>
      <c r="J24" s="179" t="s">
        <v>236</v>
      </c>
      <c r="K24" s="179">
        <v>0</v>
      </c>
      <c r="L24" s="179">
        <v>0</v>
      </c>
      <c r="M24" s="181" t="s">
        <v>422</v>
      </c>
      <c r="N24" s="219">
        <v>42736</v>
      </c>
      <c r="O24" s="180" t="str">
        <f t="shared" si="0"/>
        <v>COMPLEIX ELS REQUISITS PER SER AVALUAT</v>
      </c>
      <c r="P24" s="181"/>
      <c r="Q24" s="201"/>
    </row>
    <row r="25" spans="1:17" x14ac:dyDescent="0.25">
      <c r="A25" s="179" t="s">
        <v>328</v>
      </c>
      <c r="B25" s="179" t="s">
        <v>329</v>
      </c>
      <c r="C25" s="179" t="s">
        <v>597</v>
      </c>
      <c r="D25" s="179" t="s">
        <v>407</v>
      </c>
      <c r="E25" s="179" t="s">
        <v>538</v>
      </c>
      <c r="F25" s="179" t="s">
        <v>598</v>
      </c>
      <c r="G25" s="219" t="s">
        <v>599</v>
      </c>
      <c r="H25" s="179" t="s">
        <v>504</v>
      </c>
      <c r="I25" s="179">
        <v>3</v>
      </c>
      <c r="J25" s="179" t="s">
        <v>236</v>
      </c>
      <c r="K25" s="179">
        <v>1</v>
      </c>
      <c r="L25" s="179">
        <v>7.2493150684931509</v>
      </c>
      <c r="M25" s="181" t="s">
        <v>422</v>
      </c>
      <c r="N25" s="219">
        <v>42005</v>
      </c>
      <c r="O25" s="180" t="str">
        <f t="shared" si="0"/>
        <v>COMPLEIX ELS REQUISITS PER SER AVALUAT</v>
      </c>
      <c r="P25" s="180"/>
      <c r="Q25" s="201"/>
    </row>
    <row r="26" spans="1:17" x14ac:dyDescent="0.25">
      <c r="A26" s="179" t="s">
        <v>268</v>
      </c>
      <c r="B26" s="179" t="s">
        <v>269</v>
      </c>
      <c r="C26" s="179" t="s">
        <v>600</v>
      </c>
      <c r="D26" s="179" t="s">
        <v>385</v>
      </c>
      <c r="E26" s="179" t="s">
        <v>555</v>
      </c>
      <c r="F26" s="179" t="s">
        <v>556</v>
      </c>
      <c r="G26" s="219" t="s">
        <v>601</v>
      </c>
      <c r="H26" s="179" t="s">
        <v>504</v>
      </c>
      <c r="I26" s="179">
        <v>5</v>
      </c>
      <c r="J26" s="179" t="s">
        <v>236</v>
      </c>
      <c r="K26" s="179">
        <v>3</v>
      </c>
      <c r="L26" s="179">
        <v>26.950684931506849</v>
      </c>
      <c r="M26" s="181" t="s">
        <v>422</v>
      </c>
      <c r="N26" s="219">
        <v>43831</v>
      </c>
      <c r="O26" s="180" t="str">
        <f t="shared" si="0"/>
        <v>COMPLEIX ELS REQUISITS PER SER AVALUAT</v>
      </c>
      <c r="P26" s="180"/>
      <c r="Q26" s="201"/>
    </row>
    <row r="27" spans="1:17" x14ac:dyDescent="0.25">
      <c r="A27" s="179" t="s">
        <v>242</v>
      </c>
      <c r="B27" s="179" t="s">
        <v>243</v>
      </c>
      <c r="C27" s="179" t="s">
        <v>602</v>
      </c>
      <c r="D27" s="179" t="s">
        <v>370</v>
      </c>
      <c r="E27" s="179" t="s">
        <v>537</v>
      </c>
      <c r="F27" s="179" t="s">
        <v>603</v>
      </c>
      <c r="G27" s="219" t="s">
        <v>604</v>
      </c>
      <c r="H27" s="179" t="s">
        <v>25</v>
      </c>
      <c r="I27" s="179">
        <v>0</v>
      </c>
      <c r="J27" s="179" t="s">
        <v>239</v>
      </c>
      <c r="K27" s="179">
        <v>0</v>
      </c>
      <c r="L27" s="179">
        <v>7.1780821917808222</v>
      </c>
      <c r="M27" s="180" t="s">
        <v>362</v>
      </c>
      <c r="N27" s="219" t="e">
        <v>#N/A</v>
      </c>
      <c r="O27" s="180" t="str">
        <f t="shared" si="0"/>
        <v>NO APTE per no trobar-se en Servei Actiu</v>
      </c>
      <c r="P27" s="180"/>
      <c r="Q27" s="201"/>
    </row>
    <row r="28" spans="1:17" x14ac:dyDescent="0.25">
      <c r="A28" s="179" t="s">
        <v>276</v>
      </c>
      <c r="B28" s="179" t="s">
        <v>277</v>
      </c>
      <c r="C28" s="179" t="s">
        <v>605</v>
      </c>
      <c r="D28" s="179" t="s">
        <v>388</v>
      </c>
      <c r="E28" s="179" t="s">
        <v>606</v>
      </c>
      <c r="F28" s="179" t="s">
        <v>607</v>
      </c>
      <c r="G28" s="219" t="s">
        <v>547</v>
      </c>
      <c r="H28" s="179" t="s">
        <v>504</v>
      </c>
      <c r="I28" s="179">
        <v>5</v>
      </c>
      <c r="J28" s="179" t="s">
        <v>236</v>
      </c>
      <c r="K28" s="179">
        <v>3</v>
      </c>
      <c r="L28" s="179">
        <v>2.7534246575342465</v>
      </c>
      <c r="M28" s="181" t="s">
        <v>422</v>
      </c>
      <c r="N28" s="219">
        <v>43831</v>
      </c>
      <c r="O28" s="180" t="str">
        <f t="shared" si="0"/>
        <v>COMPLEIX ELS REQUISITS PER SER AVALUAT</v>
      </c>
      <c r="P28" s="180"/>
      <c r="Q28" s="201"/>
    </row>
    <row r="29" spans="1:17" x14ac:dyDescent="0.25">
      <c r="A29" s="179" t="s">
        <v>292</v>
      </c>
      <c r="B29" s="179" t="s">
        <v>293</v>
      </c>
      <c r="C29" s="179" t="s">
        <v>608</v>
      </c>
      <c r="D29" s="179" t="s">
        <v>393</v>
      </c>
      <c r="E29" s="179" t="s">
        <v>530</v>
      </c>
      <c r="F29" s="179" t="s">
        <v>531</v>
      </c>
      <c r="G29" s="219" t="s">
        <v>609</v>
      </c>
      <c r="H29" s="179" t="s">
        <v>504</v>
      </c>
      <c r="I29" s="179">
        <v>5</v>
      </c>
      <c r="J29" s="179" t="s">
        <v>236</v>
      </c>
      <c r="K29" s="179">
        <v>3</v>
      </c>
      <c r="L29" s="179">
        <v>11.213698630136985</v>
      </c>
      <c r="M29" s="181" t="s">
        <v>422</v>
      </c>
      <c r="N29" s="219">
        <v>43831</v>
      </c>
      <c r="O29" s="180" t="str">
        <f t="shared" si="0"/>
        <v>COMPLEIX ELS REQUISITS PER SER AVALUAT</v>
      </c>
      <c r="P29" s="180"/>
      <c r="Q29" s="201"/>
    </row>
    <row r="30" spans="1:17" x14ac:dyDescent="0.25">
      <c r="A30" s="179" t="s">
        <v>463</v>
      </c>
      <c r="B30" s="179" t="s">
        <v>464</v>
      </c>
      <c r="C30" s="179" t="s">
        <v>610</v>
      </c>
      <c r="D30" s="179" t="s">
        <v>373</v>
      </c>
      <c r="E30" s="179" t="s">
        <v>462</v>
      </c>
      <c r="F30" s="179" t="s">
        <v>465</v>
      </c>
      <c r="G30" s="219" t="s">
        <v>611</v>
      </c>
      <c r="H30" s="179" t="s">
        <v>504</v>
      </c>
      <c r="I30" s="179">
        <v>5</v>
      </c>
      <c r="J30" s="179" t="s">
        <v>236</v>
      </c>
      <c r="K30" s="179">
        <v>3</v>
      </c>
      <c r="L30" s="179">
        <v>0.32328767123287672</v>
      </c>
      <c r="M30" s="181" t="s">
        <v>422</v>
      </c>
      <c r="N30" s="219">
        <v>43466</v>
      </c>
      <c r="O30" s="180" t="str">
        <f t="shared" si="0"/>
        <v>COMPLEIX ELS REQUISITS PER SER AVALUAT</v>
      </c>
      <c r="P30" s="180"/>
      <c r="Q30" s="201"/>
    </row>
    <row r="31" spans="1:17" x14ac:dyDescent="0.25">
      <c r="A31" s="179" t="s">
        <v>612</v>
      </c>
      <c r="B31" s="179" t="s">
        <v>613</v>
      </c>
      <c r="C31" s="179" t="s">
        <v>610</v>
      </c>
      <c r="D31" s="179" t="s">
        <v>614</v>
      </c>
      <c r="E31" s="179" t="s">
        <v>518</v>
      </c>
      <c r="F31" s="179" t="s">
        <v>523</v>
      </c>
      <c r="G31" s="219" t="s">
        <v>615</v>
      </c>
      <c r="H31" s="179" t="s">
        <v>504</v>
      </c>
      <c r="I31" s="179">
        <v>5</v>
      </c>
      <c r="J31" s="179" t="s">
        <v>236</v>
      </c>
      <c r="K31" s="179">
        <v>3</v>
      </c>
      <c r="L31" s="179">
        <v>0</v>
      </c>
      <c r="M31" s="181" t="s">
        <v>422</v>
      </c>
      <c r="N31" s="219">
        <v>42370</v>
      </c>
      <c r="O31" s="180" t="str">
        <f t="shared" si="0"/>
        <v>COMPLEIX ELS REQUISITS PER SER AVALUAT</v>
      </c>
      <c r="P31" s="180"/>
      <c r="Q31" s="201"/>
    </row>
    <row r="32" spans="1:17" x14ac:dyDescent="0.25">
      <c r="A32" s="179" t="s">
        <v>258</v>
      </c>
      <c r="B32" s="179" t="s">
        <v>259</v>
      </c>
      <c r="C32" s="179" t="s">
        <v>616</v>
      </c>
      <c r="D32" s="179" t="s">
        <v>380</v>
      </c>
      <c r="E32" s="179" t="s">
        <v>533</v>
      </c>
      <c r="F32" s="179" t="s">
        <v>534</v>
      </c>
      <c r="G32" s="219" t="s">
        <v>617</v>
      </c>
      <c r="H32" s="179" t="s">
        <v>504</v>
      </c>
      <c r="I32" s="179">
        <v>4</v>
      </c>
      <c r="J32" s="179" t="s">
        <v>236</v>
      </c>
      <c r="K32" s="179">
        <v>4</v>
      </c>
      <c r="L32" s="179">
        <v>31.338356164383562</v>
      </c>
      <c r="M32" s="181" t="s">
        <v>422</v>
      </c>
      <c r="N32" s="219">
        <v>42005</v>
      </c>
      <c r="O32" s="180" t="str">
        <f t="shared" si="0"/>
        <v>COMPLEIX ELS REQUISITS PER SER AVALUAT</v>
      </c>
      <c r="P32" s="180"/>
      <c r="Q32" s="201"/>
    </row>
    <row r="33" spans="1:17" x14ac:dyDescent="0.25">
      <c r="A33" s="179" t="s">
        <v>306</v>
      </c>
      <c r="B33" s="179" t="s">
        <v>307</v>
      </c>
      <c r="C33" s="179" t="s">
        <v>618</v>
      </c>
      <c r="D33" s="179" t="s">
        <v>399</v>
      </c>
      <c r="E33" s="179" t="s">
        <v>530</v>
      </c>
      <c r="F33" s="179" t="s">
        <v>619</v>
      </c>
      <c r="G33" s="219" t="s">
        <v>620</v>
      </c>
      <c r="H33" s="179" t="s">
        <v>504</v>
      </c>
      <c r="I33" s="179">
        <v>4</v>
      </c>
      <c r="J33" s="179" t="s">
        <v>236</v>
      </c>
      <c r="K33" s="179">
        <v>3</v>
      </c>
      <c r="L33" s="179">
        <v>9.6794520547945204</v>
      </c>
      <c r="M33" s="181" t="s">
        <v>422</v>
      </c>
      <c r="N33" s="219">
        <v>42736</v>
      </c>
      <c r="O33" s="180" t="str">
        <f t="shared" si="0"/>
        <v>COMPLEIX ELS REQUISITS PER SER AVALUAT</v>
      </c>
      <c r="P33" s="180"/>
      <c r="Q33" s="201"/>
    </row>
    <row r="34" spans="1:17" x14ac:dyDescent="0.25">
      <c r="A34" s="179" t="s">
        <v>332</v>
      </c>
      <c r="B34" s="179" t="s">
        <v>333</v>
      </c>
      <c r="C34" s="179" t="s">
        <v>621</v>
      </c>
      <c r="D34" s="179" t="s">
        <v>387</v>
      </c>
      <c r="E34" s="179" t="s">
        <v>518</v>
      </c>
      <c r="F34" s="179" t="s">
        <v>523</v>
      </c>
      <c r="G34" s="219" t="s">
        <v>622</v>
      </c>
      <c r="H34" s="179" t="s">
        <v>504</v>
      </c>
      <c r="I34" s="179">
        <v>3</v>
      </c>
      <c r="J34" s="179" t="s">
        <v>236</v>
      </c>
      <c r="K34" s="179">
        <v>3</v>
      </c>
      <c r="L34" s="179">
        <v>0</v>
      </c>
      <c r="M34" s="181" t="s">
        <v>422</v>
      </c>
      <c r="N34" s="219">
        <v>42370</v>
      </c>
      <c r="O34" s="180" t="str">
        <f t="shared" si="0"/>
        <v>COMPLEIX ELS REQUISITS PER SER AVALUAT</v>
      </c>
      <c r="P34" s="180"/>
      <c r="Q34" s="201"/>
    </row>
    <row r="35" spans="1:17" x14ac:dyDescent="0.25">
      <c r="A35" s="179" t="s">
        <v>254</v>
      </c>
      <c r="B35" s="179" t="s">
        <v>255</v>
      </c>
      <c r="C35" s="179" t="s">
        <v>623</v>
      </c>
      <c r="D35" s="179" t="s">
        <v>378</v>
      </c>
      <c r="E35" s="179" t="s">
        <v>505</v>
      </c>
      <c r="F35" s="179" t="s">
        <v>624</v>
      </c>
      <c r="G35" s="219" t="s">
        <v>625</v>
      </c>
      <c r="H35" s="179" t="s">
        <v>504</v>
      </c>
      <c r="I35" s="179">
        <v>5</v>
      </c>
      <c r="J35" s="179" t="s">
        <v>236</v>
      </c>
      <c r="K35" s="179">
        <v>0</v>
      </c>
      <c r="L35" s="179">
        <v>0</v>
      </c>
      <c r="M35" s="181" t="s">
        <v>422</v>
      </c>
      <c r="N35" s="219">
        <v>42005</v>
      </c>
      <c r="O35" s="180" t="str">
        <f t="shared" si="0"/>
        <v>COMPLEIX ELS REQUISITS PER SER AVALUAT</v>
      </c>
      <c r="P35" s="180"/>
      <c r="Q35" s="201"/>
    </row>
    <row r="36" spans="1:17" x14ac:dyDescent="0.25">
      <c r="A36" s="179" t="s">
        <v>324</v>
      </c>
      <c r="B36" s="179" t="s">
        <v>325</v>
      </c>
      <c r="C36" s="179" t="s">
        <v>626</v>
      </c>
      <c r="D36" s="179" t="s">
        <v>372</v>
      </c>
      <c r="E36" s="179" t="s">
        <v>627</v>
      </c>
      <c r="F36" s="179" t="s">
        <v>627</v>
      </c>
      <c r="G36" s="219" t="s">
        <v>628</v>
      </c>
      <c r="H36" s="179" t="s">
        <v>504</v>
      </c>
      <c r="I36" s="179">
        <v>4</v>
      </c>
      <c r="J36" s="179" t="s">
        <v>236</v>
      </c>
      <c r="K36" s="179">
        <v>3</v>
      </c>
      <c r="L36" s="179">
        <v>7.8876712328767118</v>
      </c>
      <c r="M36" s="181" t="s">
        <v>422</v>
      </c>
      <c r="N36" s="219">
        <v>42005</v>
      </c>
      <c r="O36" s="180" t="str">
        <f t="shared" si="0"/>
        <v>COMPLEIX ELS REQUISITS PER SER AVALUAT</v>
      </c>
      <c r="P36" s="180"/>
      <c r="Q36" s="201"/>
    </row>
    <row r="37" spans="1:17" x14ac:dyDescent="0.25">
      <c r="A37" s="179" t="s">
        <v>290</v>
      </c>
      <c r="B37" s="179" t="s">
        <v>291</v>
      </c>
      <c r="C37" s="179" t="s">
        <v>585</v>
      </c>
      <c r="D37" s="179" t="s">
        <v>372</v>
      </c>
      <c r="E37" s="179" t="s">
        <v>526</v>
      </c>
      <c r="F37" s="179" t="s">
        <v>527</v>
      </c>
      <c r="G37" s="219" t="s">
        <v>629</v>
      </c>
      <c r="H37" s="179" t="s">
        <v>504</v>
      </c>
      <c r="I37" s="179">
        <v>4</v>
      </c>
      <c r="J37" s="179" t="s">
        <v>236</v>
      </c>
      <c r="K37" s="179">
        <v>3</v>
      </c>
      <c r="L37" s="179">
        <v>41.227397260273975</v>
      </c>
      <c r="M37" s="181" t="s">
        <v>422</v>
      </c>
      <c r="N37" s="219">
        <v>43466</v>
      </c>
      <c r="O37" s="180" t="str">
        <f t="shared" si="0"/>
        <v>COMPLEIX ELS REQUISITS PER SER AVALUAT</v>
      </c>
      <c r="P37" s="180"/>
      <c r="Q37" s="201"/>
    </row>
    <row r="38" spans="1:17" x14ac:dyDescent="0.25">
      <c r="A38" s="179" t="s">
        <v>334</v>
      </c>
      <c r="B38" s="179" t="s">
        <v>335</v>
      </c>
      <c r="C38" s="179" t="s">
        <v>630</v>
      </c>
      <c r="D38" s="179" t="s">
        <v>386</v>
      </c>
      <c r="E38" s="179" t="s">
        <v>508</v>
      </c>
      <c r="F38" s="179" t="s">
        <v>509</v>
      </c>
      <c r="G38" s="219" t="s">
        <v>631</v>
      </c>
      <c r="H38" s="179" t="s">
        <v>25</v>
      </c>
      <c r="I38" s="179">
        <v>3</v>
      </c>
      <c r="J38" s="179" t="s">
        <v>236</v>
      </c>
      <c r="K38" s="179">
        <v>3</v>
      </c>
      <c r="L38" s="179">
        <v>24.402739726027399</v>
      </c>
      <c r="M38" s="180" t="s">
        <v>361</v>
      </c>
      <c r="N38" s="219">
        <v>39083</v>
      </c>
      <c r="O38" s="180" t="str">
        <f t="shared" si="0"/>
        <v>NO APTE per no tenir sexenni de recerca viu o bé 5 sexennis</v>
      </c>
      <c r="P38" s="180"/>
      <c r="Q38" s="201"/>
    </row>
    <row r="39" spans="1:17" x14ac:dyDescent="0.25">
      <c r="A39" s="179" t="s">
        <v>632</v>
      </c>
      <c r="B39" s="179" t="s">
        <v>633</v>
      </c>
      <c r="C39" s="179" t="s">
        <v>634</v>
      </c>
      <c r="D39" s="179" t="s">
        <v>510</v>
      </c>
      <c r="E39" s="179" t="s">
        <v>635</v>
      </c>
      <c r="F39" s="179" t="s">
        <v>636</v>
      </c>
      <c r="G39" s="219" t="s">
        <v>637</v>
      </c>
      <c r="H39" s="179" t="s">
        <v>25</v>
      </c>
      <c r="I39" s="179">
        <v>2</v>
      </c>
      <c r="J39" s="179" t="s">
        <v>236</v>
      </c>
      <c r="K39" s="179">
        <v>3</v>
      </c>
      <c r="L39" s="179">
        <v>30</v>
      </c>
      <c r="M39" s="180" t="s">
        <v>361</v>
      </c>
      <c r="N39" s="219">
        <v>41275</v>
      </c>
      <c r="O39" s="180" t="str">
        <f t="shared" si="0"/>
        <v>NO APTE per no tenir sexenni de recerca viu o bé 5 sexennis</v>
      </c>
      <c r="P39" s="180"/>
      <c r="Q39" s="201"/>
    </row>
    <row r="40" spans="1:17" x14ac:dyDescent="0.25">
      <c r="A40" s="179" t="s">
        <v>252</v>
      </c>
      <c r="B40" s="179" t="s">
        <v>253</v>
      </c>
      <c r="C40" s="179" t="s">
        <v>638</v>
      </c>
      <c r="D40" s="179" t="s">
        <v>377</v>
      </c>
      <c r="E40" s="179" t="s">
        <v>541</v>
      </c>
      <c r="F40" s="179" t="s">
        <v>542</v>
      </c>
      <c r="G40" s="219" t="s">
        <v>639</v>
      </c>
      <c r="H40" s="179" t="s">
        <v>504</v>
      </c>
      <c r="I40" s="179">
        <v>4</v>
      </c>
      <c r="J40" s="179" t="s">
        <v>236</v>
      </c>
      <c r="K40" s="179">
        <v>3</v>
      </c>
      <c r="L40" s="179">
        <v>36.082191780821923</v>
      </c>
      <c r="M40" s="181" t="s">
        <v>422</v>
      </c>
      <c r="N40" s="219">
        <v>42370</v>
      </c>
      <c r="O40" s="180" t="str">
        <f t="shared" si="0"/>
        <v>COMPLEIX ELS REQUISITS PER SER AVALUAT</v>
      </c>
      <c r="P40" s="180"/>
      <c r="Q40" s="201"/>
    </row>
    <row r="41" spans="1:17" x14ac:dyDescent="0.25">
      <c r="A41" s="179" t="s">
        <v>250</v>
      </c>
      <c r="B41" s="179" t="s">
        <v>251</v>
      </c>
      <c r="C41" s="179" t="s">
        <v>640</v>
      </c>
      <c r="D41" s="179" t="s">
        <v>377</v>
      </c>
      <c r="E41" s="179" t="s">
        <v>447</v>
      </c>
      <c r="F41" s="179" t="s">
        <v>447</v>
      </c>
      <c r="G41" s="219" t="s">
        <v>641</v>
      </c>
      <c r="H41" s="179" t="s">
        <v>25</v>
      </c>
      <c r="I41" s="179">
        <v>5</v>
      </c>
      <c r="J41" s="179" t="s">
        <v>236</v>
      </c>
      <c r="K41" s="179">
        <v>0</v>
      </c>
      <c r="L41" s="179">
        <v>0</v>
      </c>
      <c r="M41" s="181" t="s">
        <v>422</v>
      </c>
      <c r="N41" s="219">
        <v>41640</v>
      </c>
      <c r="O41" s="180" t="str">
        <f t="shared" si="0"/>
        <v>COMPLEIX ELS REQUISITS PER SER AVALUAT</v>
      </c>
      <c r="P41" s="180"/>
      <c r="Q41" s="201"/>
    </row>
    <row r="42" spans="1:17" x14ac:dyDescent="0.25">
      <c r="A42" s="179" t="s">
        <v>270</v>
      </c>
      <c r="B42" s="179" t="s">
        <v>271</v>
      </c>
      <c r="C42" s="179" t="s">
        <v>642</v>
      </c>
      <c r="D42" s="179" t="s">
        <v>386</v>
      </c>
      <c r="E42" s="179" t="s">
        <v>511</v>
      </c>
      <c r="F42" s="179" t="s">
        <v>512</v>
      </c>
      <c r="G42" s="219" t="s">
        <v>569</v>
      </c>
      <c r="H42" s="179" t="s">
        <v>504</v>
      </c>
      <c r="I42" s="179">
        <v>4</v>
      </c>
      <c r="J42" s="179" t="s">
        <v>236</v>
      </c>
      <c r="K42" s="179">
        <v>3</v>
      </c>
      <c r="L42" s="179">
        <v>13.635616438356166</v>
      </c>
      <c r="M42" s="181" t="s">
        <v>422</v>
      </c>
      <c r="N42" s="219">
        <v>43466</v>
      </c>
      <c r="O42" s="180" t="str">
        <f t="shared" si="0"/>
        <v>COMPLEIX ELS REQUISITS PER SER AVALUAT</v>
      </c>
      <c r="P42" s="180"/>
      <c r="Q42" s="201"/>
    </row>
    <row r="43" spans="1:17" x14ac:dyDescent="0.25">
      <c r="A43" s="179" t="s">
        <v>466</v>
      </c>
      <c r="B43" s="179" t="s">
        <v>467</v>
      </c>
      <c r="C43" s="179" t="s">
        <v>643</v>
      </c>
      <c r="D43" s="179" t="s">
        <v>644</v>
      </c>
      <c r="E43" s="179" t="s">
        <v>447</v>
      </c>
      <c r="F43" s="179" t="s">
        <v>468</v>
      </c>
      <c r="G43" s="219" t="s">
        <v>645</v>
      </c>
      <c r="H43" s="179" t="s">
        <v>504</v>
      </c>
      <c r="I43" s="179">
        <v>3</v>
      </c>
      <c r="J43" s="179" t="s">
        <v>236</v>
      </c>
      <c r="K43" s="179">
        <v>0</v>
      </c>
      <c r="L43" s="179">
        <v>0</v>
      </c>
      <c r="M43" s="181" t="s">
        <v>422</v>
      </c>
      <c r="N43" s="219">
        <v>43831</v>
      </c>
      <c r="O43" s="180" t="str">
        <f t="shared" si="0"/>
        <v>COMPLEIX ELS REQUISITS PER SER AVALUAT</v>
      </c>
      <c r="P43" s="180"/>
      <c r="Q43" s="201"/>
    </row>
    <row r="44" spans="1:17" x14ac:dyDescent="0.25">
      <c r="A44" s="179" t="s">
        <v>322</v>
      </c>
      <c r="B44" s="179" t="s">
        <v>323</v>
      </c>
      <c r="C44" s="179" t="s">
        <v>515</v>
      </c>
      <c r="D44" s="179" t="s">
        <v>366</v>
      </c>
      <c r="E44" s="179" t="s">
        <v>503</v>
      </c>
      <c r="F44" s="179" t="s">
        <v>503</v>
      </c>
      <c r="G44" s="219" t="s">
        <v>628</v>
      </c>
      <c r="H44" s="179" t="s">
        <v>504</v>
      </c>
      <c r="I44" s="179">
        <v>4</v>
      </c>
      <c r="J44" s="179" t="s">
        <v>236</v>
      </c>
      <c r="K44" s="179">
        <v>3</v>
      </c>
      <c r="L44" s="179">
        <v>42.475342465753435</v>
      </c>
      <c r="M44" s="181" t="s">
        <v>422</v>
      </c>
      <c r="N44" s="219">
        <v>43466</v>
      </c>
      <c r="O44" s="180" t="str">
        <f t="shared" si="0"/>
        <v>COMPLEIX ELS REQUISITS PER SER AVALUAT</v>
      </c>
      <c r="P44" s="180"/>
      <c r="Q44" s="201"/>
    </row>
    <row r="45" spans="1:17" x14ac:dyDescent="0.25">
      <c r="A45" s="179" t="s">
        <v>274</v>
      </c>
      <c r="B45" s="179" t="s">
        <v>275</v>
      </c>
      <c r="C45" s="179" t="s">
        <v>646</v>
      </c>
      <c r="D45" s="179" t="s">
        <v>387</v>
      </c>
      <c r="E45" s="179" t="s">
        <v>526</v>
      </c>
      <c r="F45" s="179" t="s">
        <v>527</v>
      </c>
      <c r="G45" s="219" t="s">
        <v>647</v>
      </c>
      <c r="H45" s="179" t="s">
        <v>504</v>
      </c>
      <c r="I45" s="179">
        <v>4</v>
      </c>
      <c r="J45" s="179" t="s">
        <v>236</v>
      </c>
      <c r="K45" s="179">
        <v>3</v>
      </c>
      <c r="L45" s="179">
        <v>5.5780821917808225</v>
      </c>
      <c r="M45" s="181" t="s">
        <v>422</v>
      </c>
      <c r="N45" s="219">
        <v>43101</v>
      </c>
      <c r="O45" s="180" t="str">
        <f t="shared" si="0"/>
        <v>COMPLEIX ELS REQUISITS PER SER AVALUAT</v>
      </c>
      <c r="P45" s="181"/>
      <c r="Q45" s="201"/>
    </row>
    <row r="46" spans="1:17" x14ac:dyDescent="0.25">
      <c r="A46" s="179" t="s">
        <v>353</v>
      </c>
      <c r="B46" s="179" t="s">
        <v>354</v>
      </c>
      <c r="C46" s="179" t="s">
        <v>648</v>
      </c>
      <c r="D46" s="179" t="s">
        <v>412</v>
      </c>
      <c r="E46" s="179" t="s">
        <v>355</v>
      </c>
      <c r="F46" s="179" t="s">
        <v>356</v>
      </c>
      <c r="G46" s="219" t="s">
        <v>649</v>
      </c>
      <c r="H46" s="179" t="s">
        <v>504</v>
      </c>
      <c r="I46" s="179">
        <v>4</v>
      </c>
      <c r="J46" s="179" t="s">
        <v>236</v>
      </c>
      <c r="K46" s="179">
        <v>3</v>
      </c>
      <c r="L46" s="179">
        <v>27.326027397260276</v>
      </c>
      <c r="M46" s="181" t="s">
        <v>422</v>
      </c>
      <c r="N46" s="219">
        <v>42005</v>
      </c>
      <c r="O46" s="180" t="str">
        <f t="shared" si="0"/>
        <v>COMPLEIX ELS REQUISITS PER SER AVALUAT</v>
      </c>
      <c r="P46" s="180"/>
      <c r="Q46" s="201"/>
    </row>
    <row r="47" spans="1:17" x14ac:dyDescent="0.25">
      <c r="A47" s="179" t="s">
        <v>308</v>
      </c>
      <c r="B47" s="179" t="s">
        <v>309</v>
      </c>
      <c r="C47" s="179" t="s">
        <v>650</v>
      </c>
      <c r="D47" s="179" t="s">
        <v>400</v>
      </c>
      <c r="E47" s="179" t="s">
        <v>533</v>
      </c>
      <c r="F47" s="179" t="s">
        <v>534</v>
      </c>
      <c r="G47" s="219" t="s">
        <v>651</v>
      </c>
      <c r="H47" s="179" t="s">
        <v>504</v>
      </c>
      <c r="I47" s="179">
        <v>3</v>
      </c>
      <c r="J47" s="179" t="s">
        <v>236</v>
      </c>
      <c r="K47" s="179">
        <v>4</v>
      </c>
      <c r="L47" s="179">
        <v>41.989041095890414</v>
      </c>
      <c r="M47" s="181" t="s">
        <v>422</v>
      </c>
      <c r="N47" s="219">
        <v>43101</v>
      </c>
      <c r="O47" s="180" t="str">
        <f t="shared" si="0"/>
        <v>COMPLEIX ELS REQUISITS PER SER AVALUAT</v>
      </c>
      <c r="P47" s="180"/>
      <c r="Q47" s="201"/>
    </row>
    <row r="48" spans="1:17" x14ac:dyDescent="0.25">
      <c r="A48" s="179" t="s">
        <v>260</v>
      </c>
      <c r="B48" s="179" t="s">
        <v>261</v>
      </c>
      <c r="C48" s="179" t="s">
        <v>652</v>
      </c>
      <c r="D48" s="179" t="s">
        <v>381</v>
      </c>
      <c r="E48" s="179" t="s">
        <v>533</v>
      </c>
      <c r="F48" s="179" t="s">
        <v>653</v>
      </c>
      <c r="G48" s="219" t="s">
        <v>654</v>
      </c>
      <c r="H48" s="179" t="s">
        <v>25</v>
      </c>
      <c r="I48" s="179">
        <v>4</v>
      </c>
      <c r="J48" s="179" t="s">
        <v>236</v>
      </c>
      <c r="K48" s="179">
        <v>4</v>
      </c>
      <c r="L48" s="179">
        <v>4.6917808219178081</v>
      </c>
      <c r="M48" s="180" t="s">
        <v>361</v>
      </c>
      <c r="N48" s="219">
        <v>41640</v>
      </c>
      <c r="O48" s="180" t="str">
        <f t="shared" si="0"/>
        <v>NO APTE per no tenir sexenni de recerca viu o bé 5 sexennis</v>
      </c>
      <c r="P48" s="180"/>
      <c r="Q48" s="201"/>
    </row>
    <row r="49" spans="1:17" x14ac:dyDescent="0.25">
      <c r="A49" s="179" t="s">
        <v>338</v>
      </c>
      <c r="B49" s="179" t="s">
        <v>339</v>
      </c>
      <c r="C49" s="179" t="s">
        <v>514</v>
      </c>
      <c r="D49" s="179" t="s">
        <v>409</v>
      </c>
      <c r="E49" s="179" t="s">
        <v>516</v>
      </c>
      <c r="F49" s="179" t="s">
        <v>517</v>
      </c>
      <c r="G49" s="219" t="s">
        <v>655</v>
      </c>
      <c r="H49" s="179" t="s">
        <v>504</v>
      </c>
      <c r="I49" s="179">
        <v>3</v>
      </c>
      <c r="J49" s="179" t="s">
        <v>236</v>
      </c>
      <c r="K49" s="179">
        <v>3</v>
      </c>
      <c r="L49" s="179">
        <v>0</v>
      </c>
      <c r="M49" s="181" t="s">
        <v>422</v>
      </c>
      <c r="N49" s="219">
        <v>42005</v>
      </c>
      <c r="O49" s="180" t="str">
        <f t="shared" si="0"/>
        <v>COMPLEIX ELS REQUISITS PER SER AVALUAT</v>
      </c>
      <c r="P49" s="180"/>
      <c r="Q49" s="201"/>
    </row>
    <row r="50" spans="1:17" x14ac:dyDescent="0.25">
      <c r="A50" s="179" t="s">
        <v>656</v>
      </c>
      <c r="B50" s="179" t="s">
        <v>657</v>
      </c>
      <c r="C50" s="179" t="s">
        <v>658</v>
      </c>
      <c r="D50" s="179" t="s">
        <v>536</v>
      </c>
      <c r="E50" s="179" t="s">
        <v>348</v>
      </c>
      <c r="F50" s="179" t="s">
        <v>540</v>
      </c>
      <c r="G50" s="219" t="s">
        <v>659</v>
      </c>
      <c r="H50" s="179" t="s">
        <v>504</v>
      </c>
      <c r="I50" s="179">
        <v>3</v>
      </c>
      <c r="J50" s="179" t="s">
        <v>236</v>
      </c>
      <c r="K50" s="179">
        <v>2</v>
      </c>
      <c r="L50" s="179">
        <v>0</v>
      </c>
      <c r="M50" s="181" t="s">
        <v>422</v>
      </c>
      <c r="N50" s="219">
        <v>43466</v>
      </c>
      <c r="O50" s="180" t="str">
        <f t="shared" si="0"/>
        <v>COMPLEIX ELS REQUISITS PER SER AVALUAT</v>
      </c>
      <c r="P50" s="181"/>
      <c r="Q50" s="201"/>
    </row>
    <row r="51" spans="1:17" x14ac:dyDescent="0.25">
      <c r="A51" s="179" t="s">
        <v>469</v>
      </c>
      <c r="B51" s="179" t="s">
        <v>470</v>
      </c>
      <c r="C51" s="179" t="s">
        <v>660</v>
      </c>
      <c r="D51" s="179" t="s">
        <v>661</v>
      </c>
      <c r="E51" s="179" t="s">
        <v>471</v>
      </c>
      <c r="F51" s="179" t="s">
        <v>471</v>
      </c>
      <c r="G51" s="219" t="s">
        <v>662</v>
      </c>
      <c r="H51" s="179" t="s">
        <v>25</v>
      </c>
      <c r="I51" s="179">
        <v>3</v>
      </c>
      <c r="J51" s="179" t="s">
        <v>236</v>
      </c>
      <c r="K51" s="179">
        <v>2</v>
      </c>
      <c r="L51" s="179">
        <v>0</v>
      </c>
      <c r="M51" s="180" t="s">
        <v>361</v>
      </c>
      <c r="N51" s="219">
        <v>41640</v>
      </c>
      <c r="O51" s="180" t="str">
        <f t="shared" si="0"/>
        <v>NO APTE per no tenir sexenni de recerca viu o bé 5 sexennis</v>
      </c>
      <c r="P51" s="180"/>
      <c r="Q51" s="201"/>
    </row>
    <row r="52" spans="1:17" x14ac:dyDescent="0.25">
      <c r="A52" s="179" t="s">
        <v>284</v>
      </c>
      <c r="B52" s="179" t="s">
        <v>285</v>
      </c>
      <c r="C52" s="179" t="s">
        <v>663</v>
      </c>
      <c r="D52" s="179" t="s">
        <v>376</v>
      </c>
      <c r="E52" s="179" t="s">
        <v>541</v>
      </c>
      <c r="F52" s="179" t="s">
        <v>542</v>
      </c>
      <c r="G52" s="219" t="s">
        <v>664</v>
      </c>
      <c r="H52" s="179" t="s">
        <v>504</v>
      </c>
      <c r="I52" s="179">
        <v>3</v>
      </c>
      <c r="J52" s="179" t="s">
        <v>236</v>
      </c>
      <c r="K52" s="179">
        <v>3</v>
      </c>
      <c r="L52" s="179">
        <v>29.184931506849317</v>
      </c>
      <c r="M52" s="181" t="s">
        <v>422</v>
      </c>
      <c r="N52" s="219">
        <v>42005</v>
      </c>
      <c r="O52" s="180" t="str">
        <f t="shared" si="0"/>
        <v>COMPLEIX ELS REQUISITS PER SER AVALUAT</v>
      </c>
      <c r="P52" s="180"/>
      <c r="Q52" s="201"/>
    </row>
    <row r="53" spans="1:17" x14ac:dyDescent="0.25">
      <c r="A53" s="179" t="s">
        <v>246</v>
      </c>
      <c r="B53" s="179" t="s">
        <v>247</v>
      </c>
      <c r="C53" s="179" t="s">
        <v>665</v>
      </c>
      <c r="D53" s="179" t="s">
        <v>375</v>
      </c>
      <c r="E53" s="179" t="s">
        <v>505</v>
      </c>
      <c r="F53" s="179" t="s">
        <v>505</v>
      </c>
      <c r="G53" s="219" t="s">
        <v>666</v>
      </c>
      <c r="H53" s="179" t="s">
        <v>504</v>
      </c>
      <c r="I53" s="179">
        <v>5</v>
      </c>
      <c r="J53" s="179" t="s">
        <v>236</v>
      </c>
      <c r="K53" s="179">
        <v>1</v>
      </c>
      <c r="L53" s="179">
        <v>36.920547945205477</v>
      </c>
      <c r="M53" s="181" t="s">
        <v>422</v>
      </c>
      <c r="N53" s="219">
        <v>42370</v>
      </c>
      <c r="O53" s="180" t="str">
        <f t="shared" si="0"/>
        <v>COMPLEIX ELS REQUISITS PER SER AVALUAT</v>
      </c>
      <c r="P53" s="180"/>
      <c r="Q53" s="201"/>
    </row>
    <row r="54" spans="1:17" x14ac:dyDescent="0.25">
      <c r="A54" s="179" t="s">
        <v>300</v>
      </c>
      <c r="B54" s="179" t="s">
        <v>301</v>
      </c>
      <c r="C54" s="179" t="s">
        <v>667</v>
      </c>
      <c r="D54" s="179" t="s">
        <v>397</v>
      </c>
      <c r="E54" s="179" t="s">
        <v>668</v>
      </c>
      <c r="F54" s="179" t="s">
        <v>669</v>
      </c>
      <c r="G54" s="219" t="s">
        <v>670</v>
      </c>
      <c r="H54" s="179" t="s">
        <v>504</v>
      </c>
      <c r="I54" s="179">
        <v>3</v>
      </c>
      <c r="J54" s="179" t="s">
        <v>236</v>
      </c>
      <c r="K54" s="179">
        <v>3</v>
      </c>
      <c r="L54" s="179">
        <v>22.705479452054796</v>
      </c>
      <c r="M54" s="181" t="s">
        <v>422</v>
      </c>
      <c r="N54" s="219">
        <v>42005</v>
      </c>
      <c r="O54" s="180" t="str">
        <f t="shared" si="0"/>
        <v>COMPLEIX ELS REQUISITS PER SER AVALUAT</v>
      </c>
      <c r="P54" s="180"/>
      <c r="Q54" s="201"/>
    </row>
    <row r="55" spans="1:17" x14ac:dyDescent="0.25">
      <c r="A55" s="179" t="s">
        <v>302</v>
      </c>
      <c r="B55" s="179" t="s">
        <v>303</v>
      </c>
      <c r="C55" s="179" t="s">
        <v>667</v>
      </c>
      <c r="D55" s="179" t="s">
        <v>398</v>
      </c>
      <c r="E55" s="179" t="s">
        <v>668</v>
      </c>
      <c r="F55" s="179" t="s">
        <v>671</v>
      </c>
      <c r="G55" s="219" t="s">
        <v>670</v>
      </c>
      <c r="H55" s="179" t="s">
        <v>504</v>
      </c>
      <c r="I55" s="179">
        <v>3</v>
      </c>
      <c r="J55" s="179" t="s">
        <v>236</v>
      </c>
      <c r="K55" s="179">
        <v>3</v>
      </c>
      <c r="L55" s="179">
        <v>41.773972602739725</v>
      </c>
      <c r="M55" s="181" t="s">
        <v>422</v>
      </c>
      <c r="N55" s="219">
        <v>42005</v>
      </c>
      <c r="O55" s="180" t="str">
        <f t="shared" si="0"/>
        <v>COMPLEIX ELS REQUISITS PER SER AVALUAT</v>
      </c>
      <c r="P55" s="180"/>
      <c r="Q55" s="201"/>
    </row>
    <row r="56" spans="1:17" x14ac:dyDescent="0.25">
      <c r="A56" s="179" t="s">
        <v>244</v>
      </c>
      <c r="B56" s="179" t="s">
        <v>245</v>
      </c>
      <c r="C56" s="179" t="s">
        <v>672</v>
      </c>
      <c r="D56" s="179" t="s">
        <v>372</v>
      </c>
      <c r="E56" s="179" t="s">
        <v>508</v>
      </c>
      <c r="F56" s="179" t="s">
        <v>521</v>
      </c>
      <c r="G56" s="219" t="s">
        <v>673</v>
      </c>
      <c r="H56" s="179" t="s">
        <v>504</v>
      </c>
      <c r="I56" s="179">
        <v>4</v>
      </c>
      <c r="J56" s="179" t="s">
        <v>236</v>
      </c>
      <c r="K56" s="179">
        <v>3</v>
      </c>
      <c r="L56" s="179">
        <v>57.191780821917803</v>
      </c>
      <c r="M56" s="181" t="s">
        <v>422</v>
      </c>
      <c r="N56" s="219">
        <v>43831</v>
      </c>
      <c r="O56" s="180" t="str">
        <f t="shared" si="0"/>
        <v>COMPLEIX ELS REQUISITS PER SER AVALUAT</v>
      </c>
      <c r="P56" s="180"/>
      <c r="Q56" s="201"/>
    </row>
    <row r="57" spans="1:17" x14ac:dyDescent="0.25">
      <c r="A57" s="179" t="s">
        <v>294</v>
      </c>
      <c r="B57" s="179" t="s">
        <v>295</v>
      </c>
      <c r="C57" s="179" t="s">
        <v>674</v>
      </c>
      <c r="D57" s="179" t="s">
        <v>394</v>
      </c>
      <c r="E57" s="179" t="s">
        <v>480</v>
      </c>
      <c r="F57" s="179" t="s">
        <v>522</v>
      </c>
      <c r="G57" s="219" t="s">
        <v>675</v>
      </c>
      <c r="H57" s="179" t="s">
        <v>504</v>
      </c>
      <c r="I57" s="179">
        <v>5</v>
      </c>
      <c r="J57" s="179" t="s">
        <v>236</v>
      </c>
      <c r="K57" s="179">
        <v>3</v>
      </c>
      <c r="L57" s="179">
        <v>0</v>
      </c>
      <c r="M57" s="181" t="s">
        <v>422</v>
      </c>
      <c r="N57" s="219">
        <v>43101</v>
      </c>
      <c r="O57" s="180" t="str">
        <f t="shared" si="0"/>
        <v>COMPLEIX ELS REQUISITS PER SER AVALUAT</v>
      </c>
      <c r="P57" s="180"/>
      <c r="Q57" s="201"/>
    </row>
    <row r="58" spans="1:17" x14ac:dyDescent="0.25">
      <c r="A58" s="179" t="s">
        <v>264</v>
      </c>
      <c r="B58" s="179" t="s">
        <v>265</v>
      </c>
      <c r="C58" s="179" t="s">
        <v>676</v>
      </c>
      <c r="D58" s="179" t="s">
        <v>383</v>
      </c>
      <c r="E58" s="179" t="s">
        <v>677</v>
      </c>
      <c r="F58" s="179" t="s">
        <v>678</v>
      </c>
      <c r="G58" s="219" t="s">
        <v>584</v>
      </c>
      <c r="H58" s="179" t="s">
        <v>504</v>
      </c>
      <c r="I58" s="179">
        <v>4</v>
      </c>
      <c r="J58" s="179" t="s">
        <v>236</v>
      </c>
      <c r="K58" s="179">
        <v>3</v>
      </c>
      <c r="L58" s="179">
        <v>50.095890410958901</v>
      </c>
      <c r="M58" s="181" t="s">
        <v>422</v>
      </c>
      <c r="N58" s="219">
        <v>42370</v>
      </c>
      <c r="O58" s="180" t="str">
        <f t="shared" si="0"/>
        <v>COMPLEIX ELS REQUISITS PER SER AVALUAT</v>
      </c>
      <c r="P58" s="180"/>
      <c r="Q58" s="201"/>
    </row>
    <row r="59" spans="1:17" x14ac:dyDescent="0.25">
      <c r="A59" s="179" t="s">
        <v>472</v>
      </c>
      <c r="B59" s="179" t="s">
        <v>473</v>
      </c>
      <c r="C59" s="179" t="s">
        <v>679</v>
      </c>
      <c r="D59" s="179" t="s">
        <v>529</v>
      </c>
      <c r="E59" s="179" t="s">
        <v>474</v>
      </c>
      <c r="F59" s="179" t="s">
        <v>474</v>
      </c>
      <c r="G59" s="219" t="s">
        <v>680</v>
      </c>
      <c r="H59" s="179" t="s">
        <v>504</v>
      </c>
      <c r="I59" s="179">
        <v>4</v>
      </c>
      <c r="J59" s="179" t="s">
        <v>236</v>
      </c>
      <c r="K59" s="179">
        <v>4</v>
      </c>
      <c r="L59" s="179">
        <v>0</v>
      </c>
      <c r="M59" s="181" t="s">
        <v>422</v>
      </c>
      <c r="N59" s="219">
        <v>42736</v>
      </c>
      <c r="O59" s="180" t="str">
        <f t="shared" si="0"/>
        <v>COMPLEIX ELS REQUISITS PER SER AVALUAT</v>
      </c>
      <c r="P59" s="180"/>
      <c r="Q59" s="201"/>
    </row>
    <row r="60" spans="1:17" x14ac:dyDescent="0.25">
      <c r="A60" s="179" t="s">
        <v>475</v>
      </c>
      <c r="B60" s="179" t="s">
        <v>476</v>
      </c>
      <c r="C60" s="179" t="s">
        <v>681</v>
      </c>
      <c r="D60" s="179" t="s">
        <v>408</v>
      </c>
      <c r="E60" s="179" t="s">
        <v>456</v>
      </c>
      <c r="F60" s="179" t="s">
        <v>477</v>
      </c>
      <c r="G60" s="219" t="s">
        <v>682</v>
      </c>
      <c r="H60" s="179" t="s">
        <v>504</v>
      </c>
      <c r="I60" s="179">
        <v>4</v>
      </c>
      <c r="J60" s="179" t="s">
        <v>236</v>
      </c>
      <c r="K60" s="179">
        <v>3</v>
      </c>
      <c r="L60" s="179">
        <v>19.235616438356164</v>
      </c>
      <c r="M60" s="181" t="s">
        <v>422</v>
      </c>
      <c r="N60" s="219">
        <v>42005</v>
      </c>
      <c r="O60" s="180" t="str">
        <f t="shared" si="0"/>
        <v>COMPLEIX ELS REQUISITS PER SER AVALUAT</v>
      </c>
      <c r="P60" s="180"/>
      <c r="Q60" s="201"/>
    </row>
    <row r="61" spans="1:17" x14ac:dyDescent="0.25">
      <c r="A61" s="179" t="s">
        <v>256</v>
      </c>
      <c r="B61" s="179" t="s">
        <v>257</v>
      </c>
      <c r="C61" s="179" t="s">
        <v>683</v>
      </c>
      <c r="D61" s="179" t="s">
        <v>379</v>
      </c>
      <c r="E61" s="179" t="s">
        <v>462</v>
      </c>
      <c r="F61" s="179" t="s">
        <v>535</v>
      </c>
      <c r="G61" s="219" t="s">
        <v>684</v>
      </c>
      <c r="H61" s="179" t="s">
        <v>504</v>
      </c>
      <c r="I61" s="179">
        <v>5</v>
      </c>
      <c r="J61" s="179" t="s">
        <v>236</v>
      </c>
      <c r="K61" s="179">
        <v>3</v>
      </c>
      <c r="L61" s="179">
        <v>9.336986301369862</v>
      </c>
      <c r="M61" s="181" t="s">
        <v>422</v>
      </c>
      <c r="N61" s="219">
        <v>43466</v>
      </c>
      <c r="O61" s="180" t="str">
        <f t="shared" si="0"/>
        <v>COMPLEIX ELS REQUISITS PER SER AVALUAT</v>
      </c>
      <c r="P61" s="180"/>
      <c r="Q61" s="201"/>
    </row>
    <row r="62" spans="1:17" x14ac:dyDescent="0.25">
      <c r="A62" s="179" t="s">
        <v>478</v>
      </c>
      <c r="B62" s="179" t="s">
        <v>479</v>
      </c>
      <c r="C62" s="179" t="s">
        <v>525</v>
      </c>
      <c r="D62" s="179" t="s">
        <v>366</v>
      </c>
      <c r="E62" s="179" t="s">
        <v>480</v>
      </c>
      <c r="F62" s="179" t="s">
        <v>481</v>
      </c>
      <c r="G62" s="219" t="s">
        <v>594</v>
      </c>
      <c r="H62" s="179" t="s">
        <v>504</v>
      </c>
      <c r="I62" s="179">
        <v>3</v>
      </c>
      <c r="J62" s="179" t="s">
        <v>236</v>
      </c>
      <c r="K62" s="179">
        <v>1</v>
      </c>
      <c r="L62" s="179">
        <v>0</v>
      </c>
      <c r="M62" s="181" t="s">
        <v>422</v>
      </c>
      <c r="N62" s="219">
        <v>43101</v>
      </c>
      <c r="O62" s="180" t="str">
        <f t="shared" si="0"/>
        <v>COMPLEIX ELS REQUISITS PER SER AVALUAT</v>
      </c>
      <c r="P62" s="181"/>
      <c r="Q62" s="201"/>
    </row>
    <row r="63" spans="1:17" x14ac:dyDescent="0.25">
      <c r="A63" s="179" t="s">
        <v>448</v>
      </c>
      <c r="B63" s="179" t="s">
        <v>685</v>
      </c>
      <c r="C63" s="179" t="s">
        <v>686</v>
      </c>
      <c r="D63" s="179" t="s">
        <v>391</v>
      </c>
      <c r="E63" s="179" t="s">
        <v>449</v>
      </c>
      <c r="F63" s="179" t="s">
        <v>449</v>
      </c>
      <c r="G63" s="219" t="s">
        <v>687</v>
      </c>
      <c r="H63" s="179" t="s">
        <v>504</v>
      </c>
      <c r="I63" s="179">
        <v>3</v>
      </c>
      <c r="J63" s="179" t="s">
        <v>236</v>
      </c>
      <c r="K63" s="179">
        <v>3</v>
      </c>
      <c r="L63" s="179">
        <v>0</v>
      </c>
      <c r="M63" s="181" t="s">
        <v>422</v>
      </c>
      <c r="N63" s="219">
        <v>42370</v>
      </c>
      <c r="O63" s="180" t="str">
        <f t="shared" si="0"/>
        <v>COMPLEIX ELS REQUISITS PER SER AVALUAT</v>
      </c>
      <c r="P63" s="180"/>
      <c r="Q63" s="201"/>
    </row>
    <row r="64" spans="1:17" x14ac:dyDescent="0.25">
      <c r="A64" s="179" t="s">
        <v>298</v>
      </c>
      <c r="B64" s="179" t="s">
        <v>299</v>
      </c>
      <c r="C64" s="179" t="s">
        <v>688</v>
      </c>
      <c r="D64" s="179" t="s">
        <v>396</v>
      </c>
      <c r="E64" s="179" t="s">
        <v>355</v>
      </c>
      <c r="F64" s="179" t="s">
        <v>356</v>
      </c>
      <c r="G64" s="219" t="s">
        <v>689</v>
      </c>
      <c r="H64" s="179" t="s">
        <v>25</v>
      </c>
      <c r="I64" s="179">
        <v>4</v>
      </c>
      <c r="J64" s="179" t="s">
        <v>236</v>
      </c>
      <c r="K64" s="179">
        <v>3</v>
      </c>
      <c r="L64" s="179">
        <v>111.15068493150685</v>
      </c>
      <c r="M64" s="180" t="s">
        <v>361</v>
      </c>
      <c r="N64" s="219">
        <v>41640</v>
      </c>
      <c r="O64" s="180" t="str">
        <f t="shared" si="0"/>
        <v>NO APTE per no tenir sexenni de recerca viu o bé 5 sexennis</v>
      </c>
      <c r="P64" s="180"/>
      <c r="Q64" s="201"/>
    </row>
    <row r="65" spans="1:18" x14ac:dyDescent="0.25">
      <c r="A65" s="179" t="s">
        <v>316</v>
      </c>
      <c r="B65" s="179" t="s">
        <v>317</v>
      </c>
      <c r="C65" s="179" t="s">
        <v>690</v>
      </c>
      <c r="D65" s="179" t="s">
        <v>404</v>
      </c>
      <c r="E65" s="179" t="s">
        <v>344</v>
      </c>
      <c r="F65" s="179" t="s">
        <v>345</v>
      </c>
      <c r="G65" s="219" t="s">
        <v>691</v>
      </c>
      <c r="H65" s="179" t="s">
        <v>504</v>
      </c>
      <c r="I65" s="179">
        <v>3</v>
      </c>
      <c r="J65" s="179" t="s">
        <v>236</v>
      </c>
      <c r="K65" s="179">
        <v>3</v>
      </c>
      <c r="L65" s="179">
        <v>11.678082191780822</v>
      </c>
      <c r="M65" s="181" t="s">
        <v>422</v>
      </c>
      <c r="N65" s="219">
        <v>42370</v>
      </c>
      <c r="O65" s="180" t="str">
        <f t="shared" si="0"/>
        <v>COMPLEIX ELS REQUISITS PER SER AVALUAT</v>
      </c>
      <c r="P65" s="180"/>
      <c r="Q65" s="201"/>
    </row>
    <row r="66" spans="1:18" x14ac:dyDescent="0.25">
      <c r="A66" s="179" t="s">
        <v>288</v>
      </c>
      <c r="B66" s="179" t="s">
        <v>289</v>
      </c>
      <c r="C66" s="179" t="s">
        <v>692</v>
      </c>
      <c r="D66" s="179" t="s">
        <v>392</v>
      </c>
      <c r="E66" s="179" t="s">
        <v>693</v>
      </c>
      <c r="F66" s="179" t="s">
        <v>449</v>
      </c>
      <c r="G66" s="219" t="s">
        <v>694</v>
      </c>
      <c r="H66" s="179" t="s">
        <v>504</v>
      </c>
      <c r="I66" s="179">
        <v>3</v>
      </c>
      <c r="J66" s="179" t="s">
        <v>236</v>
      </c>
      <c r="K66" s="179">
        <v>3</v>
      </c>
      <c r="L66" s="179">
        <v>78.978082191780814</v>
      </c>
      <c r="M66" s="181" t="s">
        <v>422</v>
      </c>
      <c r="N66" s="219">
        <v>42736</v>
      </c>
      <c r="O66" s="180" t="str">
        <f t="shared" si="0"/>
        <v>COMPLEIX ELS REQUISITS PER SER AVALUAT</v>
      </c>
      <c r="P66" s="180"/>
      <c r="Q66" s="201"/>
    </row>
    <row r="67" spans="1:18" x14ac:dyDescent="0.25">
      <c r="A67" s="179" t="s">
        <v>482</v>
      </c>
      <c r="B67" s="179" t="s">
        <v>483</v>
      </c>
      <c r="C67" s="179" t="s">
        <v>695</v>
      </c>
      <c r="D67" s="179" t="s">
        <v>696</v>
      </c>
      <c r="E67" s="179" t="s">
        <v>462</v>
      </c>
      <c r="F67" s="179" t="s">
        <v>465</v>
      </c>
      <c r="G67" s="219" t="s">
        <v>611</v>
      </c>
      <c r="H67" s="179" t="s">
        <v>504</v>
      </c>
      <c r="I67" s="179">
        <v>3</v>
      </c>
      <c r="J67" s="179" t="s">
        <v>236</v>
      </c>
      <c r="K67" s="179">
        <v>2</v>
      </c>
      <c r="L67" s="179">
        <v>0</v>
      </c>
      <c r="M67" s="181" t="s">
        <v>422</v>
      </c>
      <c r="N67" s="219">
        <v>42005</v>
      </c>
      <c r="O67" s="180" t="str">
        <f t="shared" ref="O67:O75" si="1">M67</f>
        <v>COMPLEIX ELS REQUISITS PER SER AVALUAT</v>
      </c>
      <c r="P67" s="180"/>
      <c r="Q67" s="201"/>
    </row>
    <row r="68" spans="1:18" x14ac:dyDescent="0.25">
      <c r="A68" s="179" t="s">
        <v>282</v>
      </c>
      <c r="B68" s="179" t="s">
        <v>283</v>
      </c>
      <c r="C68" s="179" t="s">
        <v>697</v>
      </c>
      <c r="D68" s="179" t="s">
        <v>391</v>
      </c>
      <c r="E68" s="179" t="s">
        <v>503</v>
      </c>
      <c r="F68" s="179" t="s">
        <v>503</v>
      </c>
      <c r="G68" s="219" t="s">
        <v>664</v>
      </c>
      <c r="H68" s="179" t="s">
        <v>504</v>
      </c>
      <c r="I68" s="179">
        <v>4</v>
      </c>
      <c r="J68" s="179" t="s">
        <v>236</v>
      </c>
      <c r="K68" s="179">
        <v>4</v>
      </c>
      <c r="L68" s="179">
        <v>0</v>
      </c>
      <c r="M68" s="181" t="s">
        <v>422</v>
      </c>
      <c r="N68" s="219">
        <v>42736</v>
      </c>
      <c r="O68" s="180" t="str">
        <f t="shared" si="1"/>
        <v>COMPLEIX ELS REQUISITS PER SER AVALUAT</v>
      </c>
      <c r="P68" s="180"/>
      <c r="Q68" s="201"/>
    </row>
    <row r="69" spans="1:18" x14ac:dyDescent="0.25">
      <c r="A69" s="179" t="s">
        <v>280</v>
      </c>
      <c r="B69" s="179" t="s">
        <v>281</v>
      </c>
      <c r="C69" s="179" t="s">
        <v>698</v>
      </c>
      <c r="D69" s="179" t="s">
        <v>390</v>
      </c>
      <c r="E69" s="179" t="s">
        <v>355</v>
      </c>
      <c r="F69" s="179" t="s">
        <v>356</v>
      </c>
      <c r="G69" s="219" t="s">
        <v>664</v>
      </c>
      <c r="H69" s="179" t="s">
        <v>504</v>
      </c>
      <c r="I69" s="179">
        <v>4</v>
      </c>
      <c r="J69" s="179" t="s">
        <v>236</v>
      </c>
      <c r="K69" s="179">
        <v>3</v>
      </c>
      <c r="L69" s="179">
        <v>32.238356164383561</v>
      </c>
      <c r="M69" s="181" t="s">
        <v>422</v>
      </c>
      <c r="N69" s="219">
        <v>42736</v>
      </c>
      <c r="O69" s="180" t="str">
        <f t="shared" si="1"/>
        <v>COMPLEIX ELS REQUISITS PER SER AVALUAT</v>
      </c>
      <c r="P69" s="180"/>
      <c r="Q69" s="201"/>
    </row>
    <row r="70" spans="1:18" x14ac:dyDescent="0.25">
      <c r="A70" s="179" t="s">
        <v>357</v>
      </c>
      <c r="B70" s="179" t="s">
        <v>358</v>
      </c>
      <c r="C70" s="179" t="s">
        <v>524</v>
      </c>
      <c r="D70" s="179" t="s">
        <v>392</v>
      </c>
      <c r="E70" s="179" t="s">
        <v>344</v>
      </c>
      <c r="F70" s="179" t="s">
        <v>359</v>
      </c>
      <c r="G70" s="219" t="s">
        <v>513</v>
      </c>
      <c r="H70" s="179" t="s">
        <v>25</v>
      </c>
      <c r="I70" s="179">
        <v>3</v>
      </c>
      <c r="J70" s="179" t="s">
        <v>236</v>
      </c>
      <c r="K70" s="179">
        <v>3</v>
      </c>
      <c r="L70" s="179">
        <v>22.290410958904111</v>
      </c>
      <c r="M70" s="180" t="s">
        <v>361</v>
      </c>
      <c r="N70" s="219">
        <v>41275</v>
      </c>
      <c r="O70" s="180" t="str">
        <f t="shared" si="1"/>
        <v>NO APTE per no tenir sexenni de recerca viu o bé 5 sexennis</v>
      </c>
      <c r="P70" s="180"/>
      <c r="Q70" s="201"/>
    </row>
    <row r="71" spans="1:18" x14ac:dyDescent="0.25">
      <c r="A71" s="179" t="s">
        <v>304</v>
      </c>
      <c r="B71" s="179" t="s">
        <v>305</v>
      </c>
      <c r="C71" s="179" t="s">
        <v>699</v>
      </c>
      <c r="D71" s="179" t="s">
        <v>374</v>
      </c>
      <c r="E71" s="179" t="s">
        <v>533</v>
      </c>
      <c r="F71" s="179" t="s">
        <v>534</v>
      </c>
      <c r="G71" s="219" t="s">
        <v>700</v>
      </c>
      <c r="H71" s="179" t="s">
        <v>504</v>
      </c>
      <c r="I71" s="179">
        <v>4</v>
      </c>
      <c r="J71" s="179" t="s">
        <v>236</v>
      </c>
      <c r="K71" s="179">
        <v>3</v>
      </c>
      <c r="L71" s="179">
        <v>14.964383561643837</v>
      </c>
      <c r="M71" s="181" t="s">
        <v>422</v>
      </c>
      <c r="N71" s="219">
        <v>42736</v>
      </c>
      <c r="O71" s="180" t="str">
        <f t="shared" si="1"/>
        <v>COMPLEIX ELS REQUISITS PER SER AVALUAT</v>
      </c>
      <c r="P71" s="180"/>
      <c r="Q71" s="201"/>
    </row>
    <row r="72" spans="1:18" x14ac:dyDescent="0.25">
      <c r="A72" s="179" t="s">
        <v>336</v>
      </c>
      <c r="B72" s="179" t="s">
        <v>337</v>
      </c>
      <c r="C72" s="179" t="s">
        <v>701</v>
      </c>
      <c r="D72" s="179" t="s">
        <v>403</v>
      </c>
      <c r="E72" s="179" t="s">
        <v>635</v>
      </c>
      <c r="F72" s="179" t="s">
        <v>636</v>
      </c>
      <c r="G72" s="219" t="s">
        <v>655</v>
      </c>
      <c r="H72" s="179" t="s">
        <v>504</v>
      </c>
      <c r="I72" s="179">
        <v>4</v>
      </c>
      <c r="J72" s="179" t="s">
        <v>236</v>
      </c>
      <c r="K72" s="179">
        <v>2</v>
      </c>
      <c r="L72" s="179">
        <v>0</v>
      </c>
      <c r="M72" s="181" t="s">
        <v>422</v>
      </c>
      <c r="N72" s="219">
        <v>43831</v>
      </c>
      <c r="O72" s="180" t="str">
        <f t="shared" si="1"/>
        <v>COMPLEIX ELS REQUISITS PER SER AVALUAT</v>
      </c>
      <c r="P72" s="180"/>
      <c r="Q72" s="201"/>
    </row>
    <row r="73" spans="1:18" x14ac:dyDescent="0.25">
      <c r="A73" s="179" t="s">
        <v>312</v>
      </c>
      <c r="B73" s="179" t="s">
        <v>313</v>
      </c>
      <c r="C73" s="179" t="s">
        <v>702</v>
      </c>
      <c r="D73" s="179" t="s">
        <v>402</v>
      </c>
      <c r="E73" s="179" t="s">
        <v>518</v>
      </c>
      <c r="F73" s="179" t="s">
        <v>543</v>
      </c>
      <c r="G73" s="219" t="s">
        <v>703</v>
      </c>
      <c r="H73" s="179" t="s">
        <v>504</v>
      </c>
      <c r="I73" s="179">
        <v>4</v>
      </c>
      <c r="J73" s="179" t="s">
        <v>236</v>
      </c>
      <c r="K73" s="179">
        <v>2</v>
      </c>
      <c r="L73" s="179">
        <v>2.9945205479452053</v>
      </c>
      <c r="M73" s="181" t="s">
        <v>422</v>
      </c>
      <c r="N73" s="219">
        <v>43466</v>
      </c>
      <c r="O73" s="180" t="str">
        <f t="shared" si="1"/>
        <v>COMPLEIX ELS REQUISITS PER SER AVALUAT</v>
      </c>
      <c r="P73" s="180"/>
      <c r="Q73" s="201"/>
    </row>
    <row r="74" spans="1:18" x14ac:dyDescent="0.25">
      <c r="A74" s="179" t="s">
        <v>484</v>
      </c>
      <c r="B74" s="179" t="s">
        <v>485</v>
      </c>
      <c r="C74" s="179" t="s">
        <v>704</v>
      </c>
      <c r="D74" s="179" t="s">
        <v>705</v>
      </c>
      <c r="E74" s="179" t="s">
        <v>486</v>
      </c>
      <c r="F74" s="179" t="s">
        <v>486</v>
      </c>
      <c r="G74" s="219" t="s">
        <v>682</v>
      </c>
      <c r="H74" s="179" t="s">
        <v>504</v>
      </c>
      <c r="I74" s="179">
        <v>3</v>
      </c>
      <c r="J74" s="179" t="s">
        <v>236</v>
      </c>
      <c r="K74" s="179">
        <v>3</v>
      </c>
      <c r="L74" s="179">
        <v>26.679452054794524</v>
      </c>
      <c r="M74" s="181" t="s">
        <v>422</v>
      </c>
      <c r="N74" s="219">
        <v>42005</v>
      </c>
      <c r="O74" s="180" t="str">
        <f t="shared" si="1"/>
        <v>COMPLEIX ELS REQUISITS PER SER AVALUAT</v>
      </c>
      <c r="P74" s="180"/>
      <c r="Q74" s="201"/>
    </row>
    <row r="75" spans="1:18" x14ac:dyDescent="0.25">
      <c r="A75" s="179" t="s">
        <v>233</v>
      </c>
      <c r="B75" s="179" t="s">
        <v>234</v>
      </c>
      <c r="C75" s="179" t="s">
        <v>706</v>
      </c>
      <c r="D75" s="179" t="s">
        <v>365</v>
      </c>
      <c r="E75" s="179" t="s">
        <v>544</v>
      </c>
      <c r="F75" s="179" t="s">
        <v>546</v>
      </c>
      <c r="G75" s="219" t="s">
        <v>707</v>
      </c>
      <c r="H75" s="179" t="s">
        <v>25</v>
      </c>
      <c r="I75" s="179">
        <v>3</v>
      </c>
      <c r="J75" s="179" t="s">
        <v>235</v>
      </c>
      <c r="K75" s="179">
        <v>1</v>
      </c>
      <c r="L75" s="179">
        <v>0</v>
      </c>
      <c r="M75" s="180" t="s">
        <v>362</v>
      </c>
      <c r="N75" s="219">
        <v>40179</v>
      </c>
      <c r="O75" s="180" t="str">
        <f t="shared" si="1"/>
        <v>NO APTE per no trobar-se en Servei Actiu</v>
      </c>
      <c r="P75" s="180"/>
      <c r="Q75" s="201"/>
    </row>
    <row r="76" spans="1:18" x14ac:dyDescent="0.25">
      <c r="A76" s="191"/>
      <c r="B76" s="191"/>
      <c r="C76" s="191"/>
      <c r="D76" s="191"/>
      <c r="E76" s="191"/>
      <c r="F76" s="191"/>
      <c r="G76" s="196"/>
      <c r="H76" s="193"/>
      <c r="I76" s="194"/>
      <c r="J76" s="193"/>
      <c r="K76" s="194"/>
      <c r="L76" s="194"/>
      <c r="M76" s="193"/>
      <c r="N76" s="195"/>
      <c r="O76" s="193"/>
      <c r="P76" s="194"/>
      <c r="Q76" s="194"/>
      <c r="R76" s="194"/>
    </row>
    <row r="77" spans="1:18" x14ac:dyDescent="0.25">
      <c r="A77" s="191"/>
      <c r="B77" s="191"/>
      <c r="C77" s="191"/>
      <c r="D77" s="191"/>
      <c r="E77" s="191"/>
      <c r="F77" s="191"/>
      <c r="G77" s="196"/>
      <c r="H77" s="193"/>
      <c r="I77" s="194"/>
      <c r="J77" s="193"/>
      <c r="K77" s="194"/>
      <c r="L77" s="194"/>
      <c r="M77" s="193"/>
      <c r="N77" s="195"/>
      <c r="O77" s="193"/>
      <c r="P77" s="194"/>
      <c r="Q77" s="194"/>
      <c r="R77" s="194"/>
    </row>
    <row r="78" spans="1:18" x14ac:dyDescent="0.25">
      <c r="A78" s="191"/>
      <c r="B78" s="191"/>
      <c r="C78" s="191"/>
      <c r="D78" s="191"/>
      <c r="E78" s="191"/>
      <c r="F78" s="191"/>
      <c r="G78" s="196"/>
      <c r="H78" s="193"/>
      <c r="I78" s="194"/>
      <c r="J78" s="193"/>
      <c r="K78" s="194"/>
      <c r="L78" s="194"/>
      <c r="M78" s="193"/>
      <c r="N78" s="195"/>
      <c r="O78" s="193"/>
      <c r="P78" s="194"/>
      <c r="Q78" s="194"/>
      <c r="R78" s="194"/>
    </row>
    <row r="79" spans="1:18" x14ac:dyDescent="0.25">
      <c r="A79" s="191"/>
      <c r="B79" s="191"/>
      <c r="C79" s="191"/>
      <c r="D79" s="191"/>
      <c r="E79" s="191"/>
      <c r="F79" s="191"/>
      <c r="G79" s="196"/>
      <c r="H79" s="193"/>
      <c r="I79" s="194"/>
      <c r="J79" s="193"/>
      <c r="K79" s="194"/>
      <c r="L79" s="194"/>
      <c r="M79" s="193"/>
      <c r="N79" s="195"/>
      <c r="O79" s="193"/>
      <c r="P79" s="194"/>
      <c r="Q79" s="194"/>
      <c r="R79" s="194"/>
    </row>
    <row r="80" spans="1:18" x14ac:dyDescent="0.25">
      <c r="A80" s="191"/>
      <c r="B80" s="192"/>
      <c r="C80" s="191"/>
      <c r="D80" s="191"/>
      <c r="E80" s="191"/>
      <c r="F80" s="191"/>
      <c r="G80" s="194"/>
      <c r="H80" s="193"/>
      <c r="I80" s="194"/>
      <c r="J80" s="193"/>
      <c r="K80" s="194"/>
      <c r="L80" s="194"/>
      <c r="M80" s="193"/>
      <c r="N80" s="195"/>
      <c r="O80" s="193"/>
      <c r="P80" s="193"/>
      <c r="Q80" s="194"/>
      <c r="R80" s="194"/>
    </row>
    <row r="81" spans="1:18" x14ac:dyDescent="0.25">
      <c r="A81" s="191"/>
      <c r="B81" s="192"/>
      <c r="C81" s="191"/>
      <c r="D81" s="191"/>
      <c r="E81" s="191"/>
      <c r="F81" s="191"/>
      <c r="G81" s="194"/>
      <c r="H81" s="193"/>
      <c r="I81" s="194"/>
      <c r="J81" s="193"/>
      <c r="K81" s="194"/>
      <c r="L81" s="194"/>
      <c r="M81" s="193"/>
      <c r="N81" s="195"/>
      <c r="O81" s="193"/>
      <c r="P81" s="193"/>
      <c r="Q81" s="194"/>
      <c r="R81" s="194"/>
    </row>
    <row r="82" spans="1:18" x14ac:dyDescent="0.25">
      <c r="A82" s="191"/>
      <c r="B82" s="192"/>
      <c r="C82" s="191"/>
      <c r="D82" s="191"/>
      <c r="E82" s="191"/>
      <c r="F82" s="191"/>
      <c r="G82" s="194"/>
      <c r="H82" s="193"/>
      <c r="I82" s="194"/>
      <c r="J82" s="193"/>
      <c r="K82" s="194"/>
      <c r="L82" s="194"/>
      <c r="M82" s="193"/>
      <c r="N82" s="195"/>
      <c r="O82" s="193"/>
      <c r="P82" s="193"/>
      <c r="Q82" s="194"/>
      <c r="R82" s="194"/>
    </row>
    <row r="83" spans="1:18" x14ac:dyDescent="0.25">
      <c r="A83" s="191"/>
      <c r="B83" s="192"/>
      <c r="C83" s="191"/>
      <c r="D83" s="191"/>
      <c r="E83" s="191"/>
      <c r="F83" s="191"/>
      <c r="G83" s="194"/>
      <c r="H83" s="193"/>
      <c r="I83" s="194"/>
      <c r="J83" s="193"/>
      <c r="K83" s="194"/>
      <c r="L83" s="194"/>
      <c r="M83" s="193"/>
      <c r="N83" s="195"/>
      <c r="O83" s="193"/>
      <c r="P83" s="193"/>
      <c r="Q83" s="194"/>
      <c r="R83" s="194"/>
    </row>
    <row r="84" spans="1:18" x14ac:dyDescent="0.25">
      <c r="A84" s="194"/>
      <c r="B84" s="194"/>
      <c r="C84" s="194"/>
      <c r="D84" s="194"/>
      <c r="E84" s="194"/>
      <c r="F84" s="194"/>
      <c r="G84" s="194"/>
      <c r="H84" s="193"/>
      <c r="I84" s="194"/>
      <c r="J84" s="193"/>
      <c r="K84" s="194"/>
      <c r="L84" s="194"/>
      <c r="M84" s="193"/>
      <c r="N84" s="195"/>
      <c r="O84" s="197"/>
      <c r="P84" s="193"/>
      <c r="Q84" s="194"/>
      <c r="R84" s="194"/>
    </row>
    <row r="85" spans="1:18" x14ac:dyDescent="0.25">
      <c r="A85" s="194"/>
      <c r="B85" s="194"/>
      <c r="C85" s="194"/>
      <c r="D85" s="194"/>
      <c r="E85" s="194"/>
      <c r="F85" s="194"/>
      <c r="G85" s="194"/>
      <c r="H85" s="193"/>
      <c r="I85" s="194"/>
      <c r="J85" s="193"/>
      <c r="K85" s="194"/>
      <c r="L85" s="194"/>
      <c r="M85" s="193"/>
      <c r="N85" s="195"/>
      <c r="O85" s="197"/>
      <c r="P85" s="193"/>
      <c r="Q85" s="194"/>
      <c r="R85" s="194"/>
    </row>
    <row r="86" spans="1:18" x14ac:dyDescent="0.25">
      <c r="A86" s="194"/>
      <c r="B86" s="194"/>
      <c r="C86" s="194"/>
      <c r="D86" s="194"/>
      <c r="E86" s="194"/>
      <c r="F86" s="194"/>
      <c r="G86" s="194"/>
      <c r="H86" s="193"/>
      <c r="I86" s="194"/>
      <c r="J86" s="193"/>
      <c r="K86" s="194"/>
      <c r="L86" s="194"/>
      <c r="M86" s="193"/>
      <c r="N86" s="195"/>
      <c r="O86" s="197"/>
      <c r="P86" s="193"/>
      <c r="Q86" s="194"/>
      <c r="R86" s="194"/>
    </row>
    <row r="87" spans="1:18" x14ac:dyDescent="0.25">
      <c r="A87" s="194"/>
      <c r="B87" s="194"/>
      <c r="C87" s="194"/>
      <c r="D87" s="194"/>
      <c r="E87" s="194"/>
      <c r="F87" s="194"/>
      <c r="G87" s="194"/>
      <c r="H87" s="193"/>
      <c r="I87" s="194"/>
      <c r="J87" s="193"/>
      <c r="K87" s="194"/>
      <c r="L87" s="194"/>
      <c r="M87" s="193"/>
      <c r="N87" s="195"/>
      <c r="O87" s="197"/>
      <c r="P87" s="193"/>
      <c r="Q87" s="194"/>
      <c r="R87" s="194"/>
    </row>
    <row r="88" spans="1:18" x14ac:dyDescent="0.25">
      <c r="A88" s="194"/>
      <c r="B88" s="194"/>
      <c r="C88" s="194"/>
      <c r="D88" s="194"/>
      <c r="E88" s="194"/>
      <c r="F88" s="194"/>
      <c r="G88" s="194"/>
      <c r="H88" s="193"/>
      <c r="I88" s="194"/>
      <c r="J88" s="193"/>
      <c r="K88" s="194"/>
      <c r="L88" s="194"/>
      <c r="M88" s="193"/>
      <c r="N88" s="195"/>
      <c r="O88" s="197"/>
      <c r="P88" s="193"/>
      <c r="Q88" s="194"/>
      <c r="R88" s="194"/>
    </row>
  </sheetData>
  <sheetProtection algorithmName="SHA-512" hashValue="zfOTHLTFagvoOYeZiHWaQ5aiZR+RdAQ3nfH4Fi1paOd77bII2MUXsOVy35irDJM377S+T9ZIcmEP2O6u9RLwVg==" saltValue="weRqV5P6G5F8DuIWg4+F0A==" spinCount="100000" sheet="1" objects="1" scenarios="1" selectLockedCells="1"/>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A1:J2"/>
  <sheetViews>
    <sheetView workbookViewId="0">
      <selection activeCell="E6" sqref="E6"/>
    </sheetView>
  </sheetViews>
  <sheetFormatPr baseColWidth="10" defaultColWidth="9.140625" defaultRowHeight="15" x14ac:dyDescent="0.25"/>
  <cols>
    <col min="1" max="1" width="22" style="169" customWidth="1"/>
    <col min="2" max="2" width="33.5703125" style="169" customWidth="1"/>
    <col min="3" max="3" width="15" style="169" customWidth="1"/>
    <col min="4" max="4" width="13.28515625" style="169" customWidth="1"/>
    <col min="5" max="5" width="20.42578125" style="169" customWidth="1"/>
    <col min="6" max="6" width="12.28515625" style="169" customWidth="1"/>
    <col min="7" max="7" width="13.85546875" style="169" customWidth="1"/>
    <col min="8" max="8" width="13" style="169" customWidth="1"/>
    <col min="9" max="9" width="15.42578125" style="169" customWidth="1"/>
    <col min="10" max="10" width="23" style="169" customWidth="1"/>
    <col min="11" max="16384" width="9.140625" style="169"/>
  </cols>
  <sheetData>
    <row r="1" spans="1:10" ht="63" customHeight="1" x14ac:dyDescent="0.25">
      <c r="A1" s="171" t="s">
        <v>26</v>
      </c>
      <c r="B1" s="172" t="s">
        <v>27</v>
      </c>
      <c r="C1" s="172" t="s">
        <v>140</v>
      </c>
      <c r="D1" s="172" t="s">
        <v>195</v>
      </c>
      <c r="E1" s="172" t="s">
        <v>28</v>
      </c>
      <c r="F1" s="173" t="s">
        <v>15</v>
      </c>
      <c r="G1" s="173" t="s">
        <v>196</v>
      </c>
      <c r="H1" s="173" t="s">
        <v>197</v>
      </c>
      <c r="I1" s="173" t="s">
        <v>198</v>
      </c>
      <c r="J1" s="174" t="s">
        <v>20</v>
      </c>
    </row>
    <row r="2" spans="1:10" x14ac:dyDescent="0.25">
      <c r="A2" s="170" t="str">
        <f>'Valoració '!D9</f>
        <v xml:space="preserve"> </v>
      </c>
      <c r="B2" s="170" t="str">
        <f>'Valoració '!D10</f>
        <v xml:space="preserve"> </v>
      </c>
      <c r="C2" s="170">
        <f>'Valoració '!D7</f>
        <v>0</v>
      </c>
      <c r="D2" s="170" t="str">
        <f>'Valoració '!D11</f>
        <v xml:space="preserve"> </v>
      </c>
      <c r="E2" s="170" t="str">
        <f>'Valoració '!D12</f>
        <v xml:space="preserve"> </v>
      </c>
      <c r="F2" s="175">
        <f>'Valoració '!I16</f>
        <v>0</v>
      </c>
      <c r="G2" s="175">
        <f>'Valoració '!J59</f>
        <v>0</v>
      </c>
      <c r="H2" s="175">
        <f>'Valoració '!J71</f>
        <v>0</v>
      </c>
      <c r="I2" s="175">
        <f>'Valoració '!J84</f>
        <v>0</v>
      </c>
      <c r="J2" s="176">
        <f>'Valoració '!K14</f>
        <v>0</v>
      </c>
    </row>
  </sheetData>
  <sheetProtection algorithmName="SHA-512" hashValue="jyJ5VnCK/8RNGKOhY18AhquglpUEgzzYbY/QTTzgOFFeDEiJK5YVIiPnQjNjErouLfUJq4QPeQc64Ma/fgUJtQ==" saltValue="rth6IaI92Nmpny8EcOTdJQ==" spinCount="100000" sheet="1" objects="1" scenarios="1" selectLockedCells="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ull3"/>
  <dimension ref="B3:C24"/>
  <sheetViews>
    <sheetView workbookViewId="0">
      <selection sqref="A1:XFD1048576"/>
    </sheetView>
  </sheetViews>
  <sheetFormatPr baseColWidth="10" defaultColWidth="9.140625" defaultRowHeight="15" x14ac:dyDescent="0.25"/>
  <cols>
    <col min="1" max="1" width="9.140625" style="179"/>
    <col min="2" max="2" width="49.5703125" style="179" customWidth="1"/>
    <col min="3" max="3" width="10.7109375" style="182" customWidth="1"/>
    <col min="4" max="16384" width="9.140625" style="179"/>
  </cols>
  <sheetData>
    <row r="3" spans="2:3" x14ac:dyDescent="0.25">
      <c r="B3" s="177" t="s">
        <v>109</v>
      </c>
      <c r="C3" s="178" t="s">
        <v>110</v>
      </c>
    </row>
    <row r="4" spans="2:3" x14ac:dyDescent="0.25">
      <c r="B4" s="180" t="s">
        <v>89</v>
      </c>
      <c r="C4" s="181">
        <v>35</v>
      </c>
    </row>
    <row r="5" spans="2:3" x14ac:dyDescent="0.25">
      <c r="B5" s="180" t="s">
        <v>50</v>
      </c>
      <c r="C5" s="181">
        <v>50</v>
      </c>
    </row>
    <row r="6" spans="2:3" x14ac:dyDescent="0.25">
      <c r="B6" s="180" t="s">
        <v>90</v>
      </c>
      <c r="C6" s="181">
        <v>50</v>
      </c>
    </row>
    <row r="7" spans="2:3" x14ac:dyDescent="0.25">
      <c r="B7" s="180" t="s">
        <v>91</v>
      </c>
      <c r="C7" s="181">
        <v>40</v>
      </c>
    </row>
    <row r="8" spans="2:3" x14ac:dyDescent="0.25">
      <c r="B8" s="180" t="s">
        <v>92</v>
      </c>
      <c r="C8" s="181">
        <v>40</v>
      </c>
    </row>
    <row r="9" spans="2:3" x14ac:dyDescent="0.25">
      <c r="B9" s="180" t="s">
        <v>93</v>
      </c>
      <c r="C9" s="181">
        <v>50</v>
      </c>
    </row>
    <row r="10" spans="2:3" x14ac:dyDescent="0.25">
      <c r="B10" s="180" t="s">
        <v>94</v>
      </c>
      <c r="C10" s="181">
        <v>40</v>
      </c>
    </row>
    <row r="11" spans="2:3" x14ac:dyDescent="0.25">
      <c r="B11" s="180" t="s">
        <v>95</v>
      </c>
      <c r="C11" s="181">
        <v>50</v>
      </c>
    </row>
    <row r="12" spans="2:3" x14ac:dyDescent="0.25">
      <c r="B12" s="180" t="s">
        <v>96</v>
      </c>
      <c r="C12" s="181">
        <v>30</v>
      </c>
    </row>
    <row r="13" spans="2:3" x14ac:dyDescent="0.25">
      <c r="B13" s="180" t="s">
        <v>97</v>
      </c>
      <c r="C13" s="181">
        <v>26</v>
      </c>
    </row>
    <row r="14" spans="2:3" x14ac:dyDescent="0.25">
      <c r="B14" s="180" t="s">
        <v>98</v>
      </c>
      <c r="C14" s="181">
        <v>30</v>
      </c>
    </row>
    <row r="15" spans="2:3" x14ac:dyDescent="0.25">
      <c r="B15" s="180" t="s">
        <v>99</v>
      </c>
      <c r="C15" s="181">
        <v>28</v>
      </c>
    </row>
    <row r="16" spans="2:3" x14ac:dyDescent="0.25">
      <c r="B16" s="180" t="s">
        <v>100</v>
      </c>
      <c r="C16" s="181">
        <v>28</v>
      </c>
    </row>
    <row r="17" spans="2:3" x14ac:dyDescent="0.25">
      <c r="B17" s="180" t="s">
        <v>101</v>
      </c>
      <c r="C17" s="181">
        <v>34</v>
      </c>
    </row>
    <row r="18" spans="2:3" x14ac:dyDescent="0.25">
      <c r="B18" s="180" t="s">
        <v>102</v>
      </c>
      <c r="C18" s="181">
        <v>12</v>
      </c>
    </row>
    <row r="19" spans="2:3" x14ac:dyDescent="0.25">
      <c r="B19" s="180" t="s">
        <v>103</v>
      </c>
      <c r="C19" s="181">
        <v>24</v>
      </c>
    </row>
    <row r="20" spans="2:3" x14ac:dyDescent="0.25">
      <c r="B20" s="180" t="s">
        <v>104</v>
      </c>
      <c r="C20" s="181">
        <v>20</v>
      </c>
    </row>
    <row r="21" spans="2:3" x14ac:dyDescent="0.25">
      <c r="B21" s="180" t="s">
        <v>105</v>
      </c>
      <c r="C21" s="181">
        <v>30</v>
      </c>
    </row>
    <row r="22" spans="2:3" x14ac:dyDescent="0.25">
      <c r="B22" s="180" t="s">
        <v>106</v>
      </c>
      <c r="C22" s="181">
        <v>30</v>
      </c>
    </row>
    <row r="23" spans="2:3" x14ac:dyDescent="0.25">
      <c r="B23" s="180" t="s">
        <v>107</v>
      </c>
      <c r="C23" s="181">
        <v>30</v>
      </c>
    </row>
    <row r="24" spans="2:3" x14ac:dyDescent="0.25">
      <c r="B24" s="180" t="s">
        <v>108</v>
      </c>
      <c r="C24" s="181">
        <v>18</v>
      </c>
    </row>
  </sheetData>
  <sheetProtection password="CEAA" sheet="1" objects="1" scenarios="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D89BF5F-5590-4E35-B992-71D14DB74350}">
  <ds:schemaRefs>
    <ds:schemaRef ds:uri="http://schemas.microsoft.com/PowerBIAdd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vt:i4>
      </vt:variant>
    </vt:vector>
  </HeadingPairs>
  <TitlesOfParts>
    <vt:vector size="21" baseType="lpstr">
      <vt:lpstr>Extracte de la normativa</vt:lpstr>
      <vt:lpstr>Instruccions</vt:lpstr>
      <vt:lpstr>Valoració </vt:lpstr>
      <vt:lpstr>1.2.a. ERC Grant</vt:lpstr>
      <vt:lpstr>1.2.b.Projectes Internacionals</vt:lpstr>
      <vt:lpstr>1.2.c.Projectes I+D+i</vt:lpstr>
      <vt:lpstr>1.2.d.SGR</vt:lpstr>
      <vt:lpstr>1.2.e.Publicacions</vt:lpstr>
      <vt:lpstr>1.2.f.Transferència</vt:lpstr>
      <vt:lpstr>1.2.g. Institucions acadèmiques</vt:lpstr>
      <vt:lpstr>1.2.h.Direcció</vt:lpstr>
      <vt:lpstr>2.b.Projectes Innovació Docent</vt:lpstr>
      <vt:lpstr>2.d.Tesis</vt:lpstr>
      <vt:lpstr>2.e. Comissions docència</vt:lpstr>
      <vt:lpstr>3.b. Direcció inst àmbit sanit</vt:lpstr>
      <vt:lpstr>3.c. Gestió a altres Univer.</vt:lpstr>
      <vt:lpstr>AM. Altres Mèrits</vt:lpstr>
      <vt:lpstr>CU</vt:lpstr>
      <vt:lpstr>RESUM</vt:lpstr>
      <vt:lpstr>N ANECA</vt:lpstr>
      <vt:lpstr>'Valoració '!Títulos_a_imprimir</vt:lpstr>
    </vt:vector>
  </TitlesOfParts>
  <Company>UAB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0000367</dc:creator>
  <cp:lastModifiedBy>Usuario de Windows</cp:lastModifiedBy>
  <cp:lastPrinted>2016-09-29T20:53:13Z</cp:lastPrinted>
  <dcterms:created xsi:type="dcterms:W3CDTF">2016-09-27T14:52:45Z</dcterms:created>
  <dcterms:modified xsi:type="dcterms:W3CDTF">2020-09-15T06:41:21Z</dcterms:modified>
</cp:coreProperties>
</file>