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MEMÒRIES ACADÈMIQUES - WEB DADES\MEMORIA 2012-13 Actualitzada\E.ECONOMIA\"/>
    </mc:Choice>
  </mc:AlternateContent>
  <bookViews>
    <workbookView xWindow="0" yWindow="150" windowWidth="12120" windowHeight="7110"/>
  </bookViews>
  <sheets>
    <sheet name="Evolució de la liquidació" sheetId="4" r:id="rId1"/>
  </sheets>
  <calcPr calcId="162913"/>
</workbook>
</file>

<file path=xl/calcChain.xml><?xml version="1.0" encoding="utf-8"?>
<calcChain xmlns="http://schemas.openxmlformats.org/spreadsheetml/2006/main">
  <c r="Q70" i="4" l="1"/>
  <c r="Q69" i="4"/>
  <c r="V64" i="4"/>
  <c r="V29" i="4"/>
  <c r="Q29" i="4"/>
  <c r="R29" i="4"/>
  <c r="S29" i="4"/>
  <c r="P29" i="4"/>
  <c r="U21" i="4"/>
  <c r="U57" i="4" s="1"/>
  <c r="T21" i="4"/>
  <c r="T29" i="4" s="1"/>
  <c r="V44" i="4"/>
  <c r="V58" i="4"/>
  <c r="V59" i="4"/>
  <c r="V60" i="4"/>
  <c r="V61" i="4"/>
  <c r="V62" i="4"/>
  <c r="V63" i="4"/>
  <c r="V56" i="4"/>
  <c r="V45" i="4"/>
  <c r="V46" i="4"/>
  <c r="V47" i="4"/>
  <c r="V48" i="4"/>
  <c r="V49" i="4"/>
  <c r="V50" i="4"/>
  <c r="V52" i="4" s="1"/>
  <c r="V51" i="4"/>
  <c r="V16" i="4"/>
  <c r="U58" i="4"/>
  <c r="U59" i="4"/>
  <c r="U60" i="4"/>
  <c r="U61" i="4"/>
  <c r="U62" i="4"/>
  <c r="U63" i="4"/>
  <c r="U56" i="4"/>
  <c r="U45" i="4"/>
  <c r="U46" i="4"/>
  <c r="U47" i="4"/>
  <c r="U52" i="4" s="1"/>
  <c r="U48" i="4"/>
  <c r="U49" i="4"/>
  <c r="U50" i="4"/>
  <c r="U51" i="4"/>
  <c r="U44" i="4"/>
  <c r="U16" i="4"/>
  <c r="Q40" i="4"/>
  <c r="R69" i="4" s="1"/>
  <c r="T58" i="4"/>
  <c r="T59" i="4"/>
  <c r="T60" i="4"/>
  <c r="T61" i="4"/>
  <c r="T62" i="4"/>
  <c r="T63" i="4"/>
  <c r="T56" i="4"/>
  <c r="T65" i="4" s="1"/>
  <c r="S58" i="4"/>
  <c r="S59" i="4"/>
  <c r="S60" i="4"/>
  <c r="S61" i="4"/>
  <c r="S62" i="4"/>
  <c r="S63" i="4"/>
  <c r="S56" i="4"/>
  <c r="R57" i="4"/>
  <c r="R58" i="4"/>
  <c r="R59" i="4"/>
  <c r="R60" i="4"/>
  <c r="R61" i="4"/>
  <c r="R62" i="4"/>
  <c r="R63" i="4"/>
  <c r="R56" i="4"/>
  <c r="T45" i="4"/>
  <c r="T46" i="4"/>
  <c r="T47" i="4"/>
  <c r="T48" i="4"/>
  <c r="T49" i="4"/>
  <c r="T50" i="4"/>
  <c r="T51" i="4"/>
  <c r="T44" i="4"/>
  <c r="S45" i="4"/>
  <c r="S46" i="4"/>
  <c r="S47" i="4"/>
  <c r="S48" i="4"/>
  <c r="S49" i="4"/>
  <c r="S50" i="4"/>
  <c r="S51" i="4"/>
  <c r="S44" i="4"/>
  <c r="R45" i="4"/>
  <c r="R46" i="4"/>
  <c r="R47" i="4"/>
  <c r="R48" i="4"/>
  <c r="R49" i="4"/>
  <c r="R50" i="4"/>
  <c r="R51" i="4"/>
  <c r="R44" i="4"/>
  <c r="Q57" i="4"/>
  <c r="Q58" i="4"/>
  <c r="Q59" i="4"/>
  <c r="Q60" i="4"/>
  <c r="Q61" i="4"/>
  <c r="Q62" i="4"/>
  <c r="Q63" i="4"/>
  <c r="Q56" i="4"/>
  <c r="Q45" i="4"/>
  <c r="Q46" i="4"/>
  <c r="Q47" i="4"/>
  <c r="Q48" i="4"/>
  <c r="Q49" i="4"/>
  <c r="Q50" i="4"/>
  <c r="Q51" i="4"/>
  <c r="Q44" i="4"/>
  <c r="T57" i="4"/>
  <c r="S57" i="4"/>
  <c r="P57" i="4"/>
  <c r="P58" i="4"/>
  <c r="P59" i="4"/>
  <c r="P60" i="4"/>
  <c r="P61" i="4"/>
  <c r="P62" i="4"/>
  <c r="P63" i="4"/>
  <c r="P56" i="4"/>
  <c r="P45" i="4"/>
  <c r="P46" i="4"/>
  <c r="P47" i="4"/>
  <c r="P48" i="4"/>
  <c r="P49" i="4"/>
  <c r="P50" i="4"/>
  <c r="P51" i="4"/>
  <c r="P44" i="4"/>
  <c r="T16" i="4"/>
  <c r="S16" i="4"/>
  <c r="V57" i="4"/>
  <c r="Q65" i="4" l="1"/>
  <c r="S52" i="4"/>
  <c r="U65" i="4"/>
  <c r="U29" i="4"/>
  <c r="R65" i="4"/>
  <c r="R52" i="4"/>
  <c r="T52" i="4"/>
  <c r="Q52" i="4"/>
  <c r="S65" i="4"/>
  <c r="P65" i="4"/>
  <c r="R40" i="4"/>
  <c r="S69" i="4" s="1"/>
  <c r="P52" i="4"/>
  <c r="V65" i="4"/>
  <c r="S40" i="4"/>
  <c r="S70" i="4"/>
  <c r="R70" i="4"/>
  <c r="T69" i="4" l="1"/>
  <c r="T70" i="4"/>
  <c r="T40" i="4"/>
  <c r="U69" i="4" l="1"/>
  <c r="U70" i="4"/>
  <c r="U40" i="4"/>
  <c r="V69" i="4" l="1"/>
  <c r="V70" i="4"/>
</calcChain>
</file>

<file path=xl/sharedStrings.xml><?xml version="1.0" encoding="utf-8"?>
<sst xmlns="http://schemas.openxmlformats.org/spreadsheetml/2006/main" count="53" uniqueCount="25">
  <si>
    <t>Total</t>
  </si>
  <si>
    <t>Evolució de la liquidació del pressupost</t>
  </si>
  <si>
    <t>En Euros corrents (milions d'Euros).</t>
  </si>
  <si>
    <t>Ingressos (Drets Liquidats)</t>
  </si>
  <si>
    <t>Cap. 3r. Taxes i altres ingressos</t>
  </si>
  <si>
    <t>Cap. 4t. Tranferències corrents</t>
  </si>
  <si>
    <t>Cap. 5è. Ingressos patrimonials</t>
  </si>
  <si>
    <t>Cap. 6è. Alienació d'inversions reals</t>
  </si>
  <si>
    <t>Cap. 7è. Tranferències de capital</t>
  </si>
  <si>
    <t>(*)</t>
  </si>
  <si>
    <t>Cap. 9è. Variació de passius financers</t>
  </si>
  <si>
    <t>(Incorporació de Romanent)</t>
  </si>
  <si>
    <t>Despeses ( Pressupost Definitiu)</t>
  </si>
  <si>
    <t>Cap. 1r. Personal</t>
  </si>
  <si>
    <t>Cap. 2n. Béns corrents i serveis</t>
  </si>
  <si>
    <t>Cap. 3r. Despeses financeres</t>
  </si>
  <si>
    <t>Cap. 6è. Inversions reals</t>
  </si>
  <si>
    <t>Cap. 7è. Transferències de capital</t>
  </si>
  <si>
    <t>Cap. 8è. Adquisició d'accions i particip. en fundacions</t>
  </si>
  <si>
    <t>En Euros constants (milions d'Euros). Base 2006 = 100</t>
  </si>
  <si>
    <t>Cap. 8è. Variació d'actius financers (*)</t>
  </si>
  <si>
    <t>(Estalvi de l'exercici)</t>
  </si>
  <si>
    <t>Dèficit/Superavit Anual</t>
  </si>
  <si>
    <t>Dèficit/Superavit Acumulat</t>
  </si>
  <si>
    <t>OGID, Oficina de Gestió de la Informació i de la Documentació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</si>
</sst>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\ _P_t_s_-;\-* #,##0\ _P_t_s_-;_-* &quot;-&quot;\ _P_t_s_-;_-@_-"/>
    <numFmt numFmtId="165" formatCode="_-* #,##0.00\ [$€]_-;\-* #,##0.00\ [$€]_-;_-* &quot;-&quot;??\ [$€]_-;_-@_-"/>
    <numFmt numFmtId="166" formatCode="#,##0.000"/>
    <numFmt numFmtId="167" formatCode="#,##0.0000"/>
    <numFmt numFmtId="168" formatCode="#,##0.00000"/>
    <numFmt numFmtId="169" formatCode="#,##0.000000"/>
    <numFmt numFmtId="170" formatCode="_-* #,##0.000000\ _P_t_s_-;\-* #,##0.000000\ _P_t_s_-;_-* &quot;-&quot;\ _P_t_s_-;_-@_-"/>
  </numFmts>
  <fonts count="9" x14ac:knownFonts="1">
    <font>
      <sz val="10"/>
      <name val="Arial"/>
    </font>
    <font>
      <sz val="10"/>
      <name val="Arial"/>
    </font>
    <font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i/>
      <sz val="10"/>
      <name val="Arial"/>
      <family val="2"/>
    </font>
    <font>
      <sz val="10"/>
      <color theme="0"/>
      <name val="Arial"/>
      <family val="2"/>
    </font>
    <font>
      <sz val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40">
    <xf numFmtId="0" fontId="0" fillId="0" borderId="0" xfId="0"/>
    <xf numFmtId="3" fontId="5" fillId="0" borderId="0" xfId="0" applyNumberFormat="1" applyFont="1"/>
    <xf numFmtId="3" fontId="0" fillId="0" borderId="0" xfId="0" applyNumberFormat="1"/>
    <xf numFmtId="3" fontId="3" fillId="0" borderId="0" xfId="0" applyNumberFormat="1" applyFont="1"/>
    <xf numFmtId="3" fontId="3" fillId="0" borderId="1" xfId="0" applyNumberFormat="1" applyFont="1" applyBorder="1"/>
    <xf numFmtId="3" fontId="3" fillId="0" borderId="1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3" fontId="2" fillId="0" borderId="0" xfId="0" applyNumberFormat="1" applyFont="1"/>
    <xf numFmtId="4" fontId="2" fillId="0" borderId="0" xfId="0" applyNumberFormat="1" applyFont="1"/>
    <xf numFmtId="3" fontId="2" fillId="0" borderId="0" xfId="0" applyNumberFormat="1" applyFont="1" applyFill="1"/>
    <xf numFmtId="3" fontId="2" fillId="2" borderId="0" xfId="0" applyNumberFormat="1" applyFont="1" applyFill="1"/>
    <xf numFmtId="4" fontId="4" fillId="0" borderId="0" xfId="0" applyNumberFormat="1" applyFont="1"/>
    <xf numFmtId="3" fontId="4" fillId="0" borderId="0" xfId="0" applyNumberFormat="1" applyFont="1" applyAlignment="1">
      <alignment horizontal="right"/>
    </xf>
    <xf numFmtId="3" fontId="4" fillId="0" borderId="0" xfId="0" applyNumberFormat="1" applyFont="1"/>
    <xf numFmtId="3" fontId="6" fillId="0" borderId="0" xfId="0" applyNumberFormat="1" applyFont="1"/>
    <xf numFmtId="4" fontId="0" fillId="0" borderId="0" xfId="0" applyNumberFormat="1"/>
    <xf numFmtId="168" fontId="0" fillId="0" borderId="0" xfId="0" applyNumberFormat="1"/>
    <xf numFmtId="10" fontId="0" fillId="0" borderId="0" xfId="0" applyNumberFormat="1"/>
    <xf numFmtId="3" fontId="0" fillId="0" borderId="0" xfId="0" applyNumberFormat="1" applyFill="1"/>
    <xf numFmtId="3" fontId="3" fillId="0" borderId="0" xfId="0" applyNumberFormat="1" applyFont="1" applyFill="1"/>
    <xf numFmtId="4" fontId="2" fillId="0" borderId="0" xfId="0" applyNumberFormat="1" applyFont="1" applyFill="1"/>
    <xf numFmtId="4" fontId="4" fillId="0" borderId="0" xfId="0" applyNumberFormat="1" applyFont="1" applyFill="1"/>
    <xf numFmtId="3" fontId="3" fillId="0" borderId="1" xfId="0" applyNumberFormat="1" applyFont="1" applyFill="1" applyBorder="1"/>
    <xf numFmtId="4" fontId="0" fillId="0" borderId="0" xfId="0" applyNumberFormat="1" applyFill="1"/>
    <xf numFmtId="10" fontId="0" fillId="0" borderId="0" xfId="0" applyNumberFormat="1" applyFill="1"/>
    <xf numFmtId="168" fontId="0" fillId="0" borderId="0" xfId="0" applyNumberFormat="1" applyFill="1"/>
    <xf numFmtId="166" fontId="2" fillId="0" borderId="0" xfId="0" applyNumberFormat="1" applyFont="1" applyFill="1"/>
    <xf numFmtId="166" fontId="0" fillId="0" borderId="0" xfId="0" applyNumberFormat="1" applyFill="1"/>
    <xf numFmtId="166" fontId="0" fillId="0" borderId="0" xfId="0" applyNumberFormat="1"/>
    <xf numFmtId="166" fontId="4" fillId="0" borderId="0" xfId="0" applyNumberFormat="1" applyFont="1"/>
    <xf numFmtId="167" fontId="0" fillId="0" borderId="0" xfId="0" applyNumberFormat="1"/>
    <xf numFmtId="3" fontId="4" fillId="0" borderId="0" xfId="0" applyNumberFormat="1" applyFont="1" applyFill="1"/>
    <xf numFmtId="168" fontId="7" fillId="3" borderId="0" xfId="0" applyNumberFormat="1" applyFont="1" applyFill="1"/>
    <xf numFmtId="169" fontId="7" fillId="3" borderId="0" xfId="0" applyNumberFormat="1" applyFont="1" applyFill="1"/>
    <xf numFmtId="0" fontId="2" fillId="0" borderId="0" xfId="0" applyFont="1" applyBorder="1" applyAlignment="1">
      <alignment horizontal="center" vertical="center"/>
    </xf>
    <xf numFmtId="0" fontId="8" fillId="0" borderId="0" xfId="0" applyFont="1" applyBorder="1"/>
    <xf numFmtId="0" fontId="0" fillId="0" borderId="0" xfId="0" applyFont="1" applyBorder="1" applyAlignment="1">
      <alignment horizontal="left" vertical="center"/>
    </xf>
    <xf numFmtId="17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right"/>
    </xf>
  </cellXfs>
  <cellStyles count="2">
    <cellStyle name="Euro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78"/>
  <sheetViews>
    <sheetView tabSelected="1" workbookViewId="0">
      <selection activeCell="A3" sqref="A3"/>
    </sheetView>
  </sheetViews>
  <sheetFormatPr baseColWidth="10" defaultRowHeight="12.75" x14ac:dyDescent="0.2"/>
  <cols>
    <col min="1" max="1" width="45.5703125" style="2" customWidth="1"/>
    <col min="2" max="2" width="12.7109375" style="2" hidden="1" customWidth="1"/>
    <col min="3" max="11" width="10" style="2" hidden="1" customWidth="1"/>
    <col min="12" max="14" width="9.28515625" style="2" hidden="1" customWidth="1"/>
    <col min="15" max="15" width="2.5703125" style="2" hidden="1" customWidth="1"/>
    <col min="16" max="18" width="10.5703125" style="18" customWidth="1"/>
    <col min="19" max="22" width="10.5703125" style="2" customWidth="1"/>
    <col min="23" max="16384" width="11.42578125" style="2"/>
  </cols>
  <sheetData>
    <row r="1" spans="1:24" ht="15" x14ac:dyDescent="0.2">
      <c r="A1" s="1" t="s">
        <v>1</v>
      </c>
    </row>
    <row r="3" spans="1:24" x14ac:dyDescent="0.2">
      <c r="A3" s="3" t="s">
        <v>2</v>
      </c>
    </row>
    <row r="6" spans="1:24" s="3" customFormat="1" x14ac:dyDescent="0.2">
      <c r="A6" s="4" t="s">
        <v>3</v>
      </c>
      <c r="B6" s="4">
        <v>1997</v>
      </c>
      <c r="C6" s="5">
        <v>1998</v>
      </c>
      <c r="D6" s="5">
        <v>1998</v>
      </c>
      <c r="E6" s="5">
        <v>1999</v>
      </c>
      <c r="F6" s="5">
        <v>1999</v>
      </c>
      <c r="G6" s="5">
        <v>2000</v>
      </c>
      <c r="H6" s="5">
        <v>2000</v>
      </c>
      <c r="I6" s="5">
        <v>2001</v>
      </c>
      <c r="J6" s="5">
        <v>2001</v>
      </c>
      <c r="K6" s="5">
        <v>2002</v>
      </c>
      <c r="L6" s="5">
        <v>2003</v>
      </c>
      <c r="M6" s="5">
        <v>2004</v>
      </c>
      <c r="N6" s="6">
        <v>2005</v>
      </c>
      <c r="O6" s="6"/>
      <c r="P6" s="39">
        <v>2006</v>
      </c>
      <c r="Q6" s="39">
        <v>2007</v>
      </c>
      <c r="R6" s="39">
        <v>2008</v>
      </c>
      <c r="S6" s="39">
        <v>2009</v>
      </c>
      <c r="T6" s="39">
        <v>2010</v>
      </c>
      <c r="U6" s="39">
        <v>2011</v>
      </c>
      <c r="V6" s="39">
        <v>2012</v>
      </c>
    </row>
    <row r="7" spans="1:24" s="3" customFormat="1" x14ac:dyDescent="0.2">
      <c r="P7" s="19"/>
      <c r="Q7" s="19"/>
      <c r="R7" s="19"/>
    </row>
    <row r="8" spans="1:24" x14ac:dyDescent="0.2">
      <c r="A8" s="7" t="s">
        <v>4</v>
      </c>
      <c r="B8" s="7">
        <v>4913</v>
      </c>
      <c r="C8" s="7">
        <v>5301</v>
      </c>
      <c r="D8" s="8">
        <v>31.859651653384301</v>
      </c>
      <c r="E8" s="9">
        <v>5798</v>
      </c>
      <c r="F8" s="8">
        <v>34.846681812171695</v>
      </c>
      <c r="G8" s="9">
        <v>6051</v>
      </c>
      <c r="H8" s="8">
        <v>36.367242436262664</v>
      </c>
      <c r="I8" s="9">
        <v>6893</v>
      </c>
      <c r="J8" s="8">
        <v>41.43</v>
      </c>
      <c r="K8" s="8">
        <v>42.6</v>
      </c>
      <c r="L8" s="8">
        <v>43.75</v>
      </c>
      <c r="M8" s="8">
        <v>47.34</v>
      </c>
      <c r="N8" s="8">
        <v>60.54</v>
      </c>
      <c r="O8" s="8"/>
      <c r="P8" s="20">
        <v>65.980999999999995</v>
      </c>
      <c r="Q8" s="20">
        <v>70.478999999999999</v>
      </c>
      <c r="R8" s="20">
        <v>73.914000000000001</v>
      </c>
      <c r="S8" s="8">
        <v>75.08</v>
      </c>
      <c r="T8" s="8">
        <v>82.5</v>
      </c>
      <c r="U8" s="8">
        <v>89.52</v>
      </c>
      <c r="V8" s="8">
        <v>105.08</v>
      </c>
    </row>
    <row r="9" spans="1:24" x14ac:dyDescent="0.2">
      <c r="A9" s="7" t="s">
        <v>5</v>
      </c>
      <c r="B9" s="7">
        <v>14015</v>
      </c>
      <c r="C9" s="7">
        <v>14566</v>
      </c>
      <c r="D9" s="8">
        <v>87.543423124541732</v>
      </c>
      <c r="E9" s="9">
        <v>15153</v>
      </c>
      <c r="F9" s="8">
        <v>91.071364177274532</v>
      </c>
      <c r="G9" s="9">
        <v>16372</v>
      </c>
      <c r="H9" s="8">
        <v>98.397701729712836</v>
      </c>
      <c r="I9" s="9">
        <v>17006</v>
      </c>
      <c r="J9" s="8">
        <v>102.21</v>
      </c>
      <c r="K9" s="8">
        <v>109.21</v>
      </c>
      <c r="L9" s="8">
        <v>116.62</v>
      </c>
      <c r="M9" s="8">
        <v>134.88</v>
      </c>
      <c r="N9" s="8">
        <v>142.22999999999999</v>
      </c>
      <c r="O9" s="8"/>
      <c r="P9" s="20">
        <v>159.833</v>
      </c>
      <c r="Q9" s="20">
        <v>190.78299999999999</v>
      </c>
      <c r="R9" s="20">
        <v>206.30199999999999</v>
      </c>
      <c r="S9" s="8">
        <v>231.14</v>
      </c>
      <c r="T9" s="8">
        <v>227.434</v>
      </c>
      <c r="U9" s="8">
        <v>188.36</v>
      </c>
      <c r="V9" s="8">
        <v>168.31</v>
      </c>
    </row>
    <row r="10" spans="1:24" x14ac:dyDescent="0.2">
      <c r="A10" s="7" t="s">
        <v>6</v>
      </c>
      <c r="B10" s="7">
        <v>131</v>
      </c>
      <c r="C10" s="7">
        <v>138</v>
      </c>
      <c r="D10" s="8">
        <v>0.82939670404961963</v>
      </c>
      <c r="E10" s="9">
        <v>184</v>
      </c>
      <c r="F10" s="8">
        <v>1.1058622720661595</v>
      </c>
      <c r="G10" s="9">
        <v>189</v>
      </c>
      <c r="H10" s="8">
        <v>1.1359128772853486</v>
      </c>
      <c r="I10" s="9">
        <v>243</v>
      </c>
      <c r="J10" s="8">
        <v>1.46</v>
      </c>
      <c r="K10" s="8">
        <v>1.6</v>
      </c>
      <c r="L10" s="8">
        <v>1.1000000000000001</v>
      </c>
      <c r="M10" s="8">
        <v>0.99</v>
      </c>
      <c r="N10" s="8">
        <v>0.73399999999999999</v>
      </c>
      <c r="O10" s="8"/>
      <c r="P10" s="20">
        <v>0.78</v>
      </c>
      <c r="Q10" s="20">
        <v>1.0089999999999999</v>
      </c>
      <c r="R10" s="20">
        <v>0.93100000000000005</v>
      </c>
      <c r="S10" s="8">
        <v>0.70799999999999996</v>
      </c>
      <c r="T10" s="8">
        <v>0.82099999999999995</v>
      </c>
      <c r="U10" s="8">
        <v>0.79</v>
      </c>
      <c r="V10" s="8">
        <v>0.68</v>
      </c>
    </row>
    <row r="11" spans="1:24" x14ac:dyDescent="0.2">
      <c r="A11" s="7" t="s">
        <v>7</v>
      </c>
      <c r="B11" s="7">
        <v>47</v>
      </c>
      <c r="C11" s="7">
        <v>0</v>
      </c>
      <c r="D11" s="8">
        <v>0</v>
      </c>
      <c r="E11" s="9">
        <v>0</v>
      </c>
      <c r="F11" s="8">
        <v>0</v>
      </c>
      <c r="G11" s="9">
        <v>0</v>
      </c>
      <c r="H11" s="8">
        <v>0</v>
      </c>
      <c r="I11" s="9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/>
      <c r="P11" s="20">
        <v>0</v>
      </c>
      <c r="Q11" s="20">
        <v>0</v>
      </c>
      <c r="R11" s="20">
        <v>0</v>
      </c>
      <c r="S11" s="8">
        <v>0</v>
      </c>
      <c r="T11" s="8">
        <v>0</v>
      </c>
      <c r="U11" s="8">
        <v>0</v>
      </c>
      <c r="V11" s="8">
        <v>0</v>
      </c>
    </row>
    <row r="12" spans="1:24" x14ac:dyDescent="0.2">
      <c r="A12" s="7" t="s">
        <v>8</v>
      </c>
      <c r="B12" s="7">
        <v>2844</v>
      </c>
      <c r="C12" s="7">
        <v>3252</v>
      </c>
      <c r="D12" s="8">
        <v>19.544913634560601</v>
      </c>
      <c r="E12" s="9">
        <v>3982</v>
      </c>
      <c r="F12" s="8">
        <v>23.932301996562213</v>
      </c>
      <c r="G12" s="9">
        <v>3597.5</v>
      </c>
      <c r="H12" s="8">
        <v>21.621410455206568</v>
      </c>
      <c r="I12" s="9">
        <v>4537</v>
      </c>
      <c r="J12" s="8">
        <v>27.27</v>
      </c>
      <c r="K12" s="8">
        <v>38.28</v>
      </c>
      <c r="L12" s="8">
        <v>34.869999999999997</v>
      </c>
      <c r="M12" s="8">
        <v>43.35</v>
      </c>
      <c r="N12" s="8">
        <v>45.914000000000001</v>
      </c>
      <c r="O12" s="8"/>
      <c r="P12" s="20">
        <v>44.262999999999998</v>
      </c>
      <c r="Q12" s="20">
        <v>42.68</v>
      </c>
      <c r="R12" s="20">
        <v>49.006999999999998</v>
      </c>
      <c r="S12" s="8">
        <v>56.66</v>
      </c>
      <c r="T12" s="8">
        <v>54.639000000000003</v>
      </c>
      <c r="U12" s="8">
        <v>38.35</v>
      </c>
      <c r="V12" s="8">
        <v>23.92</v>
      </c>
    </row>
    <row r="13" spans="1:24" x14ac:dyDescent="0.2">
      <c r="A13" s="7" t="s">
        <v>20</v>
      </c>
      <c r="B13" s="7">
        <v>3700</v>
      </c>
      <c r="C13" s="7">
        <v>4712</v>
      </c>
      <c r="D13" s="8">
        <v>28.319690358563822</v>
      </c>
      <c r="E13" s="10">
        <v>4859</v>
      </c>
      <c r="F13" s="8">
        <v>29.203178152007983</v>
      </c>
      <c r="G13" s="9">
        <v>5554</v>
      </c>
      <c r="H13" s="8">
        <v>33.380212277475266</v>
      </c>
      <c r="I13" s="9">
        <v>8502</v>
      </c>
      <c r="J13" s="8">
        <v>51.1</v>
      </c>
      <c r="K13" s="8">
        <v>55.66</v>
      </c>
      <c r="L13" s="8">
        <v>45.81</v>
      </c>
      <c r="M13" s="8">
        <v>148.02000000000001</v>
      </c>
      <c r="N13" s="8">
        <v>12.138</v>
      </c>
      <c r="O13" s="11" t="s">
        <v>9</v>
      </c>
      <c r="P13" s="20">
        <v>0</v>
      </c>
      <c r="Q13" s="20">
        <v>1.0629999999999999</v>
      </c>
      <c r="R13" s="20">
        <v>0.53800000000000003</v>
      </c>
      <c r="S13" s="20">
        <v>0.54</v>
      </c>
      <c r="T13" s="20">
        <v>0.53800000000000003</v>
      </c>
      <c r="U13" s="20">
        <v>0.55000000000000004</v>
      </c>
      <c r="V13" s="20">
        <v>0.56000000000000005</v>
      </c>
    </row>
    <row r="14" spans="1:24" x14ac:dyDescent="0.2">
      <c r="A14" s="7" t="s">
        <v>10</v>
      </c>
      <c r="B14" s="7">
        <v>7378</v>
      </c>
      <c r="C14" s="7">
        <v>2108</v>
      </c>
      <c r="D14" s="8">
        <v>12.669335160410132</v>
      </c>
      <c r="E14" s="9">
        <v>12365</v>
      </c>
      <c r="F14" s="8">
        <v>74.31514670705468</v>
      </c>
      <c r="G14" s="9">
        <v>5081.5</v>
      </c>
      <c r="H14" s="8">
        <v>30.540430084261899</v>
      </c>
      <c r="I14" s="9">
        <v>3414</v>
      </c>
      <c r="J14" s="8">
        <v>20.52</v>
      </c>
      <c r="K14" s="8">
        <v>1.07</v>
      </c>
      <c r="L14" s="8">
        <v>13.48</v>
      </c>
      <c r="M14" s="8">
        <v>11.6</v>
      </c>
      <c r="N14" s="8">
        <v>8.1509999999999998</v>
      </c>
      <c r="O14" s="8"/>
      <c r="P14" s="20">
        <v>10.36</v>
      </c>
      <c r="Q14" s="20">
        <v>6.7190000000000003</v>
      </c>
      <c r="R14" s="20">
        <v>1.518</v>
      </c>
      <c r="S14" s="8">
        <v>2.4470000000000001</v>
      </c>
      <c r="T14" s="8">
        <v>1.5609999999999999</v>
      </c>
      <c r="U14" s="8">
        <v>0.5</v>
      </c>
      <c r="V14" s="8">
        <v>0.99</v>
      </c>
    </row>
    <row r="15" spans="1:24" x14ac:dyDescent="0.2">
      <c r="A15" s="7" t="s">
        <v>11</v>
      </c>
      <c r="B15" s="7"/>
      <c r="C15" s="7"/>
      <c r="D15" s="8"/>
      <c r="E15" s="9"/>
      <c r="F15" s="8"/>
      <c r="G15" s="9"/>
      <c r="H15" s="8"/>
      <c r="I15" s="9"/>
      <c r="J15" s="8"/>
      <c r="K15" s="8"/>
      <c r="L15" s="8"/>
      <c r="M15" s="8"/>
      <c r="N15" s="8">
        <v>35.864000000000004</v>
      </c>
      <c r="O15" s="8"/>
      <c r="P15" s="20">
        <v>35.090000000000003</v>
      </c>
      <c r="Q15" s="20">
        <v>45.893000000000001</v>
      </c>
      <c r="R15" s="20">
        <v>50.22</v>
      </c>
      <c r="S15" s="8">
        <v>49.734999999999999</v>
      </c>
      <c r="T15" s="8">
        <v>72.870999999999995</v>
      </c>
      <c r="U15" s="20">
        <v>89.3</v>
      </c>
      <c r="V15" s="20">
        <v>130.84700000000001</v>
      </c>
      <c r="X15" s="29"/>
    </row>
    <row r="16" spans="1:24" s="13" customFormat="1" x14ac:dyDescent="0.2">
      <c r="A16" s="12" t="s">
        <v>0</v>
      </c>
      <c r="B16" s="13">
        <v>33028</v>
      </c>
      <c r="C16" s="13">
        <v>30077</v>
      </c>
      <c r="D16" s="11">
        <v>180.7664106355102</v>
      </c>
      <c r="E16" s="13">
        <v>42341</v>
      </c>
      <c r="F16" s="11">
        <v>254.47453511713726</v>
      </c>
      <c r="G16" s="13">
        <v>36845</v>
      </c>
      <c r="H16" s="11">
        <v>221.44290986020459</v>
      </c>
      <c r="I16" s="13">
        <v>40595</v>
      </c>
      <c r="J16" s="11">
        <v>243.98086377459643</v>
      </c>
      <c r="K16" s="11">
        <v>248.41</v>
      </c>
      <c r="L16" s="11">
        <v>255.62</v>
      </c>
      <c r="M16" s="11">
        <v>386.18</v>
      </c>
      <c r="N16" s="11">
        <v>305.57100000000003</v>
      </c>
      <c r="O16" s="11"/>
      <c r="P16" s="21">
        <v>316.30700000000002</v>
      </c>
      <c r="Q16" s="21">
        <v>358.62599999999998</v>
      </c>
      <c r="R16" s="21">
        <v>382.43</v>
      </c>
      <c r="S16" s="11">
        <f>SUM(S8:S15)</f>
        <v>416.31</v>
      </c>
      <c r="T16" s="11">
        <f>SUM(T8:T15)</f>
        <v>440.36399999999998</v>
      </c>
      <c r="U16" s="11">
        <f>SUM(U8:U15)</f>
        <v>407.37000000000006</v>
      </c>
      <c r="V16" s="11">
        <f>SUM(V8:V15)</f>
        <v>430.38700000000006</v>
      </c>
    </row>
    <row r="17" spans="1:23" x14ac:dyDescent="0.2">
      <c r="A17" s="14"/>
      <c r="R17" s="27"/>
    </row>
    <row r="18" spans="1:23" x14ac:dyDescent="0.2">
      <c r="A18" s="4" t="s">
        <v>12</v>
      </c>
      <c r="B18" s="4">
        <v>1997</v>
      </c>
      <c r="C18" s="4">
        <v>1998</v>
      </c>
      <c r="D18" s="4">
        <v>1998</v>
      </c>
      <c r="E18" s="4">
        <v>1999</v>
      </c>
      <c r="F18" s="4">
        <v>1999</v>
      </c>
      <c r="G18" s="4">
        <v>2000</v>
      </c>
      <c r="H18" s="4">
        <v>2000</v>
      </c>
      <c r="I18" s="4">
        <v>2001</v>
      </c>
      <c r="J18" s="4">
        <v>2001</v>
      </c>
      <c r="K18" s="4">
        <v>2002</v>
      </c>
      <c r="L18" s="4">
        <v>2003</v>
      </c>
      <c r="M18" s="4">
        <v>2004</v>
      </c>
      <c r="N18" s="4">
        <v>2005</v>
      </c>
      <c r="O18" s="4"/>
      <c r="P18" s="22">
        <v>2006</v>
      </c>
      <c r="Q18" s="22">
        <v>2007</v>
      </c>
      <c r="R18" s="22">
        <v>2008</v>
      </c>
      <c r="S18" s="22">
        <v>2009</v>
      </c>
      <c r="T18" s="22">
        <v>2010</v>
      </c>
      <c r="U18" s="22">
        <v>2011</v>
      </c>
      <c r="V18" s="22">
        <v>2012</v>
      </c>
    </row>
    <row r="19" spans="1:23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19"/>
      <c r="Q19" s="19"/>
      <c r="R19" s="19"/>
      <c r="S19" s="3"/>
    </row>
    <row r="20" spans="1:23" x14ac:dyDescent="0.2">
      <c r="A20" s="7" t="s">
        <v>13</v>
      </c>
      <c r="B20" s="7">
        <v>14353</v>
      </c>
      <c r="C20" s="7">
        <v>15117</v>
      </c>
      <c r="D20" s="8">
        <v>90.854999819696374</v>
      </c>
      <c r="E20" s="7">
        <v>15952</v>
      </c>
      <c r="F20" s="8">
        <v>95.873450891300948</v>
      </c>
      <c r="G20" s="7">
        <v>16958</v>
      </c>
      <c r="H20" s="8">
        <v>101.91963266140181</v>
      </c>
      <c r="I20" s="9">
        <v>17718</v>
      </c>
      <c r="J20" s="8">
        <v>106.49</v>
      </c>
      <c r="K20" s="8">
        <v>116.17</v>
      </c>
      <c r="L20" s="8">
        <v>124.94</v>
      </c>
      <c r="M20" s="8">
        <v>136.33000000000001</v>
      </c>
      <c r="N20" s="8">
        <v>151.203</v>
      </c>
      <c r="O20" s="8"/>
      <c r="P20" s="20">
        <v>168.45500000000001</v>
      </c>
      <c r="Q20" s="20">
        <v>187.476</v>
      </c>
      <c r="R20" s="20">
        <v>202.96600000000001</v>
      </c>
      <c r="S20" s="8">
        <v>217.25</v>
      </c>
      <c r="T20" s="8">
        <v>215.80500000000001</v>
      </c>
      <c r="U20" s="8">
        <v>213.84</v>
      </c>
      <c r="V20" s="8">
        <v>198.084</v>
      </c>
    </row>
    <row r="21" spans="1:23" x14ac:dyDescent="0.2">
      <c r="A21" s="7" t="s">
        <v>14</v>
      </c>
      <c r="B21" s="7">
        <v>4798</v>
      </c>
      <c r="C21" s="7">
        <v>5347</v>
      </c>
      <c r="D21" s="8">
        <v>32.136117221400838</v>
      </c>
      <c r="E21" s="10">
        <v>5485</v>
      </c>
      <c r="F21" s="8">
        <v>32.965513925450459</v>
      </c>
      <c r="G21" s="7">
        <v>5573</v>
      </c>
      <c r="H21" s="8">
        <v>33.494404577308188</v>
      </c>
      <c r="I21" s="9">
        <v>5968</v>
      </c>
      <c r="J21" s="8">
        <v>35.869999999999997</v>
      </c>
      <c r="K21" s="8">
        <v>44.21</v>
      </c>
      <c r="L21" s="8">
        <v>46.58</v>
      </c>
      <c r="M21" s="8">
        <v>51.36</v>
      </c>
      <c r="N21" s="8">
        <v>54.959000000000003</v>
      </c>
      <c r="O21" s="8"/>
      <c r="P21" s="20">
        <v>55.209600000000002</v>
      </c>
      <c r="Q21" s="26">
        <v>64.555499999999995</v>
      </c>
      <c r="R21" s="26">
        <v>74.0291</v>
      </c>
      <c r="S21" s="8">
        <v>78.584000000000003</v>
      </c>
      <c r="T21" s="8">
        <f>90.754</f>
        <v>90.754000000000005</v>
      </c>
      <c r="U21" s="8">
        <f>80.042</f>
        <v>80.042000000000002</v>
      </c>
      <c r="V21" s="8">
        <v>115.836</v>
      </c>
      <c r="W21" s="28"/>
    </row>
    <row r="22" spans="1:23" x14ac:dyDescent="0.2">
      <c r="A22" s="7" t="s">
        <v>15</v>
      </c>
      <c r="B22" s="7">
        <v>650</v>
      </c>
      <c r="C22" s="7">
        <v>582</v>
      </c>
      <c r="D22" s="8">
        <v>3.4978904475136132</v>
      </c>
      <c r="E22" s="7">
        <v>477</v>
      </c>
      <c r="F22" s="8">
        <v>2.8668277379106417</v>
      </c>
      <c r="G22" s="7">
        <v>628</v>
      </c>
      <c r="H22" s="8">
        <v>3.7743560155301528</v>
      </c>
      <c r="I22" s="9">
        <v>722</v>
      </c>
      <c r="J22" s="8">
        <v>4.34</v>
      </c>
      <c r="K22" s="8">
        <v>4.18</v>
      </c>
      <c r="L22" s="8">
        <v>3.8180000000000001</v>
      </c>
      <c r="M22" s="8">
        <v>4.68</v>
      </c>
      <c r="N22" s="8">
        <v>0.45700000000000002</v>
      </c>
      <c r="O22" s="8"/>
      <c r="P22" s="20">
        <v>0.495</v>
      </c>
      <c r="Q22" s="20">
        <v>0.93200000000000005</v>
      </c>
      <c r="R22" s="20">
        <v>0.88500000000000001</v>
      </c>
      <c r="S22" s="8">
        <v>0.65600000000000003</v>
      </c>
      <c r="T22" s="8">
        <v>0.71399999999999997</v>
      </c>
      <c r="U22" s="8">
        <v>1.0569999999999999</v>
      </c>
      <c r="V22" s="8">
        <v>1.3</v>
      </c>
    </row>
    <row r="23" spans="1:23" x14ac:dyDescent="0.2">
      <c r="A23" s="7" t="s">
        <v>5</v>
      </c>
      <c r="B23" s="7">
        <v>372</v>
      </c>
      <c r="C23" s="7">
        <v>340</v>
      </c>
      <c r="D23" s="8">
        <v>2.0434411549048597</v>
      </c>
      <c r="E23" s="7">
        <v>437</v>
      </c>
      <c r="F23" s="8">
        <v>2.6264228961571288</v>
      </c>
      <c r="G23" s="7">
        <v>732</v>
      </c>
      <c r="H23" s="8">
        <v>4.3994086040892864</v>
      </c>
      <c r="I23" s="9">
        <v>774</v>
      </c>
      <c r="J23" s="8">
        <v>4.6500000000000004</v>
      </c>
      <c r="K23" s="8">
        <v>4.95</v>
      </c>
      <c r="L23" s="8">
        <v>5.5540000000000003</v>
      </c>
      <c r="M23" s="8">
        <v>7.23</v>
      </c>
      <c r="N23" s="8">
        <v>7.6779999999999999</v>
      </c>
      <c r="O23" s="8"/>
      <c r="P23" s="20">
        <v>8.6999999999999993</v>
      </c>
      <c r="Q23" s="20">
        <v>11.907</v>
      </c>
      <c r="R23" s="20">
        <v>15.449</v>
      </c>
      <c r="S23" s="8">
        <v>13.587</v>
      </c>
      <c r="T23" s="8">
        <v>14.209</v>
      </c>
      <c r="U23" s="8">
        <v>12.974</v>
      </c>
      <c r="V23" s="8">
        <v>16.600000000000001</v>
      </c>
    </row>
    <row r="24" spans="1:23" x14ac:dyDescent="0.2">
      <c r="A24" s="7" t="s">
        <v>16</v>
      </c>
      <c r="B24" s="7">
        <v>7611</v>
      </c>
      <c r="C24" s="7">
        <v>7701</v>
      </c>
      <c r="D24" s="8">
        <v>46.283942158595075</v>
      </c>
      <c r="E24" s="7">
        <v>8545</v>
      </c>
      <c r="F24" s="8">
        <v>51.356484319594195</v>
      </c>
      <c r="G24" s="7">
        <v>12527</v>
      </c>
      <c r="H24" s="8">
        <v>75.288786316156404</v>
      </c>
      <c r="I24" s="9">
        <v>13589</v>
      </c>
      <c r="J24" s="8">
        <v>81.67</v>
      </c>
      <c r="K24" s="8">
        <v>82.49</v>
      </c>
      <c r="L24" s="8">
        <v>80.69</v>
      </c>
      <c r="M24" s="8">
        <v>84.78</v>
      </c>
      <c r="N24" s="8">
        <v>94.215999999999994</v>
      </c>
      <c r="O24" s="8"/>
      <c r="P24" s="20">
        <v>87.174999999999997</v>
      </c>
      <c r="Q24" s="20">
        <v>87.572999999999993</v>
      </c>
      <c r="R24" s="20">
        <v>93.844999999999999</v>
      </c>
      <c r="S24" s="8">
        <v>104.649</v>
      </c>
      <c r="T24" s="8">
        <v>120.25</v>
      </c>
      <c r="U24" s="8">
        <v>111.82599999999999</v>
      </c>
      <c r="V24" s="8">
        <v>95.227999999999994</v>
      </c>
    </row>
    <row r="25" spans="1:23" x14ac:dyDescent="0.2">
      <c r="A25" s="7" t="s">
        <v>17</v>
      </c>
      <c r="B25" s="7">
        <v>56</v>
      </c>
      <c r="C25" s="7">
        <v>107</v>
      </c>
      <c r="D25" s="8">
        <v>0.64308295169064711</v>
      </c>
      <c r="E25" s="7">
        <v>42</v>
      </c>
      <c r="F25" s="8">
        <v>0.25242508384118856</v>
      </c>
      <c r="G25" s="7">
        <v>335</v>
      </c>
      <c r="H25" s="8">
        <v>2.0133905496856705</v>
      </c>
      <c r="I25" s="9">
        <v>238</v>
      </c>
      <c r="J25" s="8">
        <v>1.43</v>
      </c>
      <c r="K25" s="8">
        <v>0.45</v>
      </c>
      <c r="L25" s="8">
        <v>0.75</v>
      </c>
      <c r="M25" s="8">
        <v>1.49</v>
      </c>
      <c r="N25" s="8">
        <v>1.0580000000000001</v>
      </c>
      <c r="O25" s="8"/>
      <c r="P25" s="20">
        <v>1.365</v>
      </c>
      <c r="Q25" s="20">
        <v>0.67400000000000004</v>
      </c>
      <c r="R25" s="20">
        <v>0.71799999999999997</v>
      </c>
      <c r="S25" s="8">
        <v>0.34300000000000003</v>
      </c>
      <c r="T25" s="8">
        <v>0.434</v>
      </c>
      <c r="U25" s="8">
        <v>0.1638</v>
      </c>
      <c r="V25" s="8">
        <v>0.3</v>
      </c>
    </row>
    <row r="26" spans="1:23" x14ac:dyDescent="0.2">
      <c r="A26" s="7" t="s">
        <v>18</v>
      </c>
      <c r="B26" s="7">
        <v>24</v>
      </c>
      <c r="C26" s="7">
        <v>133</v>
      </c>
      <c r="D26" s="8">
        <v>0.79934609883043051</v>
      </c>
      <c r="E26" s="7">
        <v>73</v>
      </c>
      <c r="F26" s="8">
        <v>0.43873883620016108</v>
      </c>
      <c r="G26" s="7">
        <v>80</v>
      </c>
      <c r="H26" s="8">
        <v>0.48080968350702585</v>
      </c>
      <c r="I26" s="9">
        <v>1576</v>
      </c>
      <c r="J26" s="8">
        <v>9.4700000000000006</v>
      </c>
      <c r="K26" s="8">
        <v>0.48</v>
      </c>
      <c r="L26" s="8">
        <v>0.71</v>
      </c>
      <c r="M26" s="8">
        <v>0.36</v>
      </c>
      <c r="N26" s="8">
        <v>7.0000000000000007E-2</v>
      </c>
      <c r="O26" s="8"/>
      <c r="P26" s="20">
        <v>2.9899999999999999E-2</v>
      </c>
      <c r="Q26" s="20">
        <v>2.5000000000000001E-2</v>
      </c>
      <c r="R26" s="20">
        <v>3.1800000000000002E-2</v>
      </c>
      <c r="S26" s="8"/>
      <c r="T26" s="8">
        <v>7.5999999999999998E-2</v>
      </c>
      <c r="U26" s="8">
        <v>2.9999999999999997E-4</v>
      </c>
      <c r="V26" s="8">
        <v>2.9999999999999997E-4</v>
      </c>
    </row>
    <row r="27" spans="1:23" x14ac:dyDescent="0.2">
      <c r="A27" s="7" t="s">
        <v>10</v>
      </c>
      <c r="B27" s="7">
        <v>5164</v>
      </c>
      <c r="C27" s="7">
        <v>750</v>
      </c>
      <c r="D27" s="8">
        <v>4.507590782878367</v>
      </c>
      <c r="E27" s="7">
        <v>11330</v>
      </c>
      <c r="F27" s="8">
        <v>68.094671426682538</v>
      </c>
      <c r="G27" s="7">
        <v>12</v>
      </c>
      <c r="H27" s="8">
        <v>7.212145252605387E-2</v>
      </c>
      <c r="I27" s="9">
        <v>10</v>
      </c>
      <c r="J27" s="8">
        <v>0.06</v>
      </c>
      <c r="K27" s="8">
        <v>1.52</v>
      </c>
      <c r="L27" s="8">
        <v>3.15</v>
      </c>
      <c r="M27" s="8">
        <v>111.78</v>
      </c>
      <c r="N27" s="8">
        <v>11.734</v>
      </c>
      <c r="O27" s="8"/>
      <c r="P27" s="20">
        <v>1.3875</v>
      </c>
      <c r="Q27" s="20">
        <v>9.4190000000000005</v>
      </c>
      <c r="R27" s="20">
        <v>2.8660000000000001</v>
      </c>
      <c r="S27" s="8">
        <v>4.0549999999999997</v>
      </c>
      <c r="T27" s="8">
        <v>6.8129999999999997</v>
      </c>
      <c r="U27" s="8">
        <v>6.7169999999999996</v>
      </c>
      <c r="V27" s="8">
        <v>3.04</v>
      </c>
    </row>
    <row r="28" spans="1:23" x14ac:dyDescent="0.2">
      <c r="A28" s="7" t="s">
        <v>21</v>
      </c>
      <c r="B28" s="7"/>
      <c r="C28" s="7"/>
      <c r="D28" s="8"/>
      <c r="E28" s="7"/>
      <c r="F28" s="8"/>
      <c r="G28" s="7"/>
      <c r="H28" s="8"/>
      <c r="I28" s="9"/>
      <c r="J28" s="8"/>
      <c r="K28" s="8"/>
      <c r="L28" s="8"/>
      <c r="M28" s="8"/>
      <c r="N28" s="8"/>
      <c r="O28" s="8"/>
      <c r="P28" s="20"/>
      <c r="Q28" s="20"/>
      <c r="R28" s="20"/>
      <c r="S28" s="8"/>
      <c r="T28" s="8"/>
      <c r="U28" s="8"/>
      <c r="V28" s="8">
        <v>0.25</v>
      </c>
    </row>
    <row r="29" spans="1:23" x14ac:dyDescent="0.2">
      <c r="A29" s="12" t="s">
        <v>0</v>
      </c>
      <c r="B29" s="13">
        <v>33028</v>
      </c>
      <c r="C29" s="13">
        <v>30077</v>
      </c>
      <c r="D29" s="11">
        <v>180.7664106355102</v>
      </c>
      <c r="E29" s="13">
        <v>42341</v>
      </c>
      <c r="F29" s="11">
        <v>254.47453511713726</v>
      </c>
      <c r="G29" s="13">
        <v>36845</v>
      </c>
      <c r="H29" s="11">
        <v>221.44290986020459</v>
      </c>
      <c r="I29" s="13">
        <v>40595</v>
      </c>
      <c r="J29" s="11">
        <v>243.98086377459643</v>
      </c>
      <c r="K29" s="11">
        <v>254.45</v>
      </c>
      <c r="L29" s="11">
        <v>266.20699999999994</v>
      </c>
      <c r="M29" s="11">
        <v>398.18</v>
      </c>
      <c r="N29" s="11">
        <v>321.375</v>
      </c>
      <c r="O29" s="11"/>
      <c r="P29" s="21">
        <f t="shared" ref="P29:U29" si="0">SUM(P20:P27)</f>
        <v>322.81700000000001</v>
      </c>
      <c r="Q29" s="21">
        <f t="shared" si="0"/>
        <v>362.56149999999991</v>
      </c>
      <c r="R29" s="21">
        <f t="shared" si="0"/>
        <v>390.78989999999993</v>
      </c>
      <c r="S29" s="21">
        <f t="shared" si="0"/>
        <v>419.12400000000002</v>
      </c>
      <c r="T29" s="21">
        <f t="shared" si="0"/>
        <v>449.05500000000006</v>
      </c>
      <c r="U29" s="21">
        <f t="shared" si="0"/>
        <v>426.62009999999998</v>
      </c>
      <c r="V29" s="21">
        <f>SUM(V20:V28)</f>
        <v>430.63830000000007</v>
      </c>
    </row>
    <row r="31" spans="1:23" s="3" customFormat="1" x14ac:dyDescent="0.2">
      <c r="A31" s="12" t="s">
        <v>22</v>
      </c>
      <c r="B31" s="13"/>
      <c r="C31" s="13"/>
      <c r="D31" s="11"/>
      <c r="E31" s="13"/>
      <c r="F31" s="11"/>
      <c r="G31" s="13"/>
      <c r="H31" s="11"/>
      <c r="I31" s="31"/>
      <c r="J31" s="11"/>
      <c r="K31" s="11"/>
      <c r="L31" s="11"/>
      <c r="M31" s="11"/>
      <c r="N31" s="11"/>
      <c r="O31" s="11"/>
      <c r="P31" s="21">
        <v>-6.51</v>
      </c>
      <c r="Q31" s="21">
        <v>-3.9395999999999276</v>
      </c>
      <c r="R31" s="21">
        <v>-8.359800000000007</v>
      </c>
      <c r="S31" s="21">
        <v>-2.8231000000000677</v>
      </c>
      <c r="T31" s="21">
        <v>-8.7031000000000631</v>
      </c>
      <c r="U31" s="21">
        <v>-19.254099999999823</v>
      </c>
      <c r="V31" s="21">
        <v>0.25</v>
      </c>
    </row>
    <row r="32" spans="1:23" x14ac:dyDescent="0.2">
      <c r="A32" s="12" t="s">
        <v>23</v>
      </c>
      <c r="B32" s="13"/>
      <c r="C32" s="13"/>
      <c r="D32" s="11"/>
      <c r="E32" s="13"/>
      <c r="F32" s="11"/>
      <c r="G32" s="13"/>
      <c r="H32" s="11"/>
      <c r="I32" s="31"/>
      <c r="J32" s="11"/>
      <c r="K32" s="11"/>
      <c r="L32" s="11"/>
      <c r="M32" s="11"/>
      <c r="N32" s="11"/>
      <c r="O32" s="11"/>
      <c r="P32" s="21">
        <v>-22.315400000000011</v>
      </c>
      <c r="Q32" s="21">
        <v>-26.254999999999939</v>
      </c>
      <c r="R32" s="21">
        <v>-34.614799999999946</v>
      </c>
      <c r="S32" s="21">
        <v>-37.437900000000013</v>
      </c>
      <c r="T32" s="21">
        <v>-46.141000000000076</v>
      </c>
      <c r="U32" s="21">
        <v>-65.3950999999999</v>
      </c>
      <c r="V32" s="21">
        <v>-65.1450999999999</v>
      </c>
    </row>
    <row r="33" spans="1:24" x14ac:dyDescent="0.2">
      <c r="A33" s="30"/>
      <c r="N33" s="15"/>
      <c r="O33" s="15"/>
      <c r="P33" s="23"/>
      <c r="Q33" s="23"/>
      <c r="R33" s="23"/>
      <c r="S33" s="23"/>
      <c r="T33" s="23"/>
      <c r="U33" s="23"/>
      <c r="V33" s="23"/>
    </row>
    <row r="34" spans="1:24" x14ac:dyDescent="0.2">
      <c r="A34" s="13"/>
      <c r="P34" s="23"/>
      <c r="Q34" s="23"/>
      <c r="R34" s="23"/>
      <c r="S34" s="23"/>
      <c r="T34" s="23"/>
      <c r="U34" s="23"/>
      <c r="V34" s="23"/>
    </row>
    <row r="35" spans="1:24" x14ac:dyDescent="0.2">
      <c r="A35" s="13"/>
      <c r="X35" s="28"/>
    </row>
    <row r="36" spans="1:24" x14ac:dyDescent="0.2">
      <c r="A36" s="13"/>
    </row>
    <row r="37" spans="1:24" ht="15" x14ac:dyDescent="0.2">
      <c r="A37" s="1" t="s">
        <v>1</v>
      </c>
      <c r="P37" s="23"/>
      <c r="Q37" s="23"/>
      <c r="R37" s="23"/>
      <c r="S37" s="23"/>
      <c r="T37" s="23"/>
      <c r="U37" s="23"/>
      <c r="V37" s="23"/>
    </row>
    <row r="38" spans="1:24" x14ac:dyDescent="0.2">
      <c r="P38" s="23"/>
      <c r="Q38" s="23"/>
      <c r="R38" s="23"/>
      <c r="S38" s="23"/>
      <c r="T38" s="23"/>
      <c r="U38" s="23"/>
      <c r="V38" s="23"/>
    </row>
    <row r="39" spans="1:24" x14ac:dyDescent="0.2">
      <c r="A39" s="3" t="s">
        <v>19</v>
      </c>
      <c r="P39" s="23"/>
      <c r="Q39" s="23"/>
      <c r="R39" s="23"/>
      <c r="S39" s="23"/>
      <c r="T39" s="23"/>
      <c r="U39" s="23"/>
      <c r="V39" s="23"/>
    </row>
    <row r="40" spans="1:24" x14ac:dyDescent="0.2">
      <c r="P40" s="32">
        <v>1.042</v>
      </c>
      <c r="Q40" s="32">
        <f>1.042*1.014</f>
        <v>1.0565880000000001</v>
      </c>
      <c r="R40" s="32">
        <f>+Q40*1.008</f>
        <v>1.0650407040000001</v>
      </c>
      <c r="S40" s="32">
        <f>+R40*1.03</f>
        <v>1.09699192512</v>
      </c>
      <c r="T40" s="32">
        <f>+S40*1.024</f>
        <v>1.12331973132288</v>
      </c>
      <c r="U40" s="33">
        <f>+T40*1.029</f>
        <v>1.1558960035312433</v>
      </c>
      <c r="V40" s="32">
        <v>1.159</v>
      </c>
    </row>
    <row r="42" spans="1:24" x14ac:dyDescent="0.2">
      <c r="A42" s="4" t="s">
        <v>3</v>
      </c>
      <c r="B42" s="4">
        <v>1997</v>
      </c>
      <c r="C42" s="4">
        <v>1998</v>
      </c>
      <c r="D42" s="4">
        <v>1998</v>
      </c>
      <c r="E42" s="4">
        <v>1999</v>
      </c>
      <c r="F42" s="4">
        <v>1999</v>
      </c>
      <c r="G42" s="4">
        <v>2000</v>
      </c>
      <c r="H42" s="4">
        <v>2000</v>
      </c>
      <c r="I42" s="4">
        <v>2001</v>
      </c>
      <c r="J42" s="4">
        <v>2001</v>
      </c>
      <c r="K42" s="4">
        <v>2002</v>
      </c>
      <c r="L42" s="4">
        <v>2003</v>
      </c>
      <c r="M42" s="4">
        <v>2004</v>
      </c>
      <c r="N42" s="4">
        <v>2005</v>
      </c>
      <c r="O42" s="4"/>
      <c r="P42" s="22">
        <v>2006</v>
      </c>
      <c r="Q42" s="22">
        <v>2007</v>
      </c>
      <c r="R42" s="22">
        <v>2008</v>
      </c>
      <c r="S42" s="22">
        <v>2009</v>
      </c>
      <c r="T42" s="22">
        <v>2010</v>
      </c>
      <c r="U42" s="22">
        <v>2011</v>
      </c>
      <c r="V42" s="22">
        <v>2012</v>
      </c>
    </row>
    <row r="43" spans="1:24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19"/>
      <c r="Q43" s="19"/>
      <c r="R43" s="19"/>
      <c r="S43" s="3"/>
    </row>
    <row r="44" spans="1:24" x14ac:dyDescent="0.2">
      <c r="A44" s="7" t="s">
        <v>4</v>
      </c>
      <c r="B44" s="7">
        <v>4913</v>
      </c>
      <c r="C44" s="7">
        <v>5301</v>
      </c>
      <c r="D44" s="8">
        <v>31.859651653384301</v>
      </c>
      <c r="E44" s="7">
        <v>5798</v>
      </c>
      <c r="F44" s="8">
        <v>34.846681812171695</v>
      </c>
      <c r="G44" s="7">
        <v>6051</v>
      </c>
      <c r="H44" s="8">
        <v>36.367242436262664</v>
      </c>
      <c r="I44" s="7">
        <v>6893</v>
      </c>
      <c r="J44" s="8">
        <v>41.43</v>
      </c>
      <c r="K44" s="8">
        <v>42.6</v>
      </c>
      <c r="L44" s="8">
        <v>42.641325536062375</v>
      </c>
      <c r="M44" s="8">
        <v>44.70964232286142</v>
      </c>
      <c r="N44" s="8">
        <v>55.136170932490465</v>
      </c>
      <c r="O44" s="8"/>
      <c r="P44" s="20">
        <f t="shared" ref="P44:P51" si="1">+P8</f>
        <v>65.980999999999995</v>
      </c>
      <c r="Q44" s="20">
        <f t="shared" ref="Q44:Q51" si="2">+Q8/1.042</f>
        <v>67.638195777351243</v>
      </c>
      <c r="R44" s="20">
        <f t="shared" ref="R44:R51" si="3">+R8/1.057</f>
        <v>69.928098391674553</v>
      </c>
      <c r="S44" s="8">
        <f t="shared" ref="S44:S51" si="4">+S8/1.066</f>
        <v>70.431519699812384</v>
      </c>
      <c r="T44" s="15">
        <f t="shared" ref="T44:T51" si="5">+T8/1.097</f>
        <v>75.205104831358256</v>
      </c>
      <c r="U44" s="15">
        <f t="shared" ref="U44:U51" si="6">+U8/1.1233</f>
        <v>79.693759458737645</v>
      </c>
      <c r="V44" s="15">
        <f t="shared" ref="V44:V51" si="7">+V8/1.155896</f>
        <v>90.907832538567476</v>
      </c>
    </row>
    <row r="45" spans="1:24" x14ac:dyDescent="0.2">
      <c r="A45" s="7" t="s">
        <v>5</v>
      </c>
      <c r="B45" s="7">
        <v>14015</v>
      </c>
      <c r="C45" s="7">
        <v>14566</v>
      </c>
      <c r="D45" s="8">
        <v>87.543423124541732</v>
      </c>
      <c r="E45" s="7">
        <v>15153</v>
      </c>
      <c r="F45" s="8">
        <v>91.071364177274532</v>
      </c>
      <c r="G45" s="7">
        <v>16372</v>
      </c>
      <c r="H45" s="8">
        <v>98.397701729712836</v>
      </c>
      <c r="I45" s="7">
        <v>17006</v>
      </c>
      <c r="J45" s="8">
        <v>102.21</v>
      </c>
      <c r="K45" s="8">
        <v>109.21</v>
      </c>
      <c r="L45" s="8">
        <v>113.66471734892788</v>
      </c>
      <c r="M45" s="8">
        <v>127.38564758148601</v>
      </c>
      <c r="N45" s="8">
        <v>129.53448284982025</v>
      </c>
      <c r="O45" s="8"/>
      <c r="P45" s="20">
        <f t="shared" si="1"/>
        <v>159.833</v>
      </c>
      <c r="Q45" s="20">
        <f t="shared" si="2"/>
        <v>183.09309021113242</v>
      </c>
      <c r="R45" s="20">
        <f t="shared" si="3"/>
        <v>195.17691579943235</v>
      </c>
      <c r="S45" s="8">
        <f t="shared" si="4"/>
        <v>216.82926829268291</v>
      </c>
      <c r="T45" s="15">
        <f t="shared" si="5"/>
        <v>207.32360984503191</v>
      </c>
      <c r="U45" s="15">
        <f t="shared" si="6"/>
        <v>167.68450102376926</v>
      </c>
      <c r="V45" s="15">
        <f t="shared" si="7"/>
        <v>145.60998567345158</v>
      </c>
    </row>
    <row r="46" spans="1:24" x14ac:dyDescent="0.2">
      <c r="A46" s="7" t="s">
        <v>6</v>
      </c>
      <c r="B46" s="7">
        <v>131</v>
      </c>
      <c r="C46" s="7">
        <v>138</v>
      </c>
      <c r="D46" s="8">
        <v>0.82939670404961963</v>
      </c>
      <c r="E46" s="7">
        <v>184</v>
      </c>
      <c r="F46" s="8">
        <v>1.1058622720661595</v>
      </c>
      <c r="G46" s="7">
        <v>189</v>
      </c>
      <c r="H46" s="8">
        <v>1.1359128772853486</v>
      </c>
      <c r="I46" s="7">
        <v>243</v>
      </c>
      <c r="J46" s="8">
        <v>1.46</v>
      </c>
      <c r="K46" s="8">
        <v>1.6</v>
      </c>
      <c r="L46" s="8">
        <v>1.0721247563352827</v>
      </c>
      <c r="M46" s="8">
        <v>0.93499252005983957</v>
      </c>
      <c r="N46" s="8">
        <v>0.66848281242893959</v>
      </c>
      <c r="O46" s="8"/>
      <c r="P46" s="20">
        <f t="shared" si="1"/>
        <v>0.78</v>
      </c>
      <c r="Q46" s="20">
        <f t="shared" si="2"/>
        <v>0.96833013435700566</v>
      </c>
      <c r="R46" s="20">
        <f t="shared" si="3"/>
        <v>0.88079470198675502</v>
      </c>
      <c r="S46" s="8">
        <f t="shared" si="4"/>
        <v>0.6641651031894934</v>
      </c>
      <c r="T46" s="15">
        <f t="shared" si="5"/>
        <v>0.74840474020054693</v>
      </c>
      <c r="U46" s="15">
        <f t="shared" si="6"/>
        <v>0.70328496394551776</v>
      </c>
      <c r="V46" s="15">
        <f t="shared" si="7"/>
        <v>0.58828821970142642</v>
      </c>
    </row>
    <row r="47" spans="1:24" x14ac:dyDescent="0.2">
      <c r="A47" s="7" t="s">
        <v>7</v>
      </c>
      <c r="B47" s="7">
        <v>47</v>
      </c>
      <c r="C47" s="7">
        <v>0</v>
      </c>
      <c r="D47" s="8">
        <v>0</v>
      </c>
      <c r="E47" s="7">
        <v>0</v>
      </c>
      <c r="F47" s="8">
        <v>0</v>
      </c>
      <c r="G47" s="7">
        <v>0</v>
      </c>
      <c r="H47" s="8">
        <v>0</v>
      </c>
      <c r="I47" s="7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/>
      <c r="P47" s="20">
        <f t="shared" si="1"/>
        <v>0</v>
      </c>
      <c r="Q47" s="20">
        <f t="shared" si="2"/>
        <v>0</v>
      </c>
      <c r="R47" s="20">
        <f t="shared" si="3"/>
        <v>0</v>
      </c>
      <c r="S47" s="8">
        <f t="shared" si="4"/>
        <v>0</v>
      </c>
      <c r="T47" s="15">
        <f t="shared" si="5"/>
        <v>0</v>
      </c>
      <c r="U47" s="15">
        <f t="shared" si="6"/>
        <v>0</v>
      </c>
      <c r="V47" s="15">
        <f t="shared" si="7"/>
        <v>0</v>
      </c>
    </row>
    <row r="48" spans="1:24" x14ac:dyDescent="0.2">
      <c r="A48" s="7" t="s">
        <v>8</v>
      </c>
      <c r="B48" s="7">
        <v>2844</v>
      </c>
      <c r="C48" s="7">
        <v>3252</v>
      </c>
      <c r="D48" s="8">
        <v>19.544913634560601</v>
      </c>
      <c r="E48" s="7">
        <v>3982</v>
      </c>
      <c r="F48" s="8">
        <v>23.932301996562213</v>
      </c>
      <c r="G48" s="7">
        <v>3597.5</v>
      </c>
      <c r="H48" s="8">
        <v>21.621410455206568</v>
      </c>
      <c r="I48" s="7">
        <v>4537</v>
      </c>
      <c r="J48" s="8">
        <v>27.27</v>
      </c>
      <c r="K48" s="8">
        <v>38.28</v>
      </c>
      <c r="L48" s="8">
        <v>33.98635477582846</v>
      </c>
      <c r="M48" s="8">
        <v>40.941339135953584</v>
      </c>
      <c r="N48" s="8">
        <v>41.815694618341055</v>
      </c>
      <c r="O48" s="8"/>
      <c r="P48" s="20">
        <f t="shared" si="1"/>
        <v>44.262999999999998</v>
      </c>
      <c r="Q48" s="20">
        <f t="shared" si="2"/>
        <v>40.95969289827255</v>
      </c>
      <c r="R48" s="20">
        <f t="shared" si="3"/>
        <v>46.36423841059603</v>
      </c>
      <c r="S48" s="8">
        <f t="shared" si="4"/>
        <v>53.151969981238267</v>
      </c>
      <c r="T48" s="15">
        <f t="shared" si="5"/>
        <v>49.807657247037376</v>
      </c>
      <c r="U48" s="15">
        <f t="shared" si="6"/>
        <v>34.140478945962791</v>
      </c>
      <c r="V48" s="15">
        <f t="shared" si="7"/>
        <v>20.693903257732529</v>
      </c>
    </row>
    <row r="49" spans="1:22" x14ac:dyDescent="0.2">
      <c r="A49" s="7" t="s">
        <v>20</v>
      </c>
      <c r="B49" s="7">
        <v>3700</v>
      </c>
      <c r="C49" s="7">
        <v>4712</v>
      </c>
      <c r="D49" s="8">
        <v>28.319690358563822</v>
      </c>
      <c r="E49" s="7">
        <v>4859</v>
      </c>
      <c r="F49" s="8">
        <v>29.203178152007983</v>
      </c>
      <c r="G49" s="7">
        <v>5554</v>
      </c>
      <c r="H49" s="8">
        <v>33.380212277475266</v>
      </c>
      <c r="I49" s="7">
        <v>8502</v>
      </c>
      <c r="J49" s="8">
        <v>51.1</v>
      </c>
      <c r="K49" s="8">
        <v>55.66</v>
      </c>
      <c r="L49" s="8">
        <v>44.649122807017548</v>
      </c>
      <c r="M49" s="8">
        <v>139.79554830228025</v>
      </c>
      <c r="N49" s="8">
        <v>11.054556372292192</v>
      </c>
      <c r="O49" s="11" t="s">
        <v>9</v>
      </c>
      <c r="P49" s="20">
        <f t="shared" si="1"/>
        <v>0</v>
      </c>
      <c r="Q49" s="20">
        <f t="shared" si="2"/>
        <v>1.0201535508637236</v>
      </c>
      <c r="R49" s="20">
        <f t="shared" si="3"/>
        <v>0.50898770104068125</v>
      </c>
      <c r="S49" s="8">
        <f t="shared" si="4"/>
        <v>0.5065666041275797</v>
      </c>
      <c r="T49" s="15">
        <f t="shared" si="5"/>
        <v>0.49042844120328172</v>
      </c>
      <c r="U49" s="15">
        <f t="shared" si="6"/>
        <v>0.48962877236713259</v>
      </c>
      <c r="V49" s="15">
        <f t="shared" si="7"/>
        <v>0.4844726515188218</v>
      </c>
    </row>
    <row r="50" spans="1:22" x14ac:dyDescent="0.2">
      <c r="A50" s="7" t="s">
        <v>10</v>
      </c>
      <c r="B50" s="7">
        <v>7378</v>
      </c>
      <c r="C50" s="7">
        <v>2108</v>
      </c>
      <c r="D50" s="8">
        <v>12.669335160410132</v>
      </c>
      <c r="E50" s="7">
        <v>12365</v>
      </c>
      <c r="F50" s="8">
        <v>74.31514670705468</v>
      </c>
      <c r="G50" s="7">
        <v>5081.5</v>
      </c>
      <c r="H50" s="8">
        <v>30.540430084261899</v>
      </c>
      <c r="I50" s="7">
        <v>3414</v>
      </c>
      <c r="J50" s="8">
        <v>20.52</v>
      </c>
      <c r="K50" s="8">
        <v>1.07</v>
      </c>
      <c r="L50" s="8">
        <v>13.138401559454191</v>
      </c>
      <c r="M50" s="8">
        <v>10.95546791181226</v>
      </c>
      <c r="N50" s="8">
        <v>7.4234378802565208</v>
      </c>
      <c r="O50" s="8"/>
      <c r="P50" s="20">
        <f t="shared" si="1"/>
        <v>10.36</v>
      </c>
      <c r="Q50" s="20">
        <f t="shared" si="2"/>
        <v>6.4481765834932823</v>
      </c>
      <c r="R50" s="20">
        <f t="shared" si="3"/>
        <v>1.4361400189214759</v>
      </c>
      <c r="S50" s="8">
        <f t="shared" si="4"/>
        <v>2.295497185741088</v>
      </c>
      <c r="T50" s="15">
        <f t="shared" si="5"/>
        <v>1.4229717411121239</v>
      </c>
      <c r="U50" s="15">
        <f t="shared" si="6"/>
        <v>0.44511706578830235</v>
      </c>
      <c r="V50" s="15">
        <f t="shared" si="7"/>
        <v>0.85647843750648844</v>
      </c>
    </row>
    <row r="51" spans="1:22" x14ac:dyDescent="0.2">
      <c r="A51" s="7" t="s">
        <v>11</v>
      </c>
      <c r="B51" s="7"/>
      <c r="C51" s="7"/>
      <c r="D51" s="8"/>
      <c r="E51" s="7"/>
      <c r="F51" s="8"/>
      <c r="G51" s="7"/>
      <c r="H51" s="8"/>
      <c r="I51" s="7"/>
      <c r="J51" s="8"/>
      <c r="K51" s="8"/>
      <c r="L51" s="8"/>
      <c r="M51" s="8"/>
      <c r="N51" s="8">
        <v>32.66276237731811</v>
      </c>
      <c r="O51" s="8"/>
      <c r="P51" s="20">
        <f t="shared" si="1"/>
        <v>35.090000000000003</v>
      </c>
      <c r="Q51" s="20">
        <f t="shared" si="2"/>
        <v>44.043186180422261</v>
      </c>
      <c r="R51" s="20">
        <f t="shared" si="3"/>
        <v>47.511825922421949</v>
      </c>
      <c r="S51" s="8">
        <f t="shared" si="4"/>
        <v>46.655722326454033</v>
      </c>
      <c r="T51" s="15">
        <f t="shared" si="5"/>
        <v>66.427529626253417</v>
      </c>
      <c r="U51" s="15">
        <f t="shared" si="6"/>
        <v>79.4979079497908</v>
      </c>
      <c r="V51" s="15">
        <f t="shared" si="7"/>
        <v>113.19963041657728</v>
      </c>
    </row>
    <row r="52" spans="1:22" x14ac:dyDescent="0.2">
      <c r="A52" s="12" t="s">
        <v>0</v>
      </c>
      <c r="B52" s="13">
        <v>33028</v>
      </c>
      <c r="C52" s="13">
        <v>30077</v>
      </c>
      <c r="D52" s="11">
        <v>180.7664106355102</v>
      </c>
      <c r="E52" s="13">
        <v>42341</v>
      </c>
      <c r="F52" s="11">
        <v>254.47453511713726</v>
      </c>
      <c r="G52" s="13">
        <v>36845</v>
      </c>
      <c r="H52" s="11">
        <v>221.44290986020459</v>
      </c>
      <c r="I52" s="13">
        <v>40595</v>
      </c>
      <c r="J52" s="11">
        <v>243.98086377459643</v>
      </c>
      <c r="K52" s="11">
        <v>248.42</v>
      </c>
      <c r="L52" s="11">
        <v>249.15204678362576</v>
      </c>
      <c r="M52" s="11">
        <v>364.7226377744534</v>
      </c>
      <c r="N52" s="11">
        <v>278.29558784294755</v>
      </c>
      <c r="O52" s="11"/>
      <c r="P52" s="21">
        <f t="shared" ref="P52:V52" si="8">SUM(P44:P51)</f>
        <v>316.30700000000002</v>
      </c>
      <c r="Q52" s="21">
        <f t="shared" si="8"/>
        <v>344.17082533589252</v>
      </c>
      <c r="R52" s="21">
        <f t="shared" si="8"/>
        <v>361.8070009460738</v>
      </c>
      <c r="S52" s="21">
        <f t="shared" si="8"/>
        <v>390.53470919324576</v>
      </c>
      <c r="T52" s="21">
        <f t="shared" si="8"/>
        <v>401.42570647219691</v>
      </c>
      <c r="U52" s="21">
        <f t="shared" si="8"/>
        <v>362.65467818036143</v>
      </c>
      <c r="V52" s="21">
        <f t="shared" si="8"/>
        <v>372.34059119505565</v>
      </c>
    </row>
    <row r="53" spans="1:22" x14ac:dyDescent="0.2">
      <c r="A53" s="14"/>
    </row>
    <row r="54" spans="1:22" x14ac:dyDescent="0.2">
      <c r="A54" s="4" t="s">
        <v>12</v>
      </c>
      <c r="B54" s="4">
        <v>1997</v>
      </c>
      <c r="C54" s="4">
        <v>1998</v>
      </c>
      <c r="D54" s="4">
        <v>1998</v>
      </c>
      <c r="E54" s="4">
        <v>1999</v>
      </c>
      <c r="F54" s="4">
        <v>1999</v>
      </c>
      <c r="G54" s="4">
        <v>2000</v>
      </c>
      <c r="H54" s="4">
        <v>2000</v>
      </c>
      <c r="I54" s="4">
        <v>2001</v>
      </c>
      <c r="J54" s="4">
        <v>2001</v>
      </c>
      <c r="K54" s="4">
        <v>2002</v>
      </c>
      <c r="L54" s="4">
        <v>2003</v>
      </c>
      <c r="M54" s="4">
        <v>2004</v>
      </c>
      <c r="N54" s="4">
        <v>2005</v>
      </c>
      <c r="O54" s="4"/>
      <c r="P54" s="22">
        <v>2006</v>
      </c>
      <c r="Q54" s="22">
        <v>2007</v>
      </c>
      <c r="R54" s="22">
        <v>2008</v>
      </c>
      <c r="S54" s="22">
        <v>2009</v>
      </c>
      <c r="T54" s="22">
        <v>2010</v>
      </c>
      <c r="U54" s="22">
        <v>2011</v>
      </c>
      <c r="V54" s="22">
        <v>2012</v>
      </c>
    </row>
    <row r="55" spans="1:22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19"/>
      <c r="Q55" s="19"/>
      <c r="R55" s="19"/>
      <c r="S55" s="3"/>
    </row>
    <row r="56" spans="1:22" x14ac:dyDescent="0.2">
      <c r="A56" s="7" t="s">
        <v>13</v>
      </c>
      <c r="B56" s="7">
        <v>14353</v>
      </c>
      <c r="C56" s="7">
        <v>15117</v>
      </c>
      <c r="D56" s="8">
        <v>90.854999819696374</v>
      </c>
      <c r="E56" s="7">
        <v>15952</v>
      </c>
      <c r="F56" s="8">
        <v>95.873450891300948</v>
      </c>
      <c r="G56" s="7">
        <v>16958</v>
      </c>
      <c r="H56" s="8">
        <v>101.91963266140181</v>
      </c>
      <c r="I56" s="7">
        <v>17718</v>
      </c>
      <c r="J56" s="8">
        <v>106.49</v>
      </c>
      <c r="K56" s="8">
        <v>116.17</v>
      </c>
      <c r="L56" s="8">
        <v>121.77387914230019</v>
      </c>
      <c r="M56" s="8">
        <v>128.75508107046255</v>
      </c>
      <c r="N56" s="8">
        <v>137.70654862083509</v>
      </c>
      <c r="O56" s="8"/>
      <c r="P56" s="20">
        <f t="shared" ref="P56:P63" si="9">+P20</f>
        <v>168.45500000000001</v>
      </c>
      <c r="Q56" s="20">
        <f t="shared" ref="Q56:Q63" si="10">+Q20/1.042</f>
        <v>179.9193857965451</v>
      </c>
      <c r="R56" s="20">
        <f t="shared" ref="R56:R63" si="11">+R20/1.057</f>
        <v>192.02081362346266</v>
      </c>
      <c r="S56" s="8">
        <f t="shared" ref="S56:S63" si="12">+S20/1.066</f>
        <v>203.79924953095684</v>
      </c>
      <c r="T56" s="15">
        <f t="shared" ref="T56:T63" si="13">+T20/1.097</f>
        <v>196.72288058340931</v>
      </c>
      <c r="U56" s="15">
        <f t="shared" ref="U56:U63" si="14">+U20/1.1233</f>
        <v>190.36766669634116</v>
      </c>
      <c r="V56" s="15">
        <f t="shared" ref="V56:V64" si="15">+V20/1.155896</f>
        <v>171.36835839902551</v>
      </c>
    </row>
    <row r="57" spans="1:22" x14ac:dyDescent="0.2">
      <c r="A57" s="7" t="s">
        <v>14</v>
      </c>
      <c r="B57" s="7">
        <v>4798</v>
      </c>
      <c r="C57" s="7">
        <v>5347</v>
      </c>
      <c r="D57" s="8">
        <v>32.136117221400838</v>
      </c>
      <c r="E57" s="7">
        <v>5485</v>
      </c>
      <c r="F57" s="8">
        <v>32.965513925450459</v>
      </c>
      <c r="G57" s="7">
        <v>5573</v>
      </c>
      <c r="H57" s="8">
        <v>33.494404577308188</v>
      </c>
      <c r="I57" s="7">
        <v>5968</v>
      </c>
      <c r="J57" s="8">
        <v>35.869999999999997</v>
      </c>
      <c r="K57" s="8">
        <v>44.21</v>
      </c>
      <c r="L57" s="8">
        <v>45.399610136452239</v>
      </c>
      <c r="M57" s="8">
        <v>48.506278616437733</v>
      </c>
      <c r="N57" s="8">
        <v>50.053333635261708</v>
      </c>
      <c r="O57" s="8"/>
      <c r="P57" s="20">
        <f t="shared" si="9"/>
        <v>55.209600000000002</v>
      </c>
      <c r="Q57" s="20">
        <f t="shared" si="10"/>
        <v>61.953454894433776</v>
      </c>
      <c r="R57" s="20">
        <f t="shared" si="11"/>
        <v>70.036991485335861</v>
      </c>
      <c r="S57" s="8">
        <f t="shared" si="12"/>
        <v>73.718574108818004</v>
      </c>
      <c r="T57" s="15">
        <f t="shared" si="13"/>
        <v>82.729261622607112</v>
      </c>
      <c r="U57" s="15">
        <f t="shared" si="14"/>
        <v>71.256120359654588</v>
      </c>
      <c r="V57" s="15">
        <f t="shared" si="15"/>
        <v>100.21316796666828</v>
      </c>
    </row>
    <row r="58" spans="1:22" x14ac:dyDescent="0.2">
      <c r="A58" s="7" t="s">
        <v>15</v>
      </c>
      <c r="B58" s="7">
        <v>650</v>
      </c>
      <c r="C58" s="7">
        <v>582</v>
      </c>
      <c r="D58" s="8">
        <v>3.4978904475136132</v>
      </c>
      <c r="E58" s="7">
        <v>477</v>
      </c>
      <c r="F58" s="8">
        <v>2.8668277379106417</v>
      </c>
      <c r="G58" s="7">
        <v>628</v>
      </c>
      <c r="H58" s="8">
        <v>3.7743560155301528</v>
      </c>
      <c r="I58" s="7">
        <v>722</v>
      </c>
      <c r="J58" s="8">
        <v>4.34</v>
      </c>
      <c r="K58" s="8">
        <v>4.18</v>
      </c>
      <c r="L58" s="8">
        <v>3.7212475633528266</v>
      </c>
      <c r="M58" s="8">
        <v>4.4199646402828776</v>
      </c>
      <c r="N58" s="8">
        <v>0.41620796359676487</v>
      </c>
      <c r="O58" s="8"/>
      <c r="P58" s="20">
        <f t="shared" si="9"/>
        <v>0.495</v>
      </c>
      <c r="Q58" s="20">
        <f t="shared" si="10"/>
        <v>0.89443378119001926</v>
      </c>
      <c r="R58" s="20">
        <f t="shared" si="11"/>
        <v>0.83727530747398304</v>
      </c>
      <c r="S58" s="8">
        <f t="shared" si="12"/>
        <v>0.61538461538461542</v>
      </c>
      <c r="T58" s="15">
        <f t="shared" si="13"/>
        <v>0.65086599817684598</v>
      </c>
      <c r="U58" s="15">
        <f t="shared" si="14"/>
        <v>0.94097747707647106</v>
      </c>
      <c r="V58" s="15">
        <f t="shared" si="15"/>
        <v>1.1246686553115506</v>
      </c>
    </row>
    <row r="59" spans="1:22" x14ac:dyDescent="0.2">
      <c r="A59" s="7" t="s">
        <v>5</v>
      </c>
      <c r="B59" s="7">
        <v>372</v>
      </c>
      <c r="C59" s="7">
        <v>340</v>
      </c>
      <c r="D59" s="8">
        <v>2.0434411549048597</v>
      </c>
      <c r="E59" s="7">
        <v>437</v>
      </c>
      <c r="F59" s="8">
        <v>2.6264228961571288</v>
      </c>
      <c r="G59" s="7">
        <v>732</v>
      </c>
      <c r="H59" s="8">
        <v>4.3994086040892864</v>
      </c>
      <c r="I59" s="7">
        <v>774</v>
      </c>
      <c r="J59" s="8">
        <v>4.6500000000000004</v>
      </c>
      <c r="K59" s="8">
        <v>4.95</v>
      </c>
      <c r="L59" s="8">
        <v>5.4132553606237819</v>
      </c>
      <c r="M59" s="8">
        <v>6.828278707103677</v>
      </c>
      <c r="N59" s="8">
        <v>6.9926580842362371</v>
      </c>
      <c r="O59" s="8"/>
      <c r="P59" s="20">
        <f t="shared" si="9"/>
        <v>8.6999999999999993</v>
      </c>
      <c r="Q59" s="20">
        <f t="shared" si="10"/>
        <v>11.427063339731285</v>
      </c>
      <c r="R59" s="20">
        <f t="shared" si="11"/>
        <v>14.6158940397351</v>
      </c>
      <c r="S59" s="8">
        <f t="shared" si="12"/>
        <v>12.74577861163227</v>
      </c>
      <c r="T59" s="15">
        <f t="shared" si="13"/>
        <v>12.952597994530537</v>
      </c>
      <c r="U59" s="15">
        <f t="shared" si="14"/>
        <v>11.54989762307487</v>
      </c>
      <c r="V59" s="15">
        <f t="shared" si="15"/>
        <v>14.361153598593646</v>
      </c>
    </row>
    <row r="60" spans="1:22" x14ac:dyDescent="0.2">
      <c r="A60" s="7" t="s">
        <v>16</v>
      </c>
      <c r="B60" s="7">
        <v>7611</v>
      </c>
      <c r="C60" s="7">
        <v>7701</v>
      </c>
      <c r="D60" s="8">
        <v>46.283942158595075</v>
      </c>
      <c r="E60" s="7">
        <v>8545</v>
      </c>
      <c r="F60" s="8">
        <v>51.356484319594195</v>
      </c>
      <c r="G60" s="7">
        <v>12527</v>
      </c>
      <c r="H60" s="8">
        <v>75.288786316156404</v>
      </c>
      <c r="I60" s="7">
        <v>13589</v>
      </c>
      <c r="J60" s="8">
        <v>81.67</v>
      </c>
      <c r="K60" s="8">
        <v>82.49</v>
      </c>
      <c r="L60" s="8">
        <v>78.645224171539951</v>
      </c>
      <c r="M60" s="8">
        <v>80.069359445124434</v>
      </c>
      <c r="N60" s="8">
        <v>85.806235225892323</v>
      </c>
      <c r="O60" s="8"/>
      <c r="P60" s="20">
        <f t="shared" si="9"/>
        <v>87.174999999999997</v>
      </c>
      <c r="Q60" s="20">
        <f t="shared" si="10"/>
        <v>84.043186180422254</v>
      </c>
      <c r="R60" s="20">
        <f t="shared" si="11"/>
        <v>88.784295175023658</v>
      </c>
      <c r="S60" s="8">
        <f t="shared" si="12"/>
        <v>98.169793621013127</v>
      </c>
      <c r="T60" s="15">
        <f t="shared" si="13"/>
        <v>109.61713764813128</v>
      </c>
      <c r="U60" s="15">
        <f t="shared" si="14"/>
        <v>99.551321997685392</v>
      </c>
      <c r="V60" s="15">
        <f t="shared" si="15"/>
        <v>82.38457439077564</v>
      </c>
    </row>
    <row r="61" spans="1:22" x14ac:dyDescent="0.2">
      <c r="A61" s="7" t="s">
        <v>17</v>
      </c>
      <c r="B61" s="7">
        <v>56</v>
      </c>
      <c r="C61" s="7">
        <v>107</v>
      </c>
      <c r="D61" s="8">
        <v>0.64308295169064711</v>
      </c>
      <c r="E61" s="7">
        <v>42</v>
      </c>
      <c r="F61" s="8">
        <v>0.25242508384118856</v>
      </c>
      <c r="G61" s="7">
        <v>335</v>
      </c>
      <c r="H61" s="8">
        <v>2.0133905496856705</v>
      </c>
      <c r="I61" s="7">
        <v>238</v>
      </c>
      <c r="J61" s="8">
        <v>1.43</v>
      </c>
      <c r="K61" s="8">
        <v>0.45</v>
      </c>
      <c r="L61" s="8">
        <v>0.73099415204678364</v>
      </c>
      <c r="M61" s="8">
        <v>1.4072109645345059</v>
      </c>
      <c r="N61" s="8">
        <v>0.96356241900520179</v>
      </c>
      <c r="O61" s="8"/>
      <c r="P61" s="20">
        <f t="shared" si="9"/>
        <v>1.365</v>
      </c>
      <c r="Q61" s="20">
        <f t="shared" si="10"/>
        <v>0.64683301343570054</v>
      </c>
      <c r="R61" s="20">
        <f t="shared" si="11"/>
        <v>0.67928098391674552</v>
      </c>
      <c r="S61" s="8">
        <f t="shared" si="12"/>
        <v>0.32176360225140715</v>
      </c>
      <c r="T61" s="15">
        <f t="shared" si="13"/>
        <v>0.39562443026435734</v>
      </c>
      <c r="U61" s="15">
        <f t="shared" si="14"/>
        <v>0.14582035075224783</v>
      </c>
      <c r="V61" s="15">
        <f t="shared" si="15"/>
        <v>0.25953892045651167</v>
      </c>
    </row>
    <row r="62" spans="1:22" x14ac:dyDescent="0.2">
      <c r="A62" s="7" t="s">
        <v>18</v>
      </c>
      <c r="B62" s="7">
        <v>24</v>
      </c>
      <c r="C62" s="7">
        <v>133</v>
      </c>
      <c r="D62" s="8">
        <v>0.79934609883043051</v>
      </c>
      <c r="E62" s="7">
        <v>73</v>
      </c>
      <c r="F62" s="8">
        <v>0.43873883620016108</v>
      </c>
      <c r="G62" s="7">
        <v>80</v>
      </c>
      <c r="H62" s="8">
        <v>0.48080968350702585</v>
      </c>
      <c r="I62" s="7">
        <v>1576</v>
      </c>
      <c r="J62" s="8">
        <v>9.4700000000000006</v>
      </c>
      <c r="K62" s="8">
        <v>0.48</v>
      </c>
      <c r="L62" s="8">
        <v>0.69200779727095507</v>
      </c>
      <c r="M62" s="8">
        <v>0.33999728002175983</v>
      </c>
      <c r="N62" s="8">
        <v>6.3751766852896158E-2</v>
      </c>
      <c r="O62" s="8"/>
      <c r="P62" s="20">
        <f t="shared" si="9"/>
        <v>2.9899999999999999E-2</v>
      </c>
      <c r="Q62" s="20">
        <f t="shared" si="10"/>
        <v>2.3992322456813819E-2</v>
      </c>
      <c r="R62" s="20">
        <f t="shared" si="11"/>
        <v>3.0085146641438035E-2</v>
      </c>
      <c r="S62" s="8">
        <f t="shared" si="12"/>
        <v>0</v>
      </c>
      <c r="T62" s="15">
        <f t="shared" si="13"/>
        <v>6.9279854147675485E-2</v>
      </c>
      <c r="U62" s="15">
        <f t="shared" si="14"/>
        <v>2.6707023947298138E-4</v>
      </c>
      <c r="V62" s="15">
        <f t="shared" si="15"/>
        <v>2.5953892045651165E-4</v>
      </c>
    </row>
    <row r="63" spans="1:22" x14ac:dyDescent="0.2">
      <c r="A63" s="7" t="s">
        <v>10</v>
      </c>
      <c r="B63" s="7">
        <v>5164</v>
      </c>
      <c r="C63" s="7">
        <v>750</v>
      </c>
      <c r="D63" s="8">
        <v>4.507590782878367</v>
      </c>
      <c r="E63" s="7">
        <v>11330</v>
      </c>
      <c r="F63" s="8">
        <v>68.094671426682538</v>
      </c>
      <c r="G63" s="7">
        <v>12</v>
      </c>
      <c r="H63" s="8">
        <v>7.212145252605387E-2</v>
      </c>
      <c r="I63" s="7">
        <v>10</v>
      </c>
      <c r="J63" s="8">
        <v>0.06</v>
      </c>
      <c r="K63" s="8">
        <v>1.52</v>
      </c>
      <c r="L63" s="8">
        <v>3.070175438596491</v>
      </c>
      <c r="M63" s="8">
        <v>105.56915544675643</v>
      </c>
      <c r="N63" s="8">
        <v>10.686617603598334</v>
      </c>
      <c r="O63" s="8"/>
      <c r="P63" s="20">
        <f t="shared" si="9"/>
        <v>1.3875</v>
      </c>
      <c r="Q63" s="20">
        <f t="shared" si="10"/>
        <v>9.0393474088291743</v>
      </c>
      <c r="R63" s="20">
        <f t="shared" si="11"/>
        <v>2.7114474929044468</v>
      </c>
      <c r="S63" s="8">
        <f t="shared" si="12"/>
        <v>3.8039399624765475</v>
      </c>
      <c r="T63" s="15">
        <f t="shared" si="13"/>
        <v>6.2105742935278032</v>
      </c>
      <c r="U63" s="15">
        <f t="shared" si="14"/>
        <v>5.9797026618000535</v>
      </c>
      <c r="V63" s="15">
        <f t="shared" si="15"/>
        <v>2.629994393959318</v>
      </c>
    </row>
    <row r="64" spans="1:22" x14ac:dyDescent="0.2">
      <c r="A64" s="7" t="s">
        <v>21</v>
      </c>
      <c r="B64" s="7"/>
      <c r="C64" s="7"/>
      <c r="D64" s="8"/>
      <c r="E64" s="7"/>
      <c r="F64" s="8"/>
      <c r="G64" s="7"/>
      <c r="H64" s="8"/>
      <c r="I64" s="7"/>
      <c r="J64" s="8"/>
      <c r="K64" s="8"/>
      <c r="L64" s="8"/>
      <c r="M64" s="8"/>
      <c r="N64" s="8"/>
      <c r="O64" s="8"/>
      <c r="P64" s="20"/>
      <c r="Q64" s="20"/>
      <c r="R64" s="20"/>
      <c r="S64" s="8"/>
      <c r="T64" s="15"/>
      <c r="U64" s="15"/>
      <c r="V64" s="15">
        <f t="shared" si="15"/>
        <v>0.21628243371375971</v>
      </c>
    </row>
    <row r="65" spans="1:22" x14ac:dyDescent="0.2">
      <c r="A65" s="12" t="s">
        <v>0</v>
      </c>
      <c r="B65" s="13">
        <v>33028</v>
      </c>
      <c r="C65" s="13">
        <v>30077</v>
      </c>
      <c r="D65" s="11">
        <v>180.7664106355102</v>
      </c>
      <c r="E65" s="13">
        <v>42341</v>
      </c>
      <c r="F65" s="11">
        <v>254.47453511713726</v>
      </c>
      <c r="G65" s="13">
        <v>36845</v>
      </c>
      <c r="H65" s="11">
        <v>221.44290986020459</v>
      </c>
      <c r="I65" s="13">
        <v>40595</v>
      </c>
      <c r="J65" s="11">
        <v>243.98086377459643</v>
      </c>
      <c r="K65" s="11">
        <v>254.45</v>
      </c>
      <c r="L65" s="11">
        <v>259.46101364522411</v>
      </c>
      <c r="M65" s="11">
        <v>376.05588044184537</v>
      </c>
      <c r="N65" s="11">
        <v>292.68891531927852</v>
      </c>
      <c r="O65" s="11"/>
      <c r="P65" s="21">
        <f t="shared" ref="P65:U65" si="16">SUM(P56:P63)</f>
        <v>322.81700000000001</v>
      </c>
      <c r="Q65" s="21">
        <f t="shared" si="16"/>
        <v>347.94769673704417</v>
      </c>
      <c r="R65" s="21">
        <f t="shared" si="16"/>
        <v>369.71608325449387</v>
      </c>
      <c r="S65" s="21">
        <f t="shared" si="16"/>
        <v>393.17448405253282</v>
      </c>
      <c r="T65" s="21">
        <f t="shared" si="16"/>
        <v>409.34822242479504</v>
      </c>
      <c r="U65" s="21">
        <f t="shared" si="16"/>
        <v>379.79177423662429</v>
      </c>
      <c r="V65" s="21">
        <f>SUM(V56:V64)</f>
        <v>372.55799829742466</v>
      </c>
    </row>
    <row r="67" spans="1:22" s="17" customFormat="1" hidden="1" x14ac:dyDescent="0.2">
      <c r="B67" s="17">
        <v>0</v>
      </c>
      <c r="C67" s="17">
        <v>0</v>
      </c>
      <c r="E67" s="17">
        <v>0</v>
      </c>
      <c r="G67" s="17">
        <v>0</v>
      </c>
      <c r="P67" s="24"/>
      <c r="Q67" s="24"/>
      <c r="R67" s="24"/>
    </row>
    <row r="68" spans="1:22" s="17" customFormat="1" hidden="1" x14ac:dyDescent="0.2">
      <c r="B68" s="17">
        <v>0</v>
      </c>
      <c r="C68" s="17">
        <v>0</v>
      </c>
      <c r="E68" s="17">
        <v>0</v>
      </c>
      <c r="G68" s="17">
        <v>0</v>
      </c>
      <c r="P68" s="24"/>
      <c r="Q68" s="24"/>
      <c r="R68" s="24"/>
    </row>
    <row r="69" spans="1:22" x14ac:dyDescent="0.2">
      <c r="A69" s="12" t="s">
        <v>22</v>
      </c>
      <c r="B69" s="13"/>
      <c r="C69" s="13"/>
      <c r="D69" s="11"/>
      <c r="E69" s="13"/>
      <c r="F69" s="11"/>
      <c r="G69" s="13"/>
      <c r="H69" s="11"/>
      <c r="I69" s="31"/>
      <c r="J69" s="11"/>
      <c r="K69" s="11"/>
      <c r="L69" s="11"/>
      <c r="M69" s="11"/>
      <c r="N69" s="11"/>
      <c r="O69" s="11"/>
      <c r="P69" s="21">
        <v>-6.51</v>
      </c>
      <c r="Q69" s="21">
        <f>+Q31/P40</f>
        <v>-3.7808061420344794</v>
      </c>
      <c r="R69" s="21">
        <f t="shared" ref="R69:V69" si="17">+R31/Q40</f>
        <v>-7.91207168735591</v>
      </c>
      <c r="S69" s="21">
        <f t="shared" si="17"/>
        <v>-2.6506968131802666</v>
      </c>
      <c r="T69" s="21">
        <f t="shared" si="17"/>
        <v>-7.9336044329114186</v>
      </c>
      <c r="U69" s="21">
        <f t="shared" si="17"/>
        <v>-17.140355913917038</v>
      </c>
      <c r="V69" s="21">
        <f t="shared" si="17"/>
        <v>0.21628243305302042</v>
      </c>
    </row>
    <row r="70" spans="1:22" x14ac:dyDescent="0.2">
      <c r="A70" s="12" t="s">
        <v>23</v>
      </c>
      <c r="B70" s="13"/>
      <c r="C70" s="13"/>
      <c r="D70" s="11"/>
      <c r="E70" s="13"/>
      <c r="F70" s="11"/>
      <c r="G70" s="13"/>
      <c r="H70" s="11"/>
      <c r="I70" s="31"/>
      <c r="J70" s="11"/>
      <c r="K70" s="11"/>
      <c r="L70" s="11"/>
      <c r="M70" s="11"/>
      <c r="N70" s="11"/>
      <c r="O70" s="11"/>
      <c r="P70" s="21">
        <v>-22.315400000000011</v>
      </c>
      <c r="Q70" s="21">
        <f>+Q32/P40</f>
        <v>-25.196737044145813</v>
      </c>
      <c r="R70" s="21">
        <f t="shared" ref="R70:V70" si="18">+R32/Q40</f>
        <v>-32.760924788091422</v>
      </c>
      <c r="S70" s="21">
        <f t="shared" si="18"/>
        <v>-35.151614261683669</v>
      </c>
      <c r="T70" s="21">
        <f t="shared" si="18"/>
        <v>-42.061385269497507</v>
      </c>
      <c r="U70" s="21">
        <f t="shared" si="18"/>
        <v>-58.215927466160693</v>
      </c>
      <c r="V70" s="21">
        <f t="shared" si="18"/>
        <v>-56.358962917929198</v>
      </c>
    </row>
    <row r="72" spans="1:22" hidden="1" x14ac:dyDescent="0.2"/>
    <row r="73" spans="1:22" hidden="1" x14ac:dyDescent="0.2"/>
    <row r="74" spans="1:22" hidden="1" x14ac:dyDescent="0.2"/>
    <row r="75" spans="1:22" x14ac:dyDescent="0.2">
      <c r="V75" s="16"/>
    </row>
    <row r="76" spans="1:22" x14ac:dyDescent="0.2">
      <c r="K76" s="16"/>
      <c r="L76" s="16"/>
      <c r="M76" s="16"/>
      <c r="N76" s="16"/>
      <c r="O76" s="16"/>
      <c r="P76" s="25"/>
      <c r="Q76" s="25"/>
      <c r="R76" s="25"/>
    </row>
    <row r="77" spans="1:22" customFormat="1" ht="15" customHeight="1" x14ac:dyDescent="0.2">
      <c r="A77" s="34"/>
      <c r="B77" s="34"/>
      <c r="C77" s="34"/>
      <c r="D77" s="34"/>
      <c r="E77" s="34"/>
      <c r="F77" s="34"/>
      <c r="G77" s="35"/>
      <c r="H77" s="35"/>
    </row>
    <row r="78" spans="1:22" customFormat="1" ht="15" customHeight="1" x14ac:dyDescent="0.2">
      <c r="A78" s="36" t="s">
        <v>24</v>
      </c>
      <c r="B78" s="34"/>
      <c r="C78" s="34"/>
      <c r="D78" s="34"/>
      <c r="E78" s="37"/>
      <c r="F78" s="38"/>
      <c r="G78" s="35"/>
      <c r="H78" s="35"/>
    </row>
  </sheetData>
  <phoneticPr fontId="0" type="noConversion"/>
  <printOptions horizontalCentered="1" gridLines="1"/>
  <pageMargins left="0.19" right="0.17" top="0.25" bottom="0.23" header="0" footer="0"/>
  <pageSetup paperSize="9" scale="78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Evolució de la liquidació</vt:lpstr>
    </vt:vector>
  </TitlesOfParts>
  <Company>UAB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UAB</dc:creator>
  <cp:lastModifiedBy>Usuario de Windows</cp:lastModifiedBy>
  <cp:lastPrinted>2014-07-31T08:40:49Z</cp:lastPrinted>
  <dcterms:created xsi:type="dcterms:W3CDTF">2008-06-05T15:09:22Z</dcterms:created>
  <dcterms:modified xsi:type="dcterms:W3CDTF">2021-03-23T10:03:05Z</dcterms:modified>
</cp:coreProperties>
</file>