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codeName="AquestLlibreDeTreball"/>
  <mc:AlternateContent xmlns:mc="http://schemas.openxmlformats.org/markup-compatibility/2006">
    <mc:Choice Requires="x15">
      <x15ac:absPath xmlns:x15ac="http://schemas.microsoft.com/office/spreadsheetml/2010/11/ac" url="C:\Users\usuario\OneDrive - Universitat Autònoma de Barcelona (1)\Escritorio\Mèrits rellevants 2021\"/>
    </mc:Choice>
  </mc:AlternateContent>
  <xr:revisionPtr revIDLastSave="0" documentId="13_ncr:1_{27A072AA-928E-4B50-8587-BE121AA70D22}" xr6:coauthVersionLast="46" xr6:coauthVersionMax="47" xr10:uidLastSave="{00000000-0000-0000-0000-000000000000}"/>
  <bookViews>
    <workbookView xWindow="-120" yWindow="-120" windowWidth="20730" windowHeight="11160" firstSheet="2" activeTab="2" xr2:uid="{00000000-000D-0000-FFFF-FFFF00000000}"/>
  </bookViews>
  <sheets>
    <sheet name="Extracte de la normativa" sheetId="1" r:id="rId1"/>
    <sheet name="Instruccions" sheetId="22" r:id="rId2"/>
    <sheet name="Valoració " sheetId="2" r:id="rId3"/>
    <sheet name="AGR INT" sheetId="25" state="hidden" r:id="rId4"/>
    <sheet name="N AQU" sheetId="3" state="hidden" r:id="rId5"/>
    <sheet name="ERC Grant" sheetId="24" r:id="rId6"/>
    <sheet name="1.2.a.Projectes Internacionals" sheetId="4" r:id="rId7"/>
    <sheet name="1.2.b.Projectes I+D+i" sheetId="7" r:id="rId8"/>
    <sheet name="1.2.c.SGR" sheetId="23" r:id="rId9"/>
    <sheet name="1.2.d.Publicacions" sheetId="10" r:id="rId10"/>
    <sheet name="1.2.e.Transferència" sheetId="9" r:id="rId11"/>
    <sheet name="1.2.f. Institucions acadèmiques" sheetId="18" r:id="rId12"/>
    <sheet name="1.2.g.Direcció" sheetId="14" r:id="rId13"/>
    <sheet name="2.ii.Projectes Innovació Docent" sheetId="11" r:id="rId14"/>
    <sheet name="2.iv.Tesis" sheetId="12" r:id="rId15"/>
    <sheet name="2.v.2. Experiència Docent" sheetId="26" r:id="rId16"/>
    <sheet name="2.vi. Comissions docència" sheetId="20" r:id="rId17"/>
    <sheet name="2.vii altres mèrits docents" sheetId="27" r:id="rId18"/>
    <sheet name="AM. Altres Mèrits" sheetId="16" r:id="rId19"/>
    <sheet name="RESUM" sheetId="13" state="hidden" r:id="rId20"/>
  </sheets>
  <externalReferences>
    <externalReference r:id="rId21"/>
  </externalReferences>
  <definedNames>
    <definedName name="_xlnm._FilterDatabase" localSheetId="3" hidden="1">'AGR INT'!#REF!</definedName>
    <definedName name="_xlnm.Print_Titles" localSheetId="2">'Valoració '!$1:$11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8" i="7" l="1"/>
  <c r="Q9" i="7"/>
  <c r="Q10" i="7"/>
  <c r="Q11" i="7"/>
  <c r="Q12" i="7"/>
  <c r="Q13" i="7"/>
  <c r="Q14" i="7"/>
  <c r="Q15" i="7"/>
  <c r="Q16" i="7"/>
  <c r="Q17" i="7"/>
  <c r="Q18" i="7"/>
  <c r="Q19" i="7"/>
  <c r="Q20" i="7"/>
  <c r="Q21" i="7"/>
  <c r="Q22" i="7"/>
  <c r="Q23" i="7"/>
  <c r="Q24" i="7"/>
  <c r="Q25" i="7"/>
  <c r="Q26" i="7"/>
  <c r="Q27" i="7"/>
  <c r="Q28" i="7"/>
  <c r="Q29" i="7"/>
  <c r="Q30" i="7"/>
  <c r="Q31" i="7"/>
  <c r="Q32" i="7"/>
  <c r="Q33" i="7"/>
  <c r="Q34" i="7"/>
  <c r="Q35" i="7"/>
  <c r="Q36" i="7"/>
  <c r="Q37" i="7"/>
  <c r="Q38" i="7"/>
  <c r="Q39" i="7"/>
  <c r="Q40" i="7"/>
  <c r="Q41" i="7"/>
  <c r="Q42" i="7"/>
  <c r="Q43" i="7"/>
  <c r="Q44" i="7"/>
  <c r="Q45" i="7"/>
  <c r="Q46" i="7"/>
  <c r="Q47" i="7"/>
  <c r="Q48" i="7"/>
  <c r="Q49" i="7"/>
  <c r="Q50" i="7"/>
  <c r="Q51" i="7"/>
  <c r="Q52" i="7"/>
  <c r="Q53" i="7"/>
  <c r="Q54" i="7"/>
  <c r="Q55" i="7"/>
  <c r="Q56" i="7"/>
  <c r="Q57" i="7"/>
  <c r="Q58" i="7"/>
  <c r="Q59" i="7"/>
  <c r="Q60" i="7"/>
  <c r="Q61" i="7"/>
  <c r="Q62" i="7"/>
  <c r="Q63" i="7"/>
  <c r="Q64" i="7"/>
  <c r="Q65" i="7"/>
  <c r="Q66" i="7"/>
  <c r="Q67" i="7"/>
  <c r="Q68" i="7"/>
  <c r="Q69" i="7"/>
  <c r="Q70" i="7"/>
  <c r="Q71" i="7"/>
  <c r="Q72" i="7"/>
  <c r="Q73" i="7"/>
  <c r="Q74" i="7"/>
  <c r="Q75" i="7"/>
  <c r="Q76" i="7"/>
  <c r="Q77" i="7"/>
  <c r="Q78" i="7"/>
  <c r="Q79" i="7"/>
  <c r="Q80" i="7"/>
  <c r="Q81" i="7"/>
  <c r="Q82" i="7"/>
  <c r="Q83" i="7"/>
  <c r="Q84" i="7"/>
  <c r="Q85" i="7"/>
  <c r="Q86" i="7"/>
  <c r="Q87" i="7"/>
  <c r="Q88" i="7"/>
  <c r="Q89" i="7"/>
  <c r="Q90" i="7"/>
  <c r="Q91" i="7"/>
  <c r="Q92" i="7"/>
  <c r="Q93" i="7"/>
  <c r="Q94" i="7"/>
  <c r="Q95" i="7"/>
  <c r="Q96" i="7"/>
  <c r="Q97" i="7"/>
  <c r="Q98" i="7"/>
  <c r="Q99" i="7"/>
  <c r="Q100" i="7"/>
  <c r="Q101" i="7"/>
  <c r="Q102" i="7"/>
  <c r="Q103" i="7"/>
  <c r="Q104" i="7"/>
  <c r="Q105" i="7"/>
  <c r="Q106" i="7"/>
  <c r="Q107" i="7"/>
  <c r="M9" i="7"/>
  <c r="M8" i="7"/>
  <c r="S8" i="4"/>
  <c r="S9" i="4"/>
  <c r="S10" i="4"/>
  <c r="S11" i="4"/>
  <c r="S12" i="4"/>
  <c r="S13" i="4"/>
  <c r="S14" i="4"/>
  <c r="S15" i="4"/>
  <c r="S16" i="4"/>
  <c r="S17" i="4"/>
  <c r="S18" i="4"/>
  <c r="S19" i="4"/>
  <c r="S20" i="4"/>
  <c r="S21" i="4"/>
  <c r="S22" i="4"/>
  <c r="S23" i="4"/>
  <c r="S24" i="4"/>
  <c r="S25" i="4"/>
  <c r="S26" i="4"/>
  <c r="S27" i="4"/>
  <c r="S28" i="4"/>
  <c r="S29" i="4"/>
  <c r="S30" i="4"/>
  <c r="S31" i="4"/>
  <c r="S32" i="4"/>
  <c r="S33" i="4"/>
  <c r="S34" i="4"/>
  <c r="S35" i="4"/>
  <c r="S36" i="4"/>
  <c r="S37" i="4"/>
  <c r="S38" i="4"/>
  <c r="S39" i="4"/>
  <c r="S40" i="4"/>
  <c r="S41" i="4"/>
  <c r="S42" i="4"/>
  <c r="S43" i="4"/>
  <c r="S44" i="4"/>
  <c r="S45" i="4"/>
  <c r="S46" i="4"/>
  <c r="S47" i="4"/>
  <c r="S48" i="4"/>
  <c r="S49" i="4"/>
  <c r="S50" i="4"/>
  <c r="S51" i="4"/>
  <c r="S52" i="4"/>
  <c r="S53" i="4"/>
  <c r="S54" i="4"/>
  <c r="S55" i="4"/>
  <c r="S56" i="4"/>
  <c r="S57" i="4"/>
  <c r="S58" i="4"/>
  <c r="S59" i="4"/>
  <c r="S60" i="4"/>
  <c r="S61" i="4"/>
  <c r="S62" i="4"/>
  <c r="S63" i="4"/>
  <c r="S64" i="4"/>
  <c r="S65" i="4"/>
  <c r="S66" i="4"/>
  <c r="S67" i="4"/>
  <c r="S68" i="4"/>
  <c r="S69" i="4"/>
  <c r="S70" i="4"/>
  <c r="S71" i="4"/>
  <c r="S72" i="4"/>
  <c r="S73" i="4"/>
  <c r="S74" i="4"/>
  <c r="S75" i="4"/>
  <c r="S76" i="4"/>
  <c r="S77" i="4"/>
  <c r="S78" i="4"/>
  <c r="S79" i="4"/>
  <c r="S80" i="4"/>
  <c r="S81" i="4"/>
  <c r="S82" i="4"/>
  <c r="S83" i="4"/>
  <c r="S84" i="4"/>
  <c r="S85" i="4"/>
  <c r="S86" i="4"/>
  <c r="S87" i="4"/>
  <c r="S88" i="4"/>
  <c r="S89" i="4"/>
  <c r="S90" i="4"/>
  <c r="S91" i="4"/>
  <c r="S92" i="4"/>
  <c r="S93" i="4"/>
  <c r="S94" i="4"/>
  <c r="S95" i="4"/>
  <c r="S96" i="4"/>
  <c r="S97" i="4"/>
  <c r="S98" i="4"/>
  <c r="S99" i="4"/>
  <c r="S100" i="4"/>
  <c r="S101" i="4"/>
  <c r="S102" i="4"/>
  <c r="S103" i="4"/>
  <c r="S104" i="4"/>
  <c r="S105" i="4"/>
  <c r="S106" i="4"/>
  <c r="S107" i="4"/>
  <c r="Q9" i="4"/>
  <c r="Q10" i="4"/>
  <c r="Q11" i="4"/>
  <c r="Q12" i="4"/>
  <c r="Q13" i="4"/>
  <c r="Q14" i="4"/>
  <c r="Q15" i="4"/>
  <c r="Q16" i="4"/>
  <c r="Q17" i="4"/>
  <c r="Q18" i="4"/>
  <c r="Q19" i="4"/>
  <c r="Q20" i="4"/>
  <c r="Q21" i="4"/>
  <c r="Q22" i="4"/>
  <c r="Q23" i="4"/>
  <c r="Q24" i="4"/>
  <c r="Q25" i="4"/>
  <c r="Q26" i="4"/>
  <c r="Q27" i="4"/>
  <c r="Q28" i="4"/>
  <c r="Q29" i="4"/>
  <c r="Q30" i="4"/>
  <c r="Q31" i="4"/>
  <c r="Q32" i="4"/>
  <c r="Q33" i="4"/>
  <c r="Q34" i="4"/>
  <c r="Q35" i="4"/>
  <c r="Q36" i="4"/>
  <c r="Q37" i="4"/>
  <c r="Q38" i="4"/>
  <c r="Q39" i="4"/>
  <c r="Q40" i="4"/>
  <c r="Q41" i="4"/>
  <c r="Q42" i="4"/>
  <c r="Q43" i="4"/>
  <c r="Q44" i="4"/>
  <c r="Q45" i="4"/>
  <c r="Q46" i="4"/>
  <c r="Q47" i="4"/>
  <c r="Q48" i="4"/>
  <c r="Q49" i="4"/>
  <c r="Q50" i="4"/>
  <c r="Q51" i="4"/>
  <c r="Q52" i="4"/>
  <c r="Q53" i="4"/>
  <c r="Q54" i="4"/>
  <c r="Q55" i="4"/>
  <c r="Q56" i="4"/>
  <c r="Q57" i="4"/>
  <c r="Q58" i="4"/>
  <c r="Q59" i="4"/>
  <c r="Q60" i="4"/>
  <c r="Q61" i="4"/>
  <c r="Q62" i="4"/>
  <c r="Q63" i="4"/>
  <c r="Q64" i="4"/>
  <c r="Q65" i="4"/>
  <c r="Q66" i="4"/>
  <c r="Q67" i="4"/>
  <c r="Q68" i="4"/>
  <c r="Q69" i="4"/>
  <c r="Q70" i="4"/>
  <c r="Q71" i="4"/>
  <c r="Q72" i="4"/>
  <c r="Q73" i="4"/>
  <c r="Q74" i="4"/>
  <c r="Q75" i="4"/>
  <c r="Q76" i="4"/>
  <c r="Q77" i="4"/>
  <c r="Q78" i="4"/>
  <c r="Q79" i="4"/>
  <c r="Q81" i="4"/>
  <c r="Q82" i="4"/>
  <c r="Q83" i="4"/>
  <c r="Q84" i="4"/>
  <c r="Q85" i="4"/>
  <c r="Q86" i="4"/>
  <c r="Q87" i="4"/>
  <c r="Q88" i="4"/>
  <c r="Q89" i="4"/>
  <c r="Q90" i="4"/>
  <c r="Q91" i="4"/>
  <c r="Q92" i="4"/>
  <c r="Q93" i="4"/>
  <c r="Q94" i="4"/>
  <c r="Q95" i="4"/>
  <c r="Q96" i="4"/>
  <c r="Q97" i="4"/>
  <c r="Q98" i="4"/>
  <c r="Q99" i="4"/>
  <c r="Q100" i="4"/>
  <c r="Q101" i="4"/>
  <c r="Q102" i="4"/>
  <c r="Q103" i="4"/>
  <c r="Q104" i="4"/>
  <c r="Q105" i="4"/>
  <c r="Q106" i="4"/>
  <c r="Q107" i="4"/>
  <c r="D9" i="2"/>
  <c r="G19" i="2"/>
  <c r="G18" i="2"/>
  <c r="G17" i="2"/>
  <c r="G44" i="2" l="1"/>
  <c r="Z3" i="2"/>
  <c r="F8" i="2" s="1"/>
  <c r="G42" i="2"/>
  <c r="G68" i="2" l="1"/>
  <c r="H68" i="2"/>
  <c r="H9" i="10" l="1"/>
  <c r="H10" i="10"/>
  <c r="H11" i="10"/>
  <c r="H12" i="10"/>
  <c r="H13" i="10"/>
  <c r="H14" i="10"/>
  <c r="H15" i="10"/>
  <c r="H16" i="10"/>
  <c r="H17" i="10"/>
  <c r="H18" i="10"/>
  <c r="H19" i="10"/>
  <c r="H20" i="10"/>
  <c r="H21" i="10"/>
  <c r="H22" i="10"/>
  <c r="H23" i="10"/>
  <c r="H24" i="10"/>
  <c r="H25" i="10"/>
  <c r="H26" i="10"/>
  <c r="H27" i="10"/>
  <c r="H28" i="10"/>
  <c r="H29" i="10"/>
  <c r="H30" i="10"/>
  <c r="H31" i="10"/>
  <c r="H32" i="10"/>
  <c r="H33" i="10"/>
  <c r="H34" i="10"/>
  <c r="H35" i="10"/>
  <c r="H36" i="10"/>
  <c r="H37" i="10"/>
  <c r="H38" i="10"/>
  <c r="H39" i="10"/>
  <c r="H40" i="10"/>
  <c r="H41" i="10"/>
  <c r="H42" i="10"/>
  <c r="H43" i="10"/>
  <c r="H44" i="10"/>
  <c r="H45" i="10"/>
  <c r="H46" i="10"/>
  <c r="H47" i="10"/>
  <c r="H48" i="10"/>
  <c r="H49" i="10"/>
  <c r="H50" i="10"/>
  <c r="H51" i="10"/>
  <c r="H52" i="10"/>
  <c r="H53" i="10"/>
  <c r="H54" i="10"/>
  <c r="H55" i="10"/>
  <c r="H56" i="10"/>
  <c r="H57" i="10"/>
  <c r="H58" i="10"/>
  <c r="H59" i="10"/>
  <c r="H60" i="10"/>
  <c r="H61" i="10"/>
  <c r="H62" i="10"/>
  <c r="H63" i="10"/>
  <c r="H64" i="10"/>
  <c r="H65" i="10"/>
  <c r="H66" i="10"/>
  <c r="H67" i="10"/>
  <c r="H68" i="10"/>
  <c r="H69" i="10"/>
  <c r="H70" i="10"/>
  <c r="H71" i="10"/>
  <c r="H72" i="10"/>
  <c r="H73" i="10"/>
  <c r="H74" i="10"/>
  <c r="H75" i="10"/>
  <c r="H76" i="10"/>
  <c r="H77" i="10"/>
  <c r="H78" i="10"/>
  <c r="H79" i="10"/>
  <c r="H80" i="10"/>
  <c r="H81" i="10"/>
  <c r="H82" i="10"/>
  <c r="H83" i="10"/>
  <c r="H84" i="10"/>
  <c r="H85" i="10"/>
  <c r="H86" i="10"/>
  <c r="H87" i="10"/>
  <c r="H88" i="10"/>
  <c r="H89" i="10"/>
  <c r="H90" i="10"/>
  <c r="H91" i="10"/>
  <c r="H92" i="10"/>
  <c r="H93" i="10"/>
  <c r="H94" i="10"/>
  <c r="H95" i="10"/>
  <c r="H96" i="10"/>
  <c r="H97" i="10"/>
  <c r="H98" i="10"/>
  <c r="H99" i="10"/>
  <c r="H100" i="10"/>
  <c r="H101" i="10"/>
  <c r="H102" i="10"/>
  <c r="H103" i="10"/>
  <c r="H104" i="10"/>
  <c r="H105" i="10"/>
  <c r="H106" i="10"/>
  <c r="H107" i="10"/>
  <c r="H108" i="10"/>
  <c r="H109" i="10"/>
  <c r="H110" i="10"/>
  <c r="H111" i="10"/>
  <c r="H112" i="10"/>
  <c r="H113" i="10"/>
  <c r="H114" i="10"/>
  <c r="H115" i="10"/>
  <c r="H116" i="10"/>
  <c r="H117" i="10"/>
  <c r="H118" i="10"/>
  <c r="H119" i="10"/>
  <c r="H120" i="10"/>
  <c r="H121" i="10"/>
  <c r="H122" i="10"/>
  <c r="H123" i="10"/>
  <c r="H124" i="10"/>
  <c r="H125" i="10"/>
  <c r="H126" i="10"/>
  <c r="H127" i="10"/>
  <c r="H128" i="10"/>
  <c r="H129" i="10"/>
  <c r="H130" i="10"/>
  <c r="H131" i="10"/>
  <c r="H132" i="10"/>
  <c r="H133" i="10"/>
  <c r="H134" i="10"/>
  <c r="H135" i="10"/>
  <c r="H136" i="10"/>
  <c r="H137" i="10"/>
  <c r="H138" i="10"/>
  <c r="H139" i="10"/>
  <c r="H140" i="10"/>
  <c r="H141" i="10"/>
  <c r="H142" i="10"/>
  <c r="H143" i="10"/>
  <c r="H144" i="10"/>
  <c r="H145" i="10"/>
  <c r="H146" i="10"/>
  <c r="H147" i="10"/>
  <c r="H148" i="10"/>
  <c r="H149" i="10"/>
  <c r="H150" i="10"/>
  <c r="H151" i="10"/>
  <c r="H152" i="10"/>
  <c r="H153" i="10"/>
  <c r="H154" i="10"/>
  <c r="H155" i="10"/>
  <c r="H156" i="10"/>
  <c r="H157" i="10"/>
  <c r="H158" i="10"/>
  <c r="H159" i="10"/>
  <c r="H160" i="10"/>
  <c r="H161" i="10"/>
  <c r="H162" i="10"/>
  <c r="H163" i="10"/>
  <c r="H164" i="10"/>
  <c r="H165" i="10"/>
  <c r="H166" i="10"/>
  <c r="H167" i="10"/>
  <c r="H168" i="10"/>
  <c r="H169" i="10"/>
  <c r="H170" i="10"/>
  <c r="H171" i="10"/>
  <c r="H172" i="10"/>
  <c r="H173" i="10"/>
  <c r="H174" i="10"/>
  <c r="H175" i="10"/>
  <c r="H176" i="10"/>
  <c r="H177" i="10"/>
  <c r="H178" i="10"/>
  <c r="H179" i="10"/>
  <c r="H180" i="10"/>
  <c r="H181" i="10"/>
  <c r="H182" i="10"/>
  <c r="H183" i="10"/>
  <c r="H184" i="10"/>
  <c r="H185" i="10"/>
  <c r="H186" i="10"/>
  <c r="H187" i="10"/>
  <c r="H188" i="10"/>
  <c r="H189" i="10"/>
  <c r="H190" i="10"/>
  <c r="H191" i="10"/>
  <c r="H192" i="10"/>
  <c r="H193" i="10"/>
  <c r="H194" i="10"/>
  <c r="H195" i="10"/>
  <c r="H196" i="10"/>
  <c r="H197" i="10"/>
  <c r="H198" i="10"/>
  <c r="H199" i="10"/>
  <c r="H200" i="10"/>
  <c r="H201" i="10"/>
  <c r="H202" i="10"/>
  <c r="H203" i="10"/>
  <c r="H204" i="10"/>
  <c r="H205" i="10"/>
  <c r="H206" i="10"/>
  <c r="H207" i="10"/>
  <c r="H8" i="10"/>
  <c r="G106" i="12" l="1"/>
  <c r="G105" i="12"/>
  <c r="G104" i="12"/>
  <c r="G103" i="12"/>
  <c r="G102" i="12"/>
  <c r="G101" i="12"/>
  <c r="G100" i="12"/>
  <c r="G99" i="12"/>
  <c r="G98" i="12"/>
  <c r="G97" i="12"/>
  <c r="G96" i="12"/>
  <c r="G95" i="12"/>
  <c r="G94" i="12"/>
  <c r="G93" i="12"/>
  <c r="G92" i="12"/>
  <c r="G91" i="12"/>
  <c r="G90" i="12"/>
  <c r="G89" i="12"/>
  <c r="G88" i="12"/>
  <c r="G87" i="12"/>
  <c r="G86" i="12"/>
  <c r="G85" i="12"/>
  <c r="G84" i="12"/>
  <c r="G83" i="12"/>
  <c r="G82" i="12"/>
  <c r="G81" i="12"/>
  <c r="G80" i="12"/>
  <c r="G79" i="12"/>
  <c r="G78" i="12"/>
  <c r="G77" i="12"/>
  <c r="G76" i="12"/>
  <c r="G75" i="12"/>
  <c r="G74" i="12"/>
  <c r="G73" i="12"/>
  <c r="G72" i="12"/>
  <c r="G71" i="12"/>
  <c r="G70" i="12"/>
  <c r="G69" i="12"/>
  <c r="G68" i="12"/>
  <c r="G67" i="12"/>
  <c r="G66" i="12"/>
  <c r="G65" i="12"/>
  <c r="G64" i="12"/>
  <c r="G63" i="12"/>
  <c r="G62" i="12"/>
  <c r="G61" i="12"/>
  <c r="G60" i="12"/>
  <c r="G59" i="12"/>
  <c r="G58" i="12"/>
  <c r="G57" i="12"/>
  <c r="G56" i="12"/>
  <c r="G55" i="12"/>
  <c r="G54" i="12"/>
  <c r="G53" i="12"/>
  <c r="G52" i="12"/>
  <c r="G51" i="12"/>
  <c r="G50" i="12"/>
  <c r="G49" i="12"/>
  <c r="G48" i="12"/>
  <c r="G47" i="12"/>
  <c r="G46" i="12"/>
  <c r="G45" i="12"/>
  <c r="G44" i="12"/>
  <c r="G43" i="12"/>
  <c r="G42" i="12"/>
  <c r="G41" i="12"/>
  <c r="G40" i="12"/>
  <c r="G39" i="12"/>
  <c r="G38" i="12"/>
  <c r="G37" i="12"/>
  <c r="G36" i="12"/>
  <c r="G35" i="12"/>
  <c r="G34" i="12"/>
  <c r="G33" i="12"/>
  <c r="G32" i="12"/>
  <c r="G31" i="12"/>
  <c r="G30" i="12"/>
  <c r="G29" i="12"/>
  <c r="G28" i="12"/>
  <c r="G27" i="12"/>
  <c r="G26" i="12"/>
  <c r="G25" i="12"/>
  <c r="G24" i="12"/>
  <c r="G23" i="12"/>
  <c r="G22" i="12"/>
  <c r="G21" i="12"/>
  <c r="G20" i="12"/>
  <c r="G19" i="12"/>
  <c r="G18" i="12"/>
  <c r="G17" i="12"/>
  <c r="G16" i="12"/>
  <c r="G15" i="12"/>
  <c r="G14" i="12"/>
  <c r="G13" i="12"/>
  <c r="G12" i="12"/>
  <c r="G11" i="12"/>
  <c r="G10" i="12"/>
  <c r="G9" i="12"/>
  <c r="G8" i="12"/>
  <c r="G7" i="12"/>
  <c r="H507" i="27"/>
  <c r="G507" i="27" a="1"/>
  <c r="G507" i="27" s="1"/>
  <c r="H506" i="27"/>
  <c r="G506" i="27" a="1"/>
  <c r="G506" i="27" s="1"/>
  <c r="H505" i="27"/>
  <c r="G505" i="27" a="1"/>
  <c r="G505" i="27" s="1"/>
  <c r="H504" i="27"/>
  <c r="G504" i="27" a="1"/>
  <c r="G504" i="27" s="1"/>
  <c r="H503" i="27"/>
  <c r="G503" i="27" a="1"/>
  <c r="G503" i="27" s="1"/>
  <c r="H502" i="27"/>
  <c r="G502" i="27" a="1"/>
  <c r="G502" i="27" s="1"/>
  <c r="H501" i="27"/>
  <c r="G501" i="27" a="1"/>
  <c r="G501" i="27" s="1"/>
  <c r="H500" i="27"/>
  <c r="G500" i="27" a="1"/>
  <c r="G500" i="27" s="1"/>
  <c r="H499" i="27"/>
  <c r="G499" i="27" a="1"/>
  <c r="G499" i="27" s="1"/>
  <c r="H498" i="27"/>
  <c r="G498" i="27" a="1"/>
  <c r="G498" i="27" s="1"/>
  <c r="H497" i="27"/>
  <c r="G497" i="27" a="1"/>
  <c r="G497" i="27" s="1"/>
  <c r="H496" i="27"/>
  <c r="G496" i="27"/>
  <c r="G496" i="27" a="1"/>
  <c r="H495" i="27"/>
  <c r="G495" i="27" a="1"/>
  <c r="G495" i="27" s="1"/>
  <c r="H494" i="27"/>
  <c r="G494" i="27" a="1"/>
  <c r="G494" i="27" s="1"/>
  <c r="H493" i="27"/>
  <c r="G493" i="27" a="1"/>
  <c r="G493" i="27" s="1"/>
  <c r="H492" i="27"/>
  <c r="G492" i="27" a="1"/>
  <c r="G492" i="27" s="1"/>
  <c r="H491" i="27"/>
  <c r="G491" i="27" a="1"/>
  <c r="G491" i="27" s="1"/>
  <c r="H490" i="27"/>
  <c r="G490" i="27" a="1"/>
  <c r="G490" i="27" s="1"/>
  <c r="H489" i="27"/>
  <c r="G489" i="27" a="1"/>
  <c r="G489" i="27" s="1"/>
  <c r="H488" i="27"/>
  <c r="G488" i="27" a="1"/>
  <c r="G488" i="27" s="1"/>
  <c r="H487" i="27"/>
  <c r="G487" i="27" a="1"/>
  <c r="G487" i="27" s="1"/>
  <c r="H486" i="27"/>
  <c r="G486" i="27" a="1"/>
  <c r="G486" i="27" s="1"/>
  <c r="H485" i="27"/>
  <c r="G485" i="27" a="1"/>
  <c r="G485" i="27" s="1"/>
  <c r="H484" i="27"/>
  <c r="G484" i="27" a="1"/>
  <c r="G484" i="27" s="1"/>
  <c r="H483" i="27"/>
  <c r="G483" i="27" a="1"/>
  <c r="G483" i="27" s="1"/>
  <c r="H482" i="27"/>
  <c r="G482" i="27" a="1"/>
  <c r="G482" i="27" s="1"/>
  <c r="H481" i="27"/>
  <c r="G481" i="27" a="1"/>
  <c r="G481" i="27" s="1"/>
  <c r="H480" i="27"/>
  <c r="G480" i="27" a="1"/>
  <c r="G480" i="27" s="1"/>
  <c r="H479" i="27"/>
  <c r="G479" i="27" a="1"/>
  <c r="G479" i="27" s="1"/>
  <c r="H478" i="27"/>
  <c r="G478" i="27" a="1"/>
  <c r="G478" i="27" s="1"/>
  <c r="H477" i="27"/>
  <c r="G477" i="27" a="1"/>
  <c r="G477" i="27" s="1"/>
  <c r="H476" i="27"/>
  <c r="G476" i="27" a="1"/>
  <c r="G476" i="27" s="1"/>
  <c r="H475" i="27"/>
  <c r="G475" i="27" a="1"/>
  <c r="G475" i="27" s="1"/>
  <c r="H474" i="27"/>
  <c r="G474" i="27" a="1"/>
  <c r="G474" i="27" s="1"/>
  <c r="H473" i="27"/>
  <c r="G473" i="27" a="1"/>
  <c r="G473" i="27" s="1"/>
  <c r="H472" i="27"/>
  <c r="G472" i="27" a="1"/>
  <c r="G472" i="27" s="1"/>
  <c r="H471" i="27"/>
  <c r="G471" i="27" a="1"/>
  <c r="G471" i="27" s="1"/>
  <c r="H470" i="27"/>
  <c r="G470" i="27" a="1"/>
  <c r="G470" i="27" s="1"/>
  <c r="H469" i="27"/>
  <c r="G469" i="27" a="1"/>
  <c r="G469" i="27" s="1"/>
  <c r="H468" i="27"/>
  <c r="G468" i="27" a="1"/>
  <c r="G468" i="27" s="1"/>
  <c r="H467" i="27"/>
  <c r="G467" i="27" a="1"/>
  <c r="G467" i="27" s="1"/>
  <c r="H466" i="27"/>
  <c r="G466" i="27" a="1"/>
  <c r="G466" i="27" s="1"/>
  <c r="H465" i="27"/>
  <c r="G465" i="27" a="1"/>
  <c r="G465" i="27" s="1"/>
  <c r="H464" i="27"/>
  <c r="G464" i="27" a="1"/>
  <c r="G464" i="27" s="1"/>
  <c r="H463" i="27"/>
  <c r="G463" i="27" a="1"/>
  <c r="G463" i="27" s="1"/>
  <c r="H462" i="27"/>
  <c r="G462" i="27" a="1"/>
  <c r="G462" i="27" s="1"/>
  <c r="H461" i="27"/>
  <c r="G461" i="27" a="1"/>
  <c r="G461" i="27" s="1"/>
  <c r="H460" i="27"/>
  <c r="G460" i="27" a="1"/>
  <c r="G460" i="27" s="1"/>
  <c r="H459" i="27"/>
  <c r="G459" i="27" a="1"/>
  <c r="G459" i="27" s="1"/>
  <c r="H458" i="27"/>
  <c r="G458" i="27" a="1"/>
  <c r="G458" i="27" s="1"/>
  <c r="H457" i="27"/>
  <c r="G457" i="27" a="1"/>
  <c r="G457" i="27" s="1"/>
  <c r="H456" i="27"/>
  <c r="G456" i="27" a="1"/>
  <c r="G456" i="27" s="1"/>
  <c r="H455" i="27"/>
  <c r="G455" i="27" a="1"/>
  <c r="G455" i="27" s="1"/>
  <c r="H454" i="27"/>
  <c r="G454" i="27" a="1"/>
  <c r="G454" i="27" s="1"/>
  <c r="H453" i="27"/>
  <c r="G453" i="27" a="1"/>
  <c r="G453" i="27" s="1"/>
  <c r="H452" i="27"/>
  <c r="G452" i="27" a="1"/>
  <c r="G452" i="27" s="1"/>
  <c r="H451" i="27"/>
  <c r="G451" i="27" a="1"/>
  <c r="G451" i="27" s="1"/>
  <c r="H450" i="27"/>
  <c r="G450" i="27" a="1"/>
  <c r="G450" i="27" s="1"/>
  <c r="H449" i="27"/>
  <c r="G449" i="27" a="1"/>
  <c r="G449" i="27" s="1"/>
  <c r="H448" i="27"/>
  <c r="G448" i="27" a="1"/>
  <c r="G448" i="27" s="1"/>
  <c r="H447" i="27"/>
  <c r="G447" i="27" a="1"/>
  <c r="G447" i="27" s="1"/>
  <c r="H446" i="27"/>
  <c r="G446" i="27" a="1"/>
  <c r="G446" i="27" s="1"/>
  <c r="H445" i="27"/>
  <c r="G445" i="27" a="1"/>
  <c r="G445" i="27" s="1"/>
  <c r="H444" i="27"/>
  <c r="G444" i="27" a="1"/>
  <c r="G444" i="27" s="1"/>
  <c r="H443" i="27"/>
  <c r="G443" i="27" a="1"/>
  <c r="G443" i="27" s="1"/>
  <c r="H442" i="27"/>
  <c r="G442" i="27" a="1"/>
  <c r="G442" i="27" s="1"/>
  <c r="H441" i="27"/>
  <c r="G441" i="27" a="1"/>
  <c r="G441" i="27" s="1"/>
  <c r="H440" i="27"/>
  <c r="G440" i="27" a="1"/>
  <c r="G440" i="27" s="1"/>
  <c r="H439" i="27"/>
  <c r="G439" i="27" a="1"/>
  <c r="G439" i="27" s="1"/>
  <c r="H438" i="27"/>
  <c r="G438" i="27" a="1"/>
  <c r="G438" i="27" s="1"/>
  <c r="H437" i="27"/>
  <c r="G437" i="27" a="1"/>
  <c r="G437" i="27" s="1"/>
  <c r="H436" i="27"/>
  <c r="G436" i="27" a="1"/>
  <c r="G436" i="27" s="1"/>
  <c r="H435" i="27"/>
  <c r="G435" i="27" a="1"/>
  <c r="G435" i="27" s="1"/>
  <c r="H434" i="27"/>
  <c r="G434" i="27" a="1"/>
  <c r="G434" i="27" s="1"/>
  <c r="H433" i="27"/>
  <c r="G433" i="27" a="1"/>
  <c r="G433" i="27" s="1"/>
  <c r="H432" i="27"/>
  <c r="G432" i="27" a="1"/>
  <c r="G432" i="27" s="1"/>
  <c r="H431" i="27"/>
  <c r="G431" i="27" a="1"/>
  <c r="G431" i="27" s="1"/>
  <c r="H430" i="27"/>
  <c r="G430" i="27" a="1"/>
  <c r="G430" i="27" s="1"/>
  <c r="H429" i="27"/>
  <c r="G429" i="27" a="1"/>
  <c r="G429" i="27" s="1"/>
  <c r="H428" i="27"/>
  <c r="G428" i="27" a="1"/>
  <c r="G428" i="27" s="1"/>
  <c r="H427" i="27"/>
  <c r="G427" i="27" a="1"/>
  <c r="G427" i="27" s="1"/>
  <c r="H426" i="27"/>
  <c r="G426" i="27" a="1"/>
  <c r="G426" i="27" s="1"/>
  <c r="H425" i="27"/>
  <c r="G425" i="27" a="1"/>
  <c r="G425" i="27" s="1"/>
  <c r="H424" i="27"/>
  <c r="G424" i="27" a="1"/>
  <c r="G424" i="27" s="1"/>
  <c r="H423" i="27"/>
  <c r="G423" i="27" a="1"/>
  <c r="G423" i="27" s="1"/>
  <c r="H422" i="27"/>
  <c r="G422" i="27" a="1"/>
  <c r="G422" i="27" s="1"/>
  <c r="H421" i="27"/>
  <c r="G421" i="27" a="1"/>
  <c r="G421" i="27" s="1"/>
  <c r="H420" i="27"/>
  <c r="G420" i="27" a="1"/>
  <c r="G420" i="27" s="1"/>
  <c r="H419" i="27"/>
  <c r="G419" i="27" a="1"/>
  <c r="G419" i="27" s="1"/>
  <c r="H418" i="27"/>
  <c r="G418" i="27" a="1"/>
  <c r="G418" i="27" s="1"/>
  <c r="H417" i="27"/>
  <c r="G417" i="27" a="1"/>
  <c r="G417" i="27" s="1"/>
  <c r="H416" i="27"/>
  <c r="G416" i="27" a="1"/>
  <c r="G416" i="27" s="1"/>
  <c r="H415" i="27"/>
  <c r="G415" i="27" a="1"/>
  <c r="G415" i="27" s="1"/>
  <c r="H414" i="27"/>
  <c r="G414" i="27" a="1"/>
  <c r="G414" i="27" s="1"/>
  <c r="H413" i="27"/>
  <c r="G413" i="27" a="1"/>
  <c r="G413" i="27" s="1"/>
  <c r="H412" i="27"/>
  <c r="G412" i="27" a="1"/>
  <c r="G412" i="27" s="1"/>
  <c r="H411" i="27"/>
  <c r="G411" i="27" a="1"/>
  <c r="G411" i="27" s="1"/>
  <c r="H410" i="27"/>
  <c r="G410" i="27" a="1"/>
  <c r="G410" i="27" s="1"/>
  <c r="H409" i="27"/>
  <c r="G409" i="27" a="1"/>
  <c r="G409" i="27" s="1"/>
  <c r="H408" i="27"/>
  <c r="G408" i="27" a="1"/>
  <c r="G408" i="27" s="1"/>
  <c r="H407" i="27"/>
  <c r="G407" i="27" a="1"/>
  <c r="G407" i="27" s="1"/>
  <c r="H406" i="27"/>
  <c r="G406" i="27" a="1"/>
  <c r="G406" i="27" s="1"/>
  <c r="H405" i="27"/>
  <c r="G405" i="27" a="1"/>
  <c r="G405" i="27" s="1"/>
  <c r="H404" i="27"/>
  <c r="G404" i="27" a="1"/>
  <c r="G404" i="27" s="1"/>
  <c r="H403" i="27"/>
  <c r="G403" i="27" a="1"/>
  <c r="G403" i="27" s="1"/>
  <c r="H402" i="27"/>
  <c r="G402" i="27" a="1"/>
  <c r="G402" i="27" s="1"/>
  <c r="H401" i="27"/>
  <c r="G401" i="27" a="1"/>
  <c r="G401" i="27" s="1"/>
  <c r="H400" i="27"/>
  <c r="G400" i="27" a="1"/>
  <c r="G400" i="27" s="1"/>
  <c r="H399" i="27"/>
  <c r="G399" i="27" a="1"/>
  <c r="G399" i="27" s="1"/>
  <c r="H398" i="27"/>
  <c r="G398" i="27" a="1"/>
  <c r="G398" i="27" s="1"/>
  <c r="H397" i="27"/>
  <c r="G397" i="27" a="1"/>
  <c r="G397" i="27" s="1"/>
  <c r="H396" i="27"/>
  <c r="G396" i="27" a="1"/>
  <c r="G396" i="27" s="1"/>
  <c r="H395" i="27"/>
  <c r="G395" i="27" a="1"/>
  <c r="G395" i="27" s="1"/>
  <c r="H394" i="27"/>
  <c r="G394" i="27" a="1"/>
  <c r="G394" i="27" s="1"/>
  <c r="H393" i="27"/>
  <c r="G393" i="27" a="1"/>
  <c r="G393" i="27" s="1"/>
  <c r="H392" i="27"/>
  <c r="G392" i="27" a="1"/>
  <c r="G392" i="27" s="1"/>
  <c r="H391" i="27"/>
  <c r="G391" i="27" a="1"/>
  <c r="G391" i="27" s="1"/>
  <c r="H390" i="27"/>
  <c r="G390" i="27" a="1"/>
  <c r="G390" i="27" s="1"/>
  <c r="H389" i="27"/>
  <c r="G389" i="27" a="1"/>
  <c r="G389" i="27" s="1"/>
  <c r="H388" i="27"/>
  <c r="G388" i="27" a="1"/>
  <c r="G388" i="27" s="1"/>
  <c r="H387" i="27"/>
  <c r="G387" i="27" a="1"/>
  <c r="G387" i="27" s="1"/>
  <c r="H386" i="27"/>
  <c r="G386" i="27" a="1"/>
  <c r="G386" i="27" s="1"/>
  <c r="H385" i="27"/>
  <c r="G385" i="27" a="1"/>
  <c r="G385" i="27" s="1"/>
  <c r="H384" i="27"/>
  <c r="G384" i="27" a="1"/>
  <c r="G384" i="27" s="1"/>
  <c r="H383" i="27"/>
  <c r="G383" i="27" a="1"/>
  <c r="G383" i="27" s="1"/>
  <c r="H382" i="27"/>
  <c r="G382" i="27" a="1"/>
  <c r="G382" i="27" s="1"/>
  <c r="H381" i="27"/>
  <c r="G381" i="27" a="1"/>
  <c r="G381" i="27" s="1"/>
  <c r="H380" i="27"/>
  <c r="G380" i="27"/>
  <c r="G380" i="27" a="1"/>
  <c r="H379" i="27"/>
  <c r="G379" i="27" a="1"/>
  <c r="G379" i="27" s="1"/>
  <c r="H378" i="27"/>
  <c r="G378" i="27" a="1"/>
  <c r="G378" i="27" s="1"/>
  <c r="H377" i="27"/>
  <c r="G377" i="27" a="1"/>
  <c r="G377" i="27" s="1"/>
  <c r="H376" i="27"/>
  <c r="G376" i="27" a="1"/>
  <c r="G376" i="27" s="1"/>
  <c r="H375" i="27"/>
  <c r="G375" i="27" a="1"/>
  <c r="G375" i="27" s="1"/>
  <c r="H374" i="27"/>
  <c r="G374" i="27" a="1"/>
  <c r="G374" i="27" s="1"/>
  <c r="H373" i="27"/>
  <c r="G373" i="27" a="1"/>
  <c r="G373" i="27" s="1"/>
  <c r="H372" i="27"/>
  <c r="G372" i="27" a="1"/>
  <c r="G372" i="27" s="1"/>
  <c r="H371" i="27"/>
  <c r="G371" i="27" a="1"/>
  <c r="G371" i="27" s="1"/>
  <c r="H370" i="27"/>
  <c r="G370" i="27" a="1"/>
  <c r="G370" i="27" s="1"/>
  <c r="H369" i="27"/>
  <c r="G369" i="27" a="1"/>
  <c r="G369" i="27" s="1"/>
  <c r="H368" i="27"/>
  <c r="G368" i="27" a="1"/>
  <c r="G368" i="27" s="1"/>
  <c r="H367" i="27"/>
  <c r="G367" i="27" a="1"/>
  <c r="G367" i="27" s="1"/>
  <c r="H366" i="27"/>
  <c r="G366" i="27" a="1"/>
  <c r="G366" i="27" s="1"/>
  <c r="H365" i="27"/>
  <c r="G365" i="27" a="1"/>
  <c r="G365" i="27" s="1"/>
  <c r="H364" i="27"/>
  <c r="G364" i="27" a="1"/>
  <c r="G364" i="27" s="1"/>
  <c r="H363" i="27"/>
  <c r="G363" i="27" a="1"/>
  <c r="G363" i="27" s="1"/>
  <c r="H362" i="27"/>
  <c r="G362" i="27" a="1"/>
  <c r="G362" i="27" s="1"/>
  <c r="H361" i="27"/>
  <c r="G361" i="27" a="1"/>
  <c r="G361" i="27" s="1"/>
  <c r="H360" i="27"/>
  <c r="G360" i="27" a="1"/>
  <c r="G360" i="27" s="1"/>
  <c r="H359" i="27"/>
  <c r="G359" i="27" a="1"/>
  <c r="G359" i="27" s="1"/>
  <c r="H358" i="27"/>
  <c r="G358" i="27" a="1"/>
  <c r="G358" i="27" s="1"/>
  <c r="H357" i="27"/>
  <c r="G357" i="27" a="1"/>
  <c r="G357" i="27" s="1"/>
  <c r="H356" i="27"/>
  <c r="G356" i="27" a="1"/>
  <c r="G356" i="27" s="1"/>
  <c r="H355" i="27"/>
  <c r="G355" i="27" a="1"/>
  <c r="G355" i="27" s="1"/>
  <c r="H354" i="27"/>
  <c r="G354" i="27" a="1"/>
  <c r="G354" i="27" s="1"/>
  <c r="H353" i="27"/>
  <c r="G353" i="27" a="1"/>
  <c r="G353" i="27" s="1"/>
  <c r="H352" i="27"/>
  <c r="G352" i="27" a="1"/>
  <c r="G352" i="27" s="1"/>
  <c r="H351" i="27"/>
  <c r="G351" i="27" a="1"/>
  <c r="G351" i="27" s="1"/>
  <c r="H350" i="27"/>
  <c r="G350" i="27" a="1"/>
  <c r="G350" i="27" s="1"/>
  <c r="H349" i="27"/>
  <c r="G349" i="27" a="1"/>
  <c r="G349" i="27" s="1"/>
  <c r="H348" i="27"/>
  <c r="G348" i="27" a="1"/>
  <c r="G348" i="27" s="1"/>
  <c r="H347" i="27"/>
  <c r="G347" i="27" a="1"/>
  <c r="G347" i="27" s="1"/>
  <c r="H346" i="27"/>
  <c r="G346" i="27" a="1"/>
  <c r="G346" i="27" s="1"/>
  <c r="H345" i="27"/>
  <c r="G345" i="27" a="1"/>
  <c r="G345" i="27" s="1"/>
  <c r="H344" i="27"/>
  <c r="G344" i="27" a="1"/>
  <c r="G344" i="27" s="1"/>
  <c r="H343" i="27"/>
  <c r="G343" i="27" a="1"/>
  <c r="G343" i="27" s="1"/>
  <c r="H342" i="27"/>
  <c r="G342" i="27" a="1"/>
  <c r="G342" i="27" s="1"/>
  <c r="H341" i="27"/>
  <c r="G341" i="27" a="1"/>
  <c r="G341" i="27" s="1"/>
  <c r="H340" i="27"/>
  <c r="G340" i="27" a="1"/>
  <c r="G340" i="27" s="1"/>
  <c r="H339" i="27"/>
  <c r="G339" i="27" a="1"/>
  <c r="G339" i="27" s="1"/>
  <c r="H338" i="27"/>
  <c r="G338" i="27" a="1"/>
  <c r="G338" i="27" s="1"/>
  <c r="H337" i="27"/>
  <c r="G337" i="27" a="1"/>
  <c r="G337" i="27" s="1"/>
  <c r="H336" i="27"/>
  <c r="G336" i="27" a="1"/>
  <c r="G336" i="27" s="1"/>
  <c r="H335" i="27"/>
  <c r="G335" i="27" a="1"/>
  <c r="G335" i="27" s="1"/>
  <c r="H334" i="27"/>
  <c r="G334" i="27" a="1"/>
  <c r="G334" i="27" s="1"/>
  <c r="H333" i="27"/>
  <c r="G333" i="27" a="1"/>
  <c r="G333" i="27" s="1"/>
  <c r="H332" i="27"/>
  <c r="G332" i="27" a="1"/>
  <c r="G332" i="27" s="1"/>
  <c r="H331" i="27"/>
  <c r="G331" i="27" a="1"/>
  <c r="G331" i="27" s="1"/>
  <c r="H330" i="27"/>
  <c r="G330" i="27" a="1"/>
  <c r="G330" i="27" s="1"/>
  <c r="H329" i="27"/>
  <c r="G329" i="27" a="1"/>
  <c r="G329" i="27" s="1"/>
  <c r="H328" i="27"/>
  <c r="G328" i="27" a="1"/>
  <c r="G328" i="27" s="1"/>
  <c r="H327" i="27"/>
  <c r="G327" i="27" a="1"/>
  <c r="G327" i="27" s="1"/>
  <c r="H326" i="27"/>
  <c r="G326" i="27" a="1"/>
  <c r="G326" i="27" s="1"/>
  <c r="H325" i="27"/>
  <c r="G325" i="27" a="1"/>
  <c r="G325" i="27" s="1"/>
  <c r="H324" i="27"/>
  <c r="G324" i="27" a="1"/>
  <c r="G324" i="27" s="1"/>
  <c r="H323" i="27"/>
  <c r="G323" i="27" a="1"/>
  <c r="G323" i="27" s="1"/>
  <c r="H322" i="27"/>
  <c r="G322" i="27" a="1"/>
  <c r="G322" i="27" s="1"/>
  <c r="H321" i="27"/>
  <c r="G321" i="27" a="1"/>
  <c r="G321" i="27" s="1"/>
  <c r="H320" i="27"/>
  <c r="G320" i="27" a="1"/>
  <c r="G320" i="27" s="1"/>
  <c r="H319" i="27"/>
  <c r="G319" i="27" a="1"/>
  <c r="G319" i="27" s="1"/>
  <c r="H318" i="27"/>
  <c r="G318" i="27" a="1"/>
  <c r="G318" i="27" s="1"/>
  <c r="H317" i="27"/>
  <c r="G317" i="27" a="1"/>
  <c r="G317" i="27" s="1"/>
  <c r="H316" i="27"/>
  <c r="G316" i="27" a="1"/>
  <c r="G316" i="27" s="1"/>
  <c r="H315" i="27"/>
  <c r="G315" i="27" a="1"/>
  <c r="G315" i="27" s="1"/>
  <c r="H314" i="27"/>
  <c r="G314" i="27" a="1"/>
  <c r="G314" i="27" s="1"/>
  <c r="H313" i="27"/>
  <c r="G313" i="27" a="1"/>
  <c r="G313" i="27" s="1"/>
  <c r="H312" i="27"/>
  <c r="G312" i="27" a="1"/>
  <c r="G312" i="27" s="1"/>
  <c r="H311" i="27"/>
  <c r="G311" i="27" a="1"/>
  <c r="G311" i="27" s="1"/>
  <c r="H310" i="27"/>
  <c r="G310" i="27" a="1"/>
  <c r="G310" i="27" s="1"/>
  <c r="H309" i="27"/>
  <c r="G309" i="27" a="1"/>
  <c r="G309" i="27" s="1"/>
  <c r="H308" i="27"/>
  <c r="G308" i="27" a="1"/>
  <c r="G308" i="27" s="1"/>
  <c r="H307" i="27"/>
  <c r="G307" i="27" a="1"/>
  <c r="G307" i="27" s="1"/>
  <c r="H306" i="27"/>
  <c r="G306" i="27" a="1"/>
  <c r="G306" i="27" s="1"/>
  <c r="H305" i="27"/>
  <c r="G305" i="27" a="1"/>
  <c r="G305" i="27" s="1"/>
  <c r="H304" i="27"/>
  <c r="G304" i="27" a="1"/>
  <c r="G304" i="27" s="1"/>
  <c r="H303" i="27"/>
  <c r="G303" i="27" a="1"/>
  <c r="G303" i="27" s="1"/>
  <c r="H302" i="27"/>
  <c r="G302" i="27" a="1"/>
  <c r="G302" i="27" s="1"/>
  <c r="H301" i="27"/>
  <c r="G301" i="27" a="1"/>
  <c r="G301" i="27" s="1"/>
  <c r="H300" i="27"/>
  <c r="G300" i="27" a="1"/>
  <c r="G300" i="27" s="1"/>
  <c r="H299" i="27"/>
  <c r="G299" i="27" a="1"/>
  <c r="G299" i="27" s="1"/>
  <c r="H298" i="27"/>
  <c r="G298" i="27" a="1"/>
  <c r="G298" i="27" s="1"/>
  <c r="H297" i="27"/>
  <c r="G297" i="27" a="1"/>
  <c r="G297" i="27" s="1"/>
  <c r="H296" i="27"/>
  <c r="G296" i="27" a="1"/>
  <c r="G296" i="27" s="1"/>
  <c r="H295" i="27"/>
  <c r="G295" i="27" a="1"/>
  <c r="G295" i="27" s="1"/>
  <c r="H294" i="27"/>
  <c r="G294" i="27" a="1"/>
  <c r="G294" i="27" s="1"/>
  <c r="H293" i="27"/>
  <c r="G293" i="27" a="1"/>
  <c r="G293" i="27" s="1"/>
  <c r="H292" i="27"/>
  <c r="G292" i="27" a="1"/>
  <c r="G292" i="27" s="1"/>
  <c r="H291" i="27"/>
  <c r="G291" i="27" a="1"/>
  <c r="G291" i="27" s="1"/>
  <c r="H290" i="27"/>
  <c r="G290" i="27" a="1"/>
  <c r="G290" i="27" s="1"/>
  <c r="H289" i="27"/>
  <c r="G289" i="27" a="1"/>
  <c r="G289" i="27" s="1"/>
  <c r="H288" i="27"/>
  <c r="G288" i="27" a="1"/>
  <c r="G288" i="27" s="1"/>
  <c r="H287" i="27"/>
  <c r="G287" i="27" a="1"/>
  <c r="G287" i="27" s="1"/>
  <c r="H286" i="27"/>
  <c r="G286" i="27" a="1"/>
  <c r="G286" i="27" s="1"/>
  <c r="H285" i="27"/>
  <c r="G285" i="27" a="1"/>
  <c r="G285" i="27" s="1"/>
  <c r="H284" i="27"/>
  <c r="G284" i="27" a="1"/>
  <c r="G284" i="27" s="1"/>
  <c r="H283" i="27"/>
  <c r="G283" i="27" a="1"/>
  <c r="G283" i="27" s="1"/>
  <c r="H282" i="27"/>
  <c r="G282" i="27" a="1"/>
  <c r="G282" i="27" s="1"/>
  <c r="H281" i="27"/>
  <c r="G281" i="27" a="1"/>
  <c r="G281" i="27" s="1"/>
  <c r="H280" i="27"/>
  <c r="G280" i="27" a="1"/>
  <c r="G280" i="27" s="1"/>
  <c r="H279" i="27"/>
  <c r="G279" i="27" a="1"/>
  <c r="G279" i="27" s="1"/>
  <c r="H278" i="27"/>
  <c r="G278" i="27" a="1"/>
  <c r="G278" i="27" s="1"/>
  <c r="H277" i="27"/>
  <c r="G277" i="27" a="1"/>
  <c r="G277" i="27" s="1"/>
  <c r="H276" i="27"/>
  <c r="G276" i="27" a="1"/>
  <c r="G276" i="27" s="1"/>
  <c r="H275" i="27"/>
  <c r="G275" i="27" a="1"/>
  <c r="G275" i="27" s="1"/>
  <c r="H274" i="27"/>
  <c r="G274" i="27" a="1"/>
  <c r="G274" i="27" s="1"/>
  <c r="H273" i="27"/>
  <c r="G273" i="27" a="1"/>
  <c r="G273" i="27" s="1"/>
  <c r="H272" i="27"/>
  <c r="G272" i="27" a="1"/>
  <c r="G272" i="27" s="1"/>
  <c r="H271" i="27"/>
  <c r="G271" i="27" a="1"/>
  <c r="G271" i="27" s="1"/>
  <c r="H270" i="27"/>
  <c r="G270" i="27" a="1"/>
  <c r="G270" i="27" s="1"/>
  <c r="H269" i="27"/>
  <c r="G269" i="27" a="1"/>
  <c r="G269" i="27" s="1"/>
  <c r="H268" i="27"/>
  <c r="G268" i="27" a="1"/>
  <c r="G268" i="27" s="1"/>
  <c r="H267" i="27"/>
  <c r="G267" i="27" a="1"/>
  <c r="G267" i="27" s="1"/>
  <c r="H266" i="27"/>
  <c r="G266" i="27" a="1"/>
  <c r="G266" i="27" s="1"/>
  <c r="H265" i="27"/>
  <c r="G265" i="27" a="1"/>
  <c r="G265" i="27" s="1"/>
  <c r="H264" i="27"/>
  <c r="G264" i="27" a="1"/>
  <c r="G264" i="27" s="1"/>
  <c r="H263" i="27"/>
  <c r="G263" i="27" a="1"/>
  <c r="G263" i="27" s="1"/>
  <c r="H262" i="27"/>
  <c r="G262" i="27" a="1"/>
  <c r="G262" i="27" s="1"/>
  <c r="H261" i="27"/>
  <c r="G261" i="27" a="1"/>
  <c r="G261" i="27" s="1"/>
  <c r="H260" i="27"/>
  <c r="G260" i="27" a="1"/>
  <c r="G260" i="27" s="1"/>
  <c r="H259" i="27"/>
  <c r="G259" i="27" a="1"/>
  <c r="G259" i="27" s="1"/>
  <c r="H258" i="27"/>
  <c r="G258" i="27" a="1"/>
  <c r="G258" i="27" s="1"/>
  <c r="H257" i="27"/>
  <c r="G257" i="27" a="1"/>
  <c r="G257" i="27" s="1"/>
  <c r="H256" i="27"/>
  <c r="G256" i="27" a="1"/>
  <c r="G256" i="27" s="1"/>
  <c r="H255" i="27"/>
  <c r="G255" i="27" a="1"/>
  <c r="G255" i="27" s="1"/>
  <c r="H254" i="27"/>
  <c r="G254" i="27" a="1"/>
  <c r="G254" i="27" s="1"/>
  <c r="H253" i="27"/>
  <c r="G253" i="27" a="1"/>
  <c r="G253" i="27" s="1"/>
  <c r="H252" i="27"/>
  <c r="G252" i="27" a="1"/>
  <c r="G252" i="27" s="1"/>
  <c r="H251" i="27"/>
  <c r="G251" i="27" a="1"/>
  <c r="G251" i="27" s="1"/>
  <c r="H250" i="27"/>
  <c r="G250" i="27" a="1"/>
  <c r="G250" i="27" s="1"/>
  <c r="H249" i="27"/>
  <c r="G249" i="27" a="1"/>
  <c r="G249" i="27" s="1"/>
  <c r="H248" i="27"/>
  <c r="G248" i="27" a="1"/>
  <c r="G248" i="27" s="1"/>
  <c r="H247" i="27"/>
  <c r="G247" i="27" a="1"/>
  <c r="G247" i="27" s="1"/>
  <c r="H246" i="27"/>
  <c r="G246" i="27" a="1"/>
  <c r="G246" i="27" s="1"/>
  <c r="H245" i="27"/>
  <c r="G245" i="27" a="1"/>
  <c r="G245" i="27" s="1"/>
  <c r="H244" i="27"/>
  <c r="G244" i="27" a="1"/>
  <c r="G244" i="27" s="1"/>
  <c r="H243" i="27"/>
  <c r="G243" i="27" a="1"/>
  <c r="G243" i="27" s="1"/>
  <c r="H242" i="27"/>
  <c r="G242" i="27" a="1"/>
  <c r="G242" i="27" s="1"/>
  <c r="H241" i="27"/>
  <c r="G241" i="27" a="1"/>
  <c r="G241" i="27" s="1"/>
  <c r="H240" i="27"/>
  <c r="G240" i="27" a="1"/>
  <c r="G240" i="27" s="1"/>
  <c r="H239" i="27"/>
  <c r="G239" i="27" a="1"/>
  <c r="G239" i="27" s="1"/>
  <c r="H238" i="27"/>
  <c r="G238" i="27" a="1"/>
  <c r="G238" i="27" s="1"/>
  <c r="H237" i="27"/>
  <c r="G237" i="27" a="1"/>
  <c r="G237" i="27" s="1"/>
  <c r="H236" i="27"/>
  <c r="G236" i="27" a="1"/>
  <c r="G236" i="27" s="1"/>
  <c r="H235" i="27"/>
  <c r="G235" i="27" a="1"/>
  <c r="G235" i="27" s="1"/>
  <c r="H234" i="27"/>
  <c r="G234" i="27" a="1"/>
  <c r="G234" i="27" s="1"/>
  <c r="H233" i="27"/>
  <c r="G233" i="27" a="1"/>
  <c r="G233" i="27" s="1"/>
  <c r="H232" i="27"/>
  <c r="G232" i="27" a="1"/>
  <c r="G232" i="27" s="1"/>
  <c r="H231" i="27"/>
  <c r="G231" i="27" a="1"/>
  <c r="G231" i="27" s="1"/>
  <c r="H230" i="27"/>
  <c r="G230" i="27" a="1"/>
  <c r="G230" i="27" s="1"/>
  <c r="H229" i="27"/>
  <c r="G229" i="27" a="1"/>
  <c r="G229" i="27" s="1"/>
  <c r="H228" i="27"/>
  <c r="G228" i="27" a="1"/>
  <c r="G228" i="27" s="1"/>
  <c r="H227" i="27"/>
  <c r="G227" i="27" a="1"/>
  <c r="G227" i="27" s="1"/>
  <c r="H226" i="27"/>
  <c r="G226" i="27" a="1"/>
  <c r="G226" i="27" s="1"/>
  <c r="H225" i="27"/>
  <c r="G225" i="27" a="1"/>
  <c r="G225" i="27" s="1"/>
  <c r="H224" i="27"/>
  <c r="G224" i="27" a="1"/>
  <c r="G224" i="27" s="1"/>
  <c r="H223" i="27"/>
  <c r="G223" i="27" a="1"/>
  <c r="G223" i="27" s="1"/>
  <c r="H222" i="27"/>
  <c r="G222" i="27" a="1"/>
  <c r="G222" i="27" s="1"/>
  <c r="H221" i="27"/>
  <c r="G221" i="27" a="1"/>
  <c r="G221" i="27" s="1"/>
  <c r="H220" i="27"/>
  <c r="G220" i="27" a="1"/>
  <c r="G220" i="27" s="1"/>
  <c r="H219" i="27"/>
  <c r="G219" i="27" a="1"/>
  <c r="G219" i="27" s="1"/>
  <c r="H218" i="27"/>
  <c r="G218" i="27" a="1"/>
  <c r="G218" i="27" s="1"/>
  <c r="H217" i="27"/>
  <c r="G217" i="27" a="1"/>
  <c r="G217" i="27" s="1"/>
  <c r="H216" i="27"/>
  <c r="G216" i="27" a="1"/>
  <c r="G216" i="27" s="1"/>
  <c r="H215" i="27"/>
  <c r="G215" i="27" a="1"/>
  <c r="G215" i="27" s="1"/>
  <c r="H214" i="27"/>
  <c r="G214" i="27" a="1"/>
  <c r="G214" i="27" s="1"/>
  <c r="H213" i="27"/>
  <c r="G213" i="27" a="1"/>
  <c r="G213" i="27" s="1"/>
  <c r="H212" i="27"/>
  <c r="G212" i="27" a="1"/>
  <c r="G212" i="27" s="1"/>
  <c r="H211" i="27"/>
  <c r="G211" i="27" a="1"/>
  <c r="G211" i="27" s="1"/>
  <c r="H210" i="27"/>
  <c r="G210" i="27" a="1"/>
  <c r="G210" i="27" s="1"/>
  <c r="H209" i="27"/>
  <c r="G209" i="27" a="1"/>
  <c r="G209" i="27" s="1"/>
  <c r="H208" i="27"/>
  <c r="G208" i="27" a="1"/>
  <c r="G208" i="27" s="1"/>
  <c r="H207" i="27"/>
  <c r="G207" i="27" a="1"/>
  <c r="G207" i="27" s="1"/>
  <c r="H206" i="27"/>
  <c r="G206" i="27" a="1"/>
  <c r="G206" i="27" s="1"/>
  <c r="H205" i="27"/>
  <c r="G205" i="27" a="1"/>
  <c r="G205" i="27" s="1"/>
  <c r="H204" i="27"/>
  <c r="G204" i="27" a="1"/>
  <c r="G204" i="27" s="1"/>
  <c r="H203" i="27"/>
  <c r="G203" i="27" a="1"/>
  <c r="G203" i="27" s="1"/>
  <c r="H202" i="27"/>
  <c r="G202" i="27" a="1"/>
  <c r="G202" i="27" s="1"/>
  <c r="H201" i="27"/>
  <c r="G201" i="27" a="1"/>
  <c r="G201" i="27" s="1"/>
  <c r="H200" i="27"/>
  <c r="G200" i="27" a="1"/>
  <c r="G200" i="27" s="1"/>
  <c r="H199" i="27"/>
  <c r="G199" i="27" a="1"/>
  <c r="G199" i="27" s="1"/>
  <c r="H198" i="27"/>
  <c r="G198" i="27" a="1"/>
  <c r="G198" i="27" s="1"/>
  <c r="H197" i="27"/>
  <c r="G197" i="27" a="1"/>
  <c r="G197" i="27" s="1"/>
  <c r="H196" i="27"/>
  <c r="G196" i="27" a="1"/>
  <c r="G196" i="27" s="1"/>
  <c r="H195" i="27"/>
  <c r="G195" i="27" a="1"/>
  <c r="G195" i="27" s="1"/>
  <c r="H194" i="27"/>
  <c r="G194" i="27" a="1"/>
  <c r="G194" i="27" s="1"/>
  <c r="H193" i="27"/>
  <c r="G193" i="27" a="1"/>
  <c r="G193" i="27" s="1"/>
  <c r="H192" i="27"/>
  <c r="G192" i="27" a="1"/>
  <c r="G192" i="27" s="1"/>
  <c r="H191" i="27"/>
  <c r="G191" i="27" a="1"/>
  <c r="G191" i="27" s="1"/>
  <c r="H190" i="27"/>
  <c r="G190" i="27" a="1"/>
  <c r="G190" i="27" s="1"/>
  <c r="H189" i="27"/>
  <c r="G189" i="27" a="1"/>
  <c r="G189" i="27" s="1"/>
  <c r="H188" i="27"/>
  <c r="G188" i="27" a="1"/>
  <c r="G188" i="27" s="1"/>
  <c r="H187" i="27"/>
  <c r="G187" i="27" a="1"/>
  <c r="G187" i="27" s="1"/>
  <c r="H186" i="27"/>
  <c r="G186" i="27" a="1"/>
  <c r="G186" i="27" s="1"/>
  <c r="H185" i="27"/>
  <c r="G185" i="27" a="1"/>
  <c r="G185" i="27" s="1"/>
  <c r="H184" i="27"/>
  <c r="G184" i="27" a="1"/>
  <c r="G184" i="27" s="1"/>
  <c r="H183" i="27"/>
  <c r="G183" i="27" a="1"/>
  <c r="G183" i="27" s="1"/>
  <c r="H182" i="27"/>
  <c r="G182" i="27" a="1"/>
  <c r="G182" i="27" s="1"/>
  <c r="H181" i="27"/>
  <c r="G181" i="27" a="1"/>
  <c r="G181" i="27" s="1"/>
  <c r="H180" i="27"/>
  <c r="G180" i="27" a="1"/>
  <c r="G180" i="27" s="1"/>
  <c r="H179" i="27"/>
  <c r="G179" i="27" a="1"/>
  <c r="G179" i="27" s="1"/>
  <c r="H178" i="27"/>
  <c r="G178" i="27" a="1"/>
  <c r="G178" i="27" s="1"/>
  <c r="H177" i="27"/>
  <c r="G177" i="27" a="1"/>
  <c r="G177" i="27" s="1"/>
  <c r="H176" i="27"/>
  <c r="G176" i="27" a="1"/>
  <c r="G176" i="27" s="1"/>
  <c r="H175" i="27"/>
  <c r="G175" i="27" a="1"/>
  <c r="G175" i="27" s="1"/>
  <c r="H174" i="27"/>
  <c r="G174" i="27" a="1"/>
  <c r="G174" i="27" s="1"/>
  <c r="H173" i="27"/>
  <c r="G173" i="27" a="1"/>
  <c r="G173" i="27" s="1"/>
  <c r="H172" i="27"/>
  <c r="G172" i="27" a="1"/>
  <c r="G172" i="27" s="1"/>
  <c r="H171" i="27"/>
  <c r="G171" i="27" a="1"/>
  <c r="G171" i="27" s="1"/>
  <c r="H170" i="27"/>
  <c r="G170" i="27" a="1"/>
  <c r="G170" i="27" s="1"/>
  <c r="H169" i="27"/>
  <c r="G169" i="27" a="1"/>
  <c r="G169" i="27" s="1"/>
  <c r="H168" i="27"/>
  <c r="G168" i="27" a="1"/>
  <c r="G168" i="27" s="1"/>
  <c r="H167" i="27"/>
  <c r="G167" i="27" a="1"/>
  <c r="G167" i="27" s="1"/>
  <c r="H166" i="27"/>
  <c r="G166" i="27" a="1"/>
  <c r="G166" i="27" s="1"/>
  <c r="H165" i="27"/>
  <c r="G165" i="27" a="1"/>
  <c r="G165" i="27" s="1"/>
  <c r="H164" i="27"/>
  <c r="G164" i="27" a="1"/>
  <c r="G164" i="27" s="1"/>
  <c r="H163" i="27"/>
  <c r="G163" i="27" a="1"/>
  <c r="G163" i="27" s="1"/>
  <c r="H162" i="27"/>
  <c r="G162" i="27" a="1"/>
  <c r="G162" i="27" s="1"/>
  <c r="H161" i="27"/>
  <c r="G161" i="27" a="1"/>
  <c r="G161" i="27" s="1"/>
  <c r="H160" i="27"/>
  <c r="G160" i="27" a="1"/>
  <c r="G160" i="27" s="1"/>
  <c r="H159" i="27"/>
  <c r="G159" i="27" a="1"/>
  <c r="G159" i="27" s="1"/>
  <c r="H158" i="27"/>
  <c r="G158" i="27" a="1"/>
  <c r="G158" i="27" s="1"/>
  <c r="H157" i="27"/>
  <c r="G157" i="27" a="1"/>
  <c r="G157" i="27" s="1"/>
  <c r="H156" i="27"/>
  <c r="G156" i="27" a="1"/>
  <c r="G156" i="27" s="1"/>
  <c r="H155" i="27"/>
  <c r="G155" i="27" a="1"/>
  <c r="G155" i="27" s="1"/>
  <c r="H154" i="27"/>
  <c r="G154" i="27" a="1"/>
  <c r="G154" i="27" s="1"/>
  <c r="H153" i="27"/>
  <c r="G153" i="27" a="1"/>
  <c r="G153" i="27" s="1"/>
  <c r="H152" i="27"/>
  <c r="G152" i="27" a="1"/>
  <c r="G152" i="27" s="1"/>
  <c r="H151" i="27"/>
  <c r="G151" i="27" a="1"/>
  <c r="G151" i="27" s="1"/>
  <c r="H150" i="27"/>
  <c r="G150" i="27" a="1"/>
  <c r="G150" i="27" s="1"/>
  <c r="H149" i="27"/>
  <c r="G149" i="27" a="1"/>
  <c r="G149" i="27" s="1"/>
  <c r="H148" i="27"/>
  <c r="G148" i="27" a="1"/>
  <c r="G148" i="27" s="1"/>
  <c r="H147" i="27"/>
  <c r="G147" i="27" a="1"/>
  <c r="G147" i="27" s="1"/>
  <c r="H146" i="27"/>
  <c r="G146" i="27" a="1"/>
  <c r="G146" i="27" s="1"/>
  <c r="H145" i="27"/>
  <c r="G145" i="27" a="1"/>
  <c r="G145" i="27" s="1"/>
  <c r="H144" i="27"/>
  <c r="G144" i="27" a="1"/>
  <c r="G144" i="27" s="1"/>
  <c r="H143" i="27"/>
  <c r="G143" i="27" a="1"/>
  <c r="G143" i="27" s="1"/>
  <c r="H142" i="27"/>
  <c r="G142" i="27" a="1"/>
  <c r="G142" i="27" s="1"/>
  <c r="H141" i="27"/>
  <c r="G141" i="27" a="1"/>
  <c r="G141" i="27" s="1"/>
  <c r="H140" i="27"/>
  <c r="G140" i="27" a="1"/>
  <c r="G140" i="27" s="1"/>
  <c r="H139" i="27"/>
  <c r="G139" i="27" a="1"/>
  <c r="G139" i="27" s="1"/>
  <c r="H138" i="27"/>
  <c r="G138" i="27" a="1"/>
  <c r="G138" i="27" s="1"/>
  <c r="H137" i="27"/>
  <c r="G137" i="27" a="1"/>
  <c r="G137" i="27" s="1"/>
  <c r="H136" i="27"/>
  <c r="G136" i="27" a="1"/>
  <c r="G136" i="27" s="1"/>
  <c r="H135" i="27"/>
  <c r="G135" i="27" a="1"/>
  <c r="G135" i="27" s="1"/>
  <c r="H134" i="27"/>
  <c r="G134" i="27" a="1"/>
  <c r="G134" i="27" s="1"/>
  <c r="H133" i="27"/>
  <c r="G133" i="27" a="1"/>
  <c r="G133" i="27" s="1"/>
  <c r="H132" i="27"/>
  <c r="G132" i="27" a="1"/>
  <c r="G132" i="27" s="1"/>
  <c r="H131" i="27"/>
  <c r="G131" i="27" a="1"/>
  <c r="G131" i="27" s="1"/>
  <c r="H130" i="27"/>
  <c r="G130" i="27" a="1"/>
  <c r="G130" i="27" s="1"/>
  <c r="H129" i="27"/>
  <c r="G129" i="27" a="1"/>
  <c r="G129" i="27" s="1"/>
  <c r="H128" i="27"/>
  <c r="G128" i="27" a="1"/>
  <c r="G128" i="27" s="1"/>
  <c r="H127" i="27"/>
  <c r="G127" i="27" a="1"/>
  <c r="G127" i="27" s="1"/>
  <c r="H126" i="27"/>
  <c r="G126" i="27" a="1"/>
  <c r="G126" i="27" s="1"/>
  <c r="H125" i="27"/>
  <c r="G125" i="27" a="1"/>
  <c r="G125" i="27" s="1"/>
  <c r="H124" i="27"/>
  <c r="G124" i="27" a="1"/>
  <c r="G124" i="27" s="1"/>
  <c r="H123" i="27"/>
  <c r="G123" i="27" a="1"/>
  <c r="G123" i="27" s="1"/>
  <c r="H122" i="27"/>
  <c r="G122" i="27" a="1"/>
  <c r="G122" i="27" s="1"/>
  <c r="H121" i="27"/>
  <c r="G121" i="27" a="1"/>
  <c r="G121" i="27" s="1"/>
  <c r="H120" i="27"/>
  <c r="G120" i="27" a="1"/>
  <c r="G120" i="27" s="1"/>
  <c r="H119" i="27"/>
  <c r="G119" i="27" a="1"/>
  <c r="G119" i="27" s="1"/>
  <c r="H118" i="27"/>
  <c r="G118" i="27" a="1"/>
  <c r="G118" i="27" s="1"/>
  <c r="H117" i="27"/>
  <c r="G117" i="27" a="1"/>
  <c r="G117" i="27" s="1"/>
  <c r="H116" i="27"/>
  <c r="G116" i="27" a="1"/>
  <c r="G116" i="27" s="1"/>
  <c r="H115" i="27"/>
  <c r="G115" i="27" a="1"/>
  <c r="G115" i="27" s="1"/>
  <c r="H114" i="27"/>
  <c r="G114" i="27" a="1"/>
  <c r="G114" i="27" s="1"/>
  <c r="H113" i="27"/>
  <c r="G113" i="27" a="1"/>
  <c r="G113" i="27" s="1"/>
  <c r="H112" i="27"/>
  <c r="G112" i="27" a="1"/>
  <c r="G112" i="27" s="1"/>
  <c r="H111" i="27"/>
  <c r="G111" i="27" a="1"/>
  <c r="G111" i="27" s="1"/>
  <c r="H110" i="27"/>
  <c r="G110" i="27" a="1"/>
  <c r="G110" i="27" s="1"/>
  <c r="H109" i="27"/>
  <c r="G109" i="27" a="1"/>
  <c r="G109" i="27" s="1"/>
  <c r="H108" i="27"/>
  <c r="G108" i="27" a="1"/>
  <c r="G108" i="27" s="1"/>
  <c r="H107" i="27"/>
  <c r="G107" i="27" a="1"/>
  <c r="G107" i="27" s="1"/>
  <c r="H106" i="27"/>
  <c r="G106" i="27" a="1"/>
  <c r="G106" i="27" s="1"/>
  <c r="H105" i="27"/>
  <c r="G105" i="27" a="1"/>
  <c r="G105" i="27" s="1"/>
  <c r="H104" i="27"/>
  <c r="G104" i="27" a="1"/>
  <c r="G104" i="27" s="1"/>
  <c r="H103" i="27"/>
  <c r="G103" i="27" a="1"/>
  <c r="G103" i="27" s="1"/>
  <c r="H102" i="27"/>
  <c r="G102" i="27" a="1"/>
  <c r="G102" i="27" s="1"/>
  <c r="H101" i="27"/>
  <c r="G101" i="27" a="1"/>
  <c r="G101" i="27" s="1"/>
  <c r="H100" i="27"/>
  <c r="G100" i="27" a="1"/>
  <c r="G100" i="27" s="1"/>
  <c r="H99" i="27"/>
  <c r="G99" i="27" a="1"/>
  <c r="G99" i="27" s="1"/>
  <c r="H98" i="27"/>
  <c r="G98" i="27" a="1"/>
  <c r="G98" i="27" s="1"/>
  <c r="H97" i="27"/>
  <c r="G97" i="27" a="1"/>
  <c r="G97" i="27" s="1"/>
  <c r="H96" i="27"/>
  <c r="G96" i="27" a="1"/>
  <c r="G96" i="27" s="1"/>
  <c r="H95" i="27"/>
  <c r="G95" i="27" a="1"/>
  <c r="G95" i="27" s="1"/>
  <c r="H94" i="27"/>
  <c r="G94" i="27" a="1"/>
  <c r="G94" i="27" s="1"/>
  <c r="H93" i="27"/>
  <c r="G93" i="27" a="1"/>
  <c r="G93" i="27" s="1"/>
  <c r="H92" i="27"/>
  <c r="G92" i="27" a="1"/>
  <c r="G92" i="27" s="1"/>
  <c r="H91" i="27"/>
  <c r="G91" i="27" a="1"/>
  <c r="G91" i="27" s="1"/>
  <c r="H90" i="27"/>
  <c r="G90" i="27" a="1"/>
  <c r="G90" i="27" s="1"/>
  <c r="H89" i="27"/>
  <c r="G89" i="27" a="1"/>
  <c r="G89" i="27" s="1"/>
  <c r="H88" i="27"/>
  <c r="G88" i="27" a="1"/>
  <c r="G88" i="27" s="1"/>
  <c r="H87" i="27"/>
  <c r="G87" i="27" a="1"/>
  <c r="G87" i="27" s="1"/>
  <c r="H86" i="27"/>
  <c r="G86" i="27" a="1"/>
  <c r="G86" i="27" s="1"/>
  <c r="H85" i="27"/>
  <c r="G85" i="27" a="1"/>
  <c r="G85" i="27" s="1"/>
  <c r="H84" i="27"/>
  <c r="G84" i="27" a="1"/>
  <c r="G84" i="27" s="1"/>
  <c r="H83" i="27"/>
  <c r="G83" i="27" a="1"/>
  <c r="G83" i="27" s="1"/>
  <c r="H82" i="27"/>
  <c r="G82" i="27" a="1"/>
  <c r="G82" i="27" s="1"/>
  <c r="H81" i="27"/>
  <c r="G81" i="27" a="1"/>
  <c r="G81" i="27" s="1"/>
  <c r="H80" i="27"/>
  <c r="G80" i="27" a="1"/>
  <c r="G80" i="27" s="1"/>
  <c r="H79" i="27"/>
  <c r="G79" i="27" a="1"/>
  <c r="G79" i="27" s="1"/>
  <c r="H78" i="27"/>
  <c r="G78" i="27" a="1"/>
  <c r="G78" i="27" s="1"/>
  <c r="H77" i="27"/>
  <c r="G77" i="27" a="1"/>
  <c r="G77" i="27" s="1"/>
  <c r="H76" i="27"/>
  <c r="G76" i="27" a="1"/>
  <c r="G76" i="27" s="1"/>
  <c r="H75" i="27"/>
  <c r="G75" i="27" a="1"/>
  <c r="G75" i="27" s="1"/>
  <c r="H74" i="27"/>
  <c r="G74" i="27" a="1"/>
  <c r="G74" i="27" s="1"/>
  <c r="H73" i="27"/>
  <c r="G73" i="27" a="1"/>
  <c r="G73" i="27" s="1"/>
  <c r="H72" i="27"/>
  <c r="G72" i="27" a="1"/>
  <c r="G72" i="27" s="1"/>
  <c r="H71" i="27"/>
  <c r="G71" i="27" a="1"/>
  <c r="G71" i="27" s="1"/>
  <c r="H70" i="27"/>
  <c r="G70" i="27" a="1"/>
  <c r="G70" i="27" s="1"/>
  <c r="H69" i="27"/>
  <c r="G69" i="27" a="1"/>
  <c r="G69" i="27" s="1"/>
  <c r="H68" i="27"/>
  <c r="G68" i="27" a="1"/>
  <c r="G68" i="27" s="1"/>
  <c r="H67" i="27"/>
  <c r="G67" i="27" a="1"/>
  <c r="G67" i="27" s="1"/>
  <c r="H66" i="27"/>
  <c r="G66" i="27" a="1"/>
  <c r="G66" i="27" s="1"/>
  <c r="H65" i="27"/>
  <c r="G65" i="27" a="1"/>
  <c r="G65" i="27" s="1"/>
  <c r="H64" i="27"/>
  <c r="G64" i="27" a="1"/>
  <c r="G64" i="27" s="1"/>
  <c r="H63" i="27"/>
  <c r="G63" i="27" a="1"/>
  <c r="G63" i="27" s="1"/>
  <c r="H62" i="27"/>
  <c r="G62" i="27" a="1"/>
  <c r="G62" i="27" s="1"/>
  <c r="H61" i="27"/>
  <c r="G61" i="27" a="1"/>
  <c r="G61" i="27" s="1"/>
  <c r="H60" i="27"/>
  <c r="G60" i="27" a="1"/>
  <c r="G60" i="27" s="1"/>
  <c r="H59" i="27"/>
  <c r="G59" i="27" a="1"/>
  <c r="G59" i="27" s="1"/>
  <c r="H58" i="27"/>
  <c r="G58" i="27" a="1"/>
  <c r="G58" i="27" s="1"/>
  <c r="H57" i="27"/>
  <c r="G57" i="27" a="1"/>
  <c r="G57" i="27" s="1"/>
  <c r="H56" i="27"/>
  <c r="G56" i="27" a="1"/>
  <c r="G56" i="27" s="1"/>
  <c r="H55" i="27"/>
  <c r="G55" i="27" a="1"/>
  <c r="G55" i="27" s="1"/>
  <c r="H54" i="27"/>
  <c r="G54" i="27" a="1"/>
  <c r="G54" i="27" s="1"/>
  <c r="H53" i="27"/>
  <c r="G53" i="27" a="1"/>
  <c r="G53" i="27" s="1"/>
  <c r="H52" i="27"/>
  <c r="G52" i="27" a="1"/>
  <c r="G52" i="27" s="1"/>
  <c r="H51" i="27"/>
  <c r="G51" i="27" a="1"/>
  <c r="G51" i="27" s="1"/>
  <c r="H50" i="27"/>
  <c r="G50" i="27" a="1"/>
  <c r="G50" i="27" s="1"/>
  <c r="H49" i="27"/>
  <c r="G49" i="27" a="1"/>
  <c r="G49" i="27" s="1"/>
  <c r="H48" i="27"/>
  <c r="G48" i="27" a="1"/>
  <c r="G48" i="27" s="1"/>
  <c r="H47" i="27"/>
  <c r="G47" i="27" a="1"/>
  <c r="G47" i="27" s="1"/>
  <c r="H46" i="27"/>
  <c r="G46" i="27" a="1"/>
  <c r="G46" i="27" s="1"/>
  <c r="H45" i="27"/>
  <c r="G45" i="27" a="1"/>
  <c r="G45" i="27" s="1"/>
  <c r="H44" i="27"/>
  <c r="G44" i="27" a="1"/>
  <c r="G44" i="27" s="1"/>
  <c r="H43" i="27"/>
  <c r="G43" i="27" a="1"/>
  <c r="G43" i="27" s="1"/>
  <c r="H42" i="27"/>
  <c r="G42" i="27" a="1"/>
  <c r="G42" i="27" s="1"/>
  <c r="H41" i="27"/>
  <c r="G41" i="27" a="1"/>
  <c r="G41" i="27" s="1"/>
  <c r="H40" i="27"/>
  <c r="G40" i="27" a="1"/>
  <c r="G40" i="27" s="1"/>
  <c r="H39" i="27"/>
  <c r="G39" i="27" a="1"/>
  <c r="G39" i="27" s="1"/>
  <c r="H38" i="27"/>
  <c r="G38" i="27" a="1"/>
  <c r="G38" i="27" s="1"/>
  <c r="H37" i="27"/>
  <c r="G37" i="27" a="1"/>
  <c r="G37" i="27" s="1"/>
  <c r="H36" i="27"/>
  <c r="G36" i="27" a="1"/>
  <c r="G36" i="27" s="1"/>
  <c r="H35" i="27"/>
  <c r="G35" i="27" a="1"/>
  <c r="G35" i="27" s="1"/>
  <c r="H34" i="27"/>
  <c r="G34" i="27" a="1"/>
  <c r="G34" i="27" s="1"/>
  <c r="H33" i="27"/>
  <c r="G33" i="27" a="1"/>
  <c r="G33" i="27" s="1"/>
  <c r="H32" i="27"/>
  <c r="G32" i="27" a="1"/>
  <c r="G32" i="27" s="1"/>
  <c r="H31" i="27"/>
  <c r="G31" i="27" a="1"/>
  <c r="G31" i="27" s="1"/>
  <c r="H30" i="27"/>
  <c r="G30" i="27" a="1"/>
  <c r="G30" i="27" s="1"/>
  <c r="H29" i="27"/>
  <c r="G29" i="27" a="1"/>
  <c r="G29" i="27" s="1"/>
  <c r="H28" i="27"/>
  <c r="G28" i="27" a="1"/>
  <c r="G28" i="27" s="1"/>
  <c r="H27" i="27"/>
  <c r="G27" i="27" a="1"/>
  <c r="G27" i="27" s="1"/>
  <c r="H26" i="27"/>
  <c r="G26" i="27" a="1"/>
  <c r="G26" i="27" s="1"/>
  <c r="H25" i="27"/>
  <c r="G25" i="27" a="1"/>
  <c r="G25" i="27" s="1"/>
  <c r="H24" i="27"/>
  <c r="G24" i="27" a="1"/>
  <c r="G24" i="27" s="1"/>
  <c r="H23" i="27"/>
  <c r="G23" i="27" a="1"/>
  <c r="G23" i="27" s="1"/>
  <c r="H22" i="27"/>
  <c r="G22" i="27" a="1"/>
  <c r="G22" i="27" s="1"/>
  <c r="H21" i="27"/>
  <c r="G21" i="27" a="1"/>
  <c r="G21" i="27" s="1"/>
  <c r="H20" i="27"/>
  <c r="G20" i="27" a="1"/>
  <c r="G20" i="27" s="1"/>
  <c r="H19" i="27"/>
  <c r="G19" i="27" a="1"/>
  <c r="G19" i="27" s="1"/>
  <c r="H18" i="27"/>
  <c r="G18" i="27" a="1"/>
  <c r="G18" i="27" s="1"/>
  <c r="H17" i="27"/>
  <c r="G17" i="27" a="1"/>
  <c r="G17" i="27" s="1"/>
  <c r="H16" i="27"/>
  <c r="G16" i="27" a="1"/>
  <c r="G16" i="27" s="1"/>
  <c r="H15" i="27"/>
  <c r="G15" i="27" a="1"/>
  <c r="G15" i="27" s="1"/>
  <c r="H14" i="27"/>
  <c r="G14" i="27" a="1"/>
  <c r="G14" i="27" s="1"/>
  <c r="H13" i="27"/>
  <c r="G13" i="27" a="1"/>
  <c r="G13" i="27" s="1"/>
  <c r="H12" i="27"/>
  <c r="G12" i="27" a="1"/>
  <c r="G12" i="27" s="1"/>
  <c r="H11" i="27"/>
  <c r="G11" i="27" a="1"/>
  <c r="G11" i="27" s="1"/>
  <c r="H10" i="27"/>
  <c r="G10" i="27" a="1"/>
  <c r="G10" i="27" s="1"/>
  <c r="H9" i="27"/>
  <c r="G9" i="27" a="1"/>
  <c r="G9" i="27" s="1"/>
  <c r="H8" i="27"/>
  <c r="G8" i="27" a="1"/>
  <c r="G8" i="27" s="1"/>
  <c r="D106" i="16"/>
  <c r="D105" i="16"/>
  <c r="D104" i="16"/>
  <c r="D103" i="16"/>
  <c r="D102" i="16"/>
  <c r="D101" i="16"/>
  <c r="D100" i="16"/>
  <c r="D99" i="16"/>
  <c r="D98" i="16"/>
  <c r="D97" i="16"/>
  <c r="D96" i="16"/>
  <c r="D95" i="16"/>
  <c r="D94" i="16"/>
  <c r="D93" i="16"/>
  <c r="D92" i="16"/>
  <c r="D91" i="16"/>
  <c r="D90" i="16"/>
  <c r="D89" i="16"/>
  <c r="D88" i="16"/>
  <c r="D87" i="16"/>
  <c r="D86" i="16"/>
  <c r="D85" i="16"/>
  <c r="D84" i="16"/>
  <c r="D83" i="16"/>
  <c r="D82" i="16"/>
  <c r="D81" i="16"/>
  <c r="D80" i="16"/>
  <c r="D79" i="16"/>
  <c r="D78" i="16"/>
  <c r="D77" i="16"/>
  <c r="D76" i="16"/>
  <c r="D75" i="16"/>
  <c r="D74" i="16"/>
  <c r="D73" i="16"/>
  <c r="D72" i="16"/>
  <c r="D71" i="16"/>
  <c r="D70" i="16"/>
  <c r="D69" i="16"/>
  <c r="D68" i="16"/>
  <c r="D67" i="16"/>
  <c r="D66" i="16"/>
  <c r="D65" i="16"/>
  <c r="D64" i="16"/>
  <c r="D63" i="16"/>
  <c r="D62" i="16"/>
  <c r="D61" i="16"/>
  <c r="D60" i="16"/>
  <c r="D59" i="16"/>
  <c r="D58" i="16"/>
  <c r="D57" i="16"/>
  <c r="D56" i="16"/>
  <c r="D55" i="16"/>
  <c r="D54" i="16"/>
  <c r="D53" i="16"/>
  <c r="D52" i="16"/>
  <c r="D51" i="16"/>
  <c r="D50" i="16"/>
  <c r="D49" i="16"/>
  <c r="D48" i="16"/>
  <c r="D47" i="16"/>
  <c r="D46" i="16"/>
  <c r="D45" i="16"/>
  <c r="D44" i="16"/>
  <c r="D43" i="16"/>
  <c r="D42" i="16"/>
  <c r="D41" i="16"/>
  <c r="D40" i="16"/>
  <c r="D39" i="16"/>
  <c r="D38" i="16"/>
  <c r="D37" i="16"/>
  <c r="D36" i="16"/>
  <c r="D35" i="16"/>
  <c r="D34" i="16"/>
  <c r="D33" i="16"/>
  <c r="D32" i="16"/>
  <c r="D31" i="16"/>
  <c r="D30" i="16"/>
  <c r="D29" i="16"/>
  <c r="D28" i="16"/>
  <c r="D27" i="16"/>
  <c r="D26" i="16"/>
  <c r="D25" i="16"/>
  <c r="D24" i="16"/>
  <c r="D23" i="16"/>
  <c r="D22" i="16"/>
  <c r="D21" i="16"/>
  <c r="D20" i="16"/>
  <c r="D19" i="16"/>
  <c r="D18" i="16"/>
  <c r="D17" i="16"/>
  <c r="D16" i="16"/>
  <c r="D15" i="16"/>
  <c r="D14" i="16"/>
  <c r="D13" i="16"/>
  <c r="D12" i="16"/>
  <c r="D11" i="16"/>
  <c r="D10" i="16"/>
  <c r="D9" i="16"/>
  <c r="D8" i="16"/>
  <c r="D7" i="16"/>
  <c r="E107" i="20"/>
  <c r="E106" i="20"/>
  <c r="E105" i="20"/>
  <c r="E104" i="20"/>
  <c r="E103" i="20"/>
  <c r="E102" i="20"/>
  <c r="E101" i="20"/>
  <c r="E100" i="20"/>
  <c r="E99" i="20"/>
  <c r="E98" i="20"/>
  <c r="E97" i="20"/>
  <c r="E96" i="20"/>
  <c r="E95" i="20"/>
  <c r="E94" i="20"/>
  <c r="E93" i="20"/>
  <c r="E92" i="20"/>
  <c r="E91" i="20"/>
  <c r="E90" i="20"/>
  <c r="E89" i="20"/>
  <c r="E88" i="20"/>
  <c r="E87" i="20"/>
  <c r="E86" i="20"/>
  <c r="E85" i="20"/>
  <c r="E84" i="20"/>
  <c r="E83" i="20"/>
  <c r="E82" i="20"/>
  <c r="E81" i="20"/>
  <c r="E80" i="20"/>
  <c r="E79" i="20"/>
  <c r="E78" i="20"/>
  <c r="E77" i="20"/>
  <c r="E76" i="20"/>
  <c r="E75" i="20"/>
  <c r="E74" i="20"/>
  <c r="E73" i="20"/>
  <c r="E72" i="20"/>
  <c r="E71" i="20"/>
  <c r="E70" i="20"/>
  <c r="E69" i="20"/>
  <c r="E68" i="20"/>
  <c r="E67" i="20"/>
  <c r="E66" i="20"/>
  <c r="E65" i="20"/>
  <c r="E64" i="20"/>
  <c r="E63" i="20"/>
  <c r="E62" i="20"/>
  <c r="E61" i="20"/>
  <c r="E60" i="20"/>
  <c r="E59" i="20"/>
  <c r="E58" i="20"/>
  <c r="E57" i="20"/>
  <c r="E56" i="20"/>
  <c r="E55" i="20"/>
  <c r="E54" i="20"/>
  <c r="E53" i="20"/>
  <c r="E52" i="20"/>
  <c r="E51" i="20"/>
  <c r="E50" i="20"/>
  <c r="E49" i="20"/>
  <c r="E48" i="20"/>
  <c r="E47" i="20"/>
  <c r="E46" i="20"/>
  <c r="E45" i="20"/>
  <c r="E44" i="20"/>
  <c r="E43" i="20"/>
  <c r="E42" i="20"/>
  <c r="E41" i="20"/>
  <c r="E40" i="20"/>
  <c r="E39" i="20"/>
  <c r="E38" i="20"/>
  <c r="E37" i="20"/>
  <c r="E36" i="20"/>
  <c r="E35" i="20"/>
  <c r="E34" i="20"/>
  <c r="E33" i="20"/>
  <c r="E32" i="20"/>
  <c r="E31" i="20"/>
  <c r="E30" i="20"/>
  <c r="E29" i="20"/>
  <c r="E28" i="20"/>
  <c r="E27" i="20"/>
  <c r="E26" i="20"/>
  <c r="E25" i="20"/>
  <c r="E24" i="20"/>
  <c r="E23" i="20"/>
  <c r="E22" i="20"/>
  <c r="E21" i="20"/>
  <c r="E20" i="20"/>
  <c r="E19" i="20"/>
  <c r="E18" i="20"/>
  <c r="E17" i="20"/>
  <c r="E16" i="20"/>
  <c r="E15" i="20"/>
  <c r="E14" i="20"/>
  <c r="E13" i="20"/>
  <c r="E11" i="20"/>
  <c r="E10" i="20"/>
  <c r="E9" i="20"/>
  <c r="E8" i="20"/>
  <c r="E12" i="20"/>
  <c r="K15" i="11"/>
  <c r="K14" i="11"/>
  <c r="K13" i="11"/>
  <c r="K12" i="11"/>
  <c r="K11" i="11"/>
  <c r="K10" i="11"/>
  <c r="K9" i="11"/>
  <c r="K8" i="11"/>
  <c r="N20" i="7"/>
  <c r="M20" i="7"/>
  <c r="N19" i="7"/>
  <c r="M19" i="7"/>
  <c r="O19" i="7" l="1"/>
  <c r="O20" i="7"/>
  <c r="D4" i="27"/>
  <c r="G74" i="2" s="1"/>
  <c r="C6" i="10" l="1"/>
  <c r="G207" i="10" l="1"/>
  <c r="G199" i="10"/>
  <c r="G191" i="10"/>
  <c r="G183" i="10"/>
  <c r="G175" i="10"/>
  <c r="G167" i="10"/>
  <c r="G159" i="10"/>
  <c r="G151" i="10"/>
  <c r="G143" i="10"/>
  <c r="G135" i="10"/>
  <c r="G127" i="10"/>
  <c r="G119" i="10"/>
  <c r="G111" i="10"/>
  <c r="G103" i="10"/>
  <c r="G95" i="10"/>
  <c r="G87" i="10"/>
  <c r="G79" i="10"/>
  <c r="G71" i="10"/>
  <c r="G63" i="10"/>
  <c r="G55" i="10"/>
  <c r="G47" i="10"/>
  <c r="G39" i="10"/>
  <c r="G31" i="10"/>
  <c r="G23" i="10"/>
  <c r="G15" i="10"/>
  <c r="G194" i="10"/>
  <c r="G154" i="10"/>
  <c r="G122" i="10"/>
  <c r="G74" i="10"/>
  <c r="G34" i="10"/>
  <c r="G193" i="10"/>
  <c r="G153" i="10"/>
  <c r="G113" i="10"/>
  <c r="G89" i="10"/>
  <c r="G17" i="10"/>
  <c r="G168" i="10"/>
  <c r="G120" i="10"/>
  <c r="G64" i="10"/>
  <c r="G16" i="10"/>
  <c r="G206" i="10"/>
  <c r="G198" i="10"/>
  <c r="G190" i="10"/>
  <c r="G182" i="10"/>
  <c r="G174" i="10"/>
  <c r="G166" i="10"/>
  <c r="G158" i="10"/>
  <c r="G150" i="10"/>
  <c r="G142" i="10"/>
  <c r="G134" i="10"/>
  <c r="G126" i="10"/>
  <c r="G118" i="10"/>
  <c r="G110" i="10"/>
  <c r="G102" i="10"/>
  <c r="G94" i="10"/>
  <c r="G86" i="10"/>
  <c r="G78" i="10"/>
  <c r="G70" i="10"/>
  <c r="G62" i="10"/>
  <c r="G54" i="10"/>
  <c r="G46" i="10"/>
  <c r="G38" i="10"/>
  <c r="G30" i="10"/>
  <c r="G22" i="10"/>
  <c r="G14" i="10"/>
  <c r="G202" i="10"/>
  <c r="G178" i="10"/>
  <c r="G162" i="10"/>
  <c r="G138" i="10"/>
  <c r="G114" i="10"/>
  <c r="G82" i="10"/>
  <c r="G50" i="10"/>
  <c r="G10" i="10"/>
  <c r="G201" i="10"/>
  <c r="G161" i="10"/>
  <c r="G137" i="10"/>
  <c r="G97" i="10"/>
  <c r="G33" i="10"/>
  <c r="G192" i="10"/>
  <c r="G152" i="10"/>
  <c r="G104" i="10"/>
  <c r="G56" i="10"/>
  <c r="G205" i="10"/>
  <c r="G197" i="10"/>
  <c r="G189" i="10"/>
  <c r="G181" i="10"/>
  <c r="G173" i="10"/>
  <c r="G165" i="10"/>
  <c r="G157" i="10"/>
  <c r="G149" i="10"/>
  <c r="G141" i="10"/>
  <c r="G133" i="10"/>
  <c r="G125" i="10"/>
  <c r="G117" i="10"/>
  <c r="G109" i="10"/>
  <c r="G101" i="10"/>
  <c r="G93" i="10"/>
  <c r="G85" i="10"/>
  <c r="G77" i="10"/>
  <c r="G69" i="10"/>
  <c r="G61" i="10"/>
  <c r="G53" i="10"/>
  <c r="G45" i="10"/>
  <c r="G37" i="10"/>
  <c r="G29" i="10"/>
  <c r="G21" i="10"/>
  <c r="G13" i="10"/>
  <c r="G170" i="10"/>
  <c r="G130" i="10"/>
  <c r="G90" i="10"/>
  <c r="G66" i="10"/>
  <c r="G26" i="10"/>
  <c r="G57" i="10"/>
  <c r="G184" i="10"/>
  <c r="G136" i="10"/>
  <c r="G96" i="10"/>
  <c r="G32" i="10"/>
  <c r="G204" i="10"/>
  <c r="G196" i="10"/>
  <c r="G188" i="10"/>
  <c r="G180" i="10"/>
  <c r="G172" i="10"/>
  <c r="G164" i="10"/>
  <c r="G156" i="10"/>
  <c r="G148" i="10"/>
  <c r="G140" i="10"/>
  <c r="G132" i="10"/>
  <c r="G124" i="10"/>
  <c r="G116" i="10"/>
  <c r="G108" i="10"/>
  <c r="G100" i="10"/>
  <c r="G92" i="10"/>
  <c r="G84" i="10"/>
  <c r="G76" i="10"/>
  <c r="G68" i="10"/>
  <c r="G60" i="10"/>
  <c r="G52" i="10"/>
  <c r="G44" i="10"/>
  <c r="G36" i="10"/>
  <c r="G28" i="10"/>
  <c r="G20" i="10"/>
  <c r="G12" i="10"/>
  <c r="G186" i="10"/>
  <c r="G146" i="10"/>
  <c r="G98" i="10"/>
  <c r="G42" i="10"/>
  <c r="G169" i="10"/>
  <c r="G105" i="10"/>
  <c r="G65" i="10"/>
  <c r="G41" i="10"/>
  <c r="G200" i="10"/>
  <c r="G160" i="10"/>
  <c r="G128" i="10"/>
  <c r="G80" i="10"/>
  <c r="G40" i="10"/>
  <c r="G8" i="10"/>
  <c r="G203" i="10"/>
  <c r="G195" i="10"/>
  <c r="G187" i="10"/>
  <c r="G179" i="10"/>
  <c r="G171" i="10"/>
  <c r="G163" i="10"/>
  <c r="G155" i="10"/>
  <c r="G147" i="10"/>
  <c r="G139" i="10"/>
  <c r="G131" i="10"/>
  <c r="G123" i="10"/>
  <c r="G115" i="10"/>
  <c r="G107" i="10"/>
  <c r="G99" i="10"/>
  <c r="G91" i="10"/>
  <c r="G83" i="10"/>
  <c r="G75" i="10"/>
  <c r="G67" i="10"/>
  <c r="G59" i="10"/>
  <c r="G51" i="10"/>
  <c r="G43" i="10"/>
  <c r="G35" i="10"/>
  <c r="G27" i="10"/>
  <c r="G19" i="10"/>
  <c r="G11" i="10"/>
  <c r="G106" i="10"/>
  <c r="G58" i="10"/>
  <c r="G18" i="10"/>
  <c r="G185" i="10"/>
  <c r="G145" i="10"/>
  <c r="G129" i="10"/>
  <c r="G81" i="10"/>
  <c r="G25" i="10"/>
  <c r="G88" i="10"/>
  <c r="G24" i="10"/>
  <c r="G177" i="10"/>
  <c r="G121" i="10"/>
  <c r="G73" i="10"/>
  <c r="G49" i="10"/>
  <c r="G9" i="10"/>
  <c r="G176" i="10"/>
  <c r="G144" i="10"/>
  <c r="G112" i="10"/>
  <c r="G72" i="10"/>
  <c r="G48" i="10"/>
  <c r="E7" i="14" l="1"/>
  <c r="E8" i="14"/>
  <c r="E9" i="14"/>
  <c r="E10" i="14"/>
  <c r="E11" i="14"/>
  <c r="E12" i="14"/>
  <c r="E13" i="14"/>
  <c r="E14" i="14"/>
  <c r="E15" i="14"/>
  <c r="E16" i="14"/>
  <c r="E17" i="14"/>
  <c r="E18" i="14"/>
  <c r="E19" i="14"/>
  <c r="E20" i="14"/>
  <c r="E21" i="14"/>
  <c r="E22" i="14"/>
  <c r="E23" i="14"/>
  <c r="E24" i="14"/>
  <c r="E25" i="14"/>
  <c r="E26" i="14"/>
  <c r="E27" i="14"/>
  <c r="E28" i="14"/>
  <c r="E29" i="14"/>
  <c r="E30" i="14"/>
  <c r="E31" i="14"/>
  <c r="E32" i="14"/>
  <c r="E33" i="14"/>
  <c r="E34" i="14"/>
  <c r="E35" i="14"/>
  <c r="E36" i="14"/>
  <c r="E37" i="14"/>
  <c r="E38" i="14"/>
  <c r="E39" i="14"/>
  <c r="E40" i="14"/>
  <c r="E41" i="14"/>
  <c r="E42" i="14"/>
  <c r="E43" i="14"/>
  <c r="E44" i="14"/>
  <c r="E45" i="14"/>
  <c r="E46" i="14"/>
  <c r="E47" i="14"/>
  <c r="E48" i="14"/>
  <c r="E49" i="14"/>
  <c r="E50" i="14"/>
  <c r="E51" i="14"/>
  <c r="E52" i="14"/>
  <c r="E53" i="14"/>
  <c r="E54" i="14"/>
  <c r="E55" i="14"/>
  <c r="E56" i="14"/>
  <c r="E57" i="14"/>
  <c r="E58" i="14"/>
  <c r="E59" i="14"/>
  <c r="E60" i="14"/>
  <c r="E61" i="14"/>
  <c r="E62" i="14"/>
  <c r="E63" i="14"/>
  <c r="E64" i="14"/>
  <c r="E65" i="14"/>
  <c r="E66" i="14"/>
  <c r="E67" i="14"/>
  <c r="E68" i="14"/>
  <c r="E69" i="14"/>
  <c r="E70" i="14"/>
  <c r="E71" i="14"/>
  <c r="E72" i="14"/>
  <c r="E73" i="14"/>
  <c r="E74" i="14"/>
  <c r="E75" i="14"/>
  <c r="E76" i="14"/>
  <c r="E77" i="14"/>
  <c r="E78" i="14"/>
  <c r="E79" i="14"/>
  <c r="E80" i="14"/>
  <c r="E81" i="14"/>
  <c r="E82" i="14"/>
  <c r="E83" i="14"/>
  <c r="E84" i="14"/>
  <c r="E85" i="14"/>
  <c r="E86" i="14"/>
  <c r="E87" i="14"/>
  <c r="E88" i="14"/>
  <c r="E89" i="14"/>
  <c r="E90" i="14"/>
  <c r="E91" i="14"/>
  <c r="E92" i="14"/>
  <c r="E93" i="14"/>
  <c r="E94" i="14"/>
  <c r="E95" i="14"/>
  <c r="E96" i="14"/>
  <c r="E97" i="14"/>
  <c r="E98" i="14"/>
  <c r="E99" i="14"/>
  <c r="E100" i="14"/>
  <c r="E101" i="14"/>
  <c r="E102" i="14"/>
  <c r="E103" i="14"/>
  <c r="E104" i="14"/>
  <c r="E105" i="14"/>
  <c r="E6" i="14"/>
  <c r="M9" i="9"/>
  <c r="M10" i="9"/>
  <c r="M11" i="9"/>
  <c r="M12" i="9"/>
  <c r="M13" i="9"/>
  <c r="M14" i="9"/>
  <c r="M15" i="9"/>
  <c r="M16" i="9"/>
  <c r="M17" i="9"/>
  <c r="M18" i="9"/>
  <c r="M19" i="9"/>
  <c r="M20" i="9"/>
  <c r="M21" i="9"/>
  <c r="M22" i="9"/>
  <c r="M23" i="9"/>
  <c r="M24" i="9"/>
  <c r="M25" i="9"/>
  <c r="M26" i="9"/>
  <c r="M27" i="9"/>
  <c r="M28" i="9"/>
  <c r="M29" i="9"/>
  <c r="M30" i="9"/>
  <c r="M31" i="9"/>
  <c r="M32" i="9"/>
  <c r="M33" i="9"/>
  <c r="M34" i="9"/>
  <c r="M35" i="9"/>
  <c r="M36" i="9"/>
  <c r="M37" i="9"/>
  <c r="M38" i="9"/>
  <c r="M39" i="9"/>
  <c r="M40" i="9"/>
  <c r="M41" i="9"/>
  <c r="M42" i="9"/>
  <c r="M43" i="9"/>
  <c r="M44" i="9"/>
  <c r="M45" i="9"/>
  <c r="M46" i="9"/>
  <c r="M47" i="9"/>
  <c r="M48" i="9"/>
  <c r="M49" i="9"/>
  <c r="M50" i="9"/>
  <c r="M51" i="9"/>
  <c r="M52" i="9"/>
  <c r="M53" i="9"/>
  <c r="M54" i="9"/>
  <c r="M55" i="9"/>
  <c r="M56" i="9"/>
  <c r="M57" i="9"/>
  <c r="M58" i="9"/>
  <c r="M59" i="9"/>
  <c r="M60" i="9"/>
  <c r="M61" i="9"/>
  <c r="M62" i="9"/>
  <c r="M63" i="9"/>
  <c r="M64" i="9"/>
  <c r="M65" i="9"/>
  <c r="M66" i="9"/>
  <c r="M67" i="9"/>
  <c r="M68" i="9"/>
  <c r="M69" i="9"/>
  <c r="M70" i="9"/>
  <c r="M71" i="9"/>
  <c r="M72" i="9"/>
  <c r="M73" i="9"/>
  <c r="M74" i="9"/>
  <c r="M75" i="9"/>
  <c r="M76" i="9"/>
  <c r="M77" i="9"/>
  <c r="M78" i="9"/>
  <c r="M79" i="9"/>
  <c r="M80" i="9"/>
  <c r="M81" i="9"/>
  <c r="M82" i="9"/>
  <c r="M83" i="9"/>
  <c r="M84" i="9"/>
  <c r="M85" i="9"/>
  <c r="M86" i="9"/>
  <c r="M87" i="9"/>
  <c r="M88" i="9"/>
  <c r="M89" i="9"/>
  <c r="M90" i="9"/>
  <c r="M91" i="9"/>
  <c r="M92" i="9"/>
  <c r="M93" i="9"/>
  <c r="M94" i="9"/>
  <c r="M95" i="9"/>
  <c r="M96" i="9"/>
  <c r="M97" i="9"/>
  <c r="M98" i="9"/>
  <c r="M99" i="9"/>
  <c r="M100" i="9"/>
  <c r="M101" i="9"/>
  <c r="M102" i="9"/>
  <c r="M103" i="9"/>
  <c r="M104" i="9"/>
  <c r="M105" i="9"/>
  <c r="M106" i="9"/>
  <c r="M107" i="9"/>
  <c r="M8" i="9"/>
  <c r="G10" i="26" l="1"/>
  <c r="G11" i="26"/>
  <c r="G12" i="26"/>
  <c r="G13" i="26"/>
  <c r="G14" i="26"/>
  <c r="G15" i="26"/>
  <c r="G16" i="26"/>
  <c r="G17" i="26"/>
  <c r="G18" i="26"/>
  <c r="G19" i="26"/>
  <c r="G20" i="26"/>
  <c r="G21" i="26"/>
  <c r="G22" i="26"/>
  <c r="G23" i="26"/>
  <c r="G24" i="26"/>
  <c r="G25" i="26"/>
  <c r="G26" i="26"/>
  <c r="G27" i="26"/>
  <c r="G28" i="26"/>
  <c r="G29" i="26"/>
  <c r="G30" i="26"/>
  <c r="G31" i="26"/>
  <c r="G32" i="26"/>
  <c r="G33" i="26"/>
  <c r="G34" i="26"/>
  <c r="G35" i="26"/>
  <c r="G36" i="26"/>
  <c r="G37" i="26"/>
  <c r="G38" i="26"/>
  <c r="G39" i="26"/>
  <c r="G40" i="26"/>
  <c r="G41" i="26"/>
  <c r="G42" i="26"/>
  <c r="G43" i="26"/>
  <c r="G44" i="26"/>
  <c r="G45" i="26"/>
  <c r="G46" i="26"/>
  <c r="G47" i="26"/>
  <c r="G48" i="26"/>
  <c r="G49" i="26"/>
  <c r="G50" i="26"/>
  <c r="G51" i="26"/>
  <c r="G52" i="26"/>
  <c r="G53" i="26"/>
  <c r="G54" i="26"/>
  <c r="G55" i="26"/>
  <c r="G56" i="26"/>
  <c r="G57" i="26"/>
  <c r="G58" i="26"/>
  <c r="G59" i="26"/>
  <c r="G60" i="26"/>
  <c r="G61" i="26"/>
  <c r="G62" i="26"/>
  <c r="G63" i="26"/>
  <c r="G64" i="26"/>
  <c r="G65" i="26"/>
  <c r="G66" i="26"/>
  <c r="G67" i="26"/>
  <c r="G68" i="26"/>
  <c r="G69" i="26"/>
  <c r="G70" i="26"/>
  <c r="G71" i="26"/>
  <c r="G72" i="26"/>
  <c r="G73" i="26"/>
  <c r="G74" i="26"/>
  <c r="G75" i="26"/>
  <c r="G76" i="26"/>
  <c r="G77" i="26"/>
  <c r="G78" i="26"/>
  <c r="G79" i="26"/>
  <c r="G80" i="26"/>
  <c r="G81" i="26"/>
  <c r="G82" i="26"/>
  <c r="G83" i="26"/>
  <c r="G84" i="26"/>
  <c r="G85" i="26"/>
  <c r="G86" i="26"/>
  <c r="G87" i="26"/>
  <c r="G88" i="26"/>
  <c r="G89" i="26"/>
  <c r="G90" i="26"/>
  <c r="G91" i="26"/>
  <c r="G92" i="26"/>
  <c r="G93" i="26"/>
  <c r="G94" i="26"/>
  <c r="G95" i="26"/>
  <c r="G96" i="26"/>
  <c r="G97" i="26"/>
  <c r="G98" i="26"/>
  <c r="G99" i="26"/>
  <c r="G100" i="26"/>
  <c r="G101" i="26"/>
  <c r="G102" i="26"/>
  <c r="G103" i="26"/>
  <c r="G104" i="26"/>
  <c r="G105" i="26"/>
  <c r="G106" i="26"/>
  <c r="G107" i="26"/>
  <c r="G108" i="26"/>
  <c r="G9" i="26"/>
  <c r="H8" i="12"/>
  <c r="H9" i="12"/>
  <c r="H10" i="12"/>
  <c r="H11" i="12"/>
  <c r="H12" i="12"/>
  <c r="H13" i="12"/>
  <c r="H14" i="12"/>
  <c r="H15" i="12"/>
  <c r="H16" i="12"/>
  <c r="H17" i="12"/>
  <c r="H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67" i="12"/>
  <c r="H68" i="12"/>
  <c r="H69" i="12"/>
  <c r="H70" i="12"/>
  <c r="H71" i="12"/>
  <c r="H72" i="12"/>
  <c r="H73" i="12"/>
  <c r="H74" i="12"/>
  <c r="H75" i="12"/>
  <c r="H76" i="12"/>
  <c r="H77" i="12"/>
  <c r="H78" i="12"/>
  <c r="H79" i="12"/>
  <c r="H80" i="12"/>
  <c r="H81" i="12"/>
  <c r="H82" i="12"/>
  <c r="H83" i="12"/>
  <c r="H84" i="12"/>
  <c r="H85" i="12"/>
  <c r="H86" i="12"/>
  <c r="H87" i="12"/>
  <c r="H88" i="12"/>
  <c r="H89" i="12"/>
  <c r="H90" i="12"/>
  <c r="H91" i="12"/>
  <c r="H92" i="12"/>
  <c r="H93" i="12"/>
  <c r="H94" i="12"/>
  <c r="H95" i="12"/>
  <c r="H96" i="12"/>
  <c r="H97" i="12"/>
  <c r="H98" i="12"/>
  <c r="H99" i="12"/>
  <c r="H100" i="12"/>
  <c r="H101" i="12"/>
  <c r="H102" i="12"/>
  <c r="H103" i="12"/>
  <c r="H104" i="12"/>
  <c r="H105" i="12"/>
  <c r="H106" i="12"/>
  <c r="H7" i="12"/>
  <c r="M9" i="11"/>
  <c r="M10" i="11"/>
  <c r="M12" i="11"/>
  <c r="M13" i="11"/>
  <c r="M14" i="11"/>
  <c r="M15" i="11"/>
  <c r="M16" i="11"/>
  <c r="M17" i="11"/>
  <c r="M18" i="11"/>
  <c r="M19" i="11"/>
  <c r="M20" i="11"/>
  <c r="M21" i="11"/>
  <c r="M22" i="11"/>
  <c r="M23" i="11"/>
  <c r="M24" i="11"/>
  <c r="M25" i="11"/>
  <c r="M26" i="11"/>
  <c r="M27" i="11"/>
  <c r="M28" i="11"/>
  <c r="M29" i="11"/>
  <c r="M30" i="11"/>
  <c r="M31" i="11"/>
  <c r="M32" i="11"/>
  <c r="M33" i="11"/>
  <c r="M34" i="11"/>
  <c r="M35" i="11"/>
  <c r="M36" i="11"/>
  <c r="M37" i="11"/>
  <c r="M38" i="11"/>
  <c r="M39" i="11"/>
  <c r="M40" i="11"/>
  <c r="M41" i="11"/>
  <c r="M42" i="11"/>
  <c r="M43" i="11"/>
  <c r="M44" i="11"/>
  <c r="M45" i="11"/>
  <c r="M46" i="11"/>
  <c r="M47" i="11"/>
  <c r="M48" i="11"/>
  <c r="M49" i="11"/>
  <c r="M50" i="11"/>
  <c r="M51" i="11"/>
  <c r="M52" i="11"/>
  <c r="M53" i="11"/>
  <c r="M54" i="11"/>
  <c r="M55" i="11"/>
  <c r="M56" i="11"/>
  <c r="M57" i="11"/>
  <c r="M58" i="11"/>
  <c r="M59" i="11"/>
  <c r="M60" i="11"/>
  <c r="M61" i="11"/>
  <c r="M62" i="11"/>
  <c r="M63" i="11"/>
  <c r="M64" i="11"/>
  <c r="M65" i="11"/>
  <c r="M66" i="11"/>
  <c r="M67" i="11"/>
  <c r="M68" i="11"/>
  <c r="M69" i="11"/>
  <c r="M70" i="11"/>
  <c r="M71" i="11"/>
  <c r="M72" i="11"/>
  <c r="M73" i="11"/>
  <c r="M74" i="11"/>
  <c r="M75" i="11"/>
  <c r="M76" i="11"/>
  <c r="M77" i="11"/>
  <c r="M78" i="11"/>
  <c r="M79" i="11"/>
  <c r="M80" i="11"/>
  <c r="M81" i="11"/>
  <c r="M82" i="11"/>
  <c r="M83" i="11"/>
  <c r="M84" i="11"/>
  <c r="M85" i="11"/>
  <c r="M86" i="11"/>
  <c r="M87" i="11"/>
  <c r="M88" i="11"/>
  <c r="M89" i="11"/>
  <c r="M90" i="11"/>
  <c r="M91" i="11"/>
  <c r="M92" i="11"/>
  <c r="M93" i="11"/>
  <c r="M94" i="11"/>
  <c r="M95" i="11"/>
  <c r="M96" i="11"/>
  <c r="M97" i="11"/>
  <c r="M98" i="11"/>
  <c r="M99" i="11"/>
  <c r="M100" i="11"/>
  <c r="M101" i="11"/>
  <c r="M102" i="11"/>
  <c r="M103" i="11"/>
  <c r="M104" i="11"/>
  <c r="M105" i="11"/>
  <c r="M106" i="11"/>
  <c r="M107" i="11"/>
  <c r="M8" i="11"/>
  <c r="E9" i="18"/>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8" i="18"/>
  <c r="E89" i="18"/>
  <c r="E90" i="18"/>
  <c r="E91" i="18"/>
  <c r="E92" i="18"/>
  <c r="E93" i="18"/>
  <c r="E94" i="18"/>
  <c r="E95" i="18"/>
  <c r="E96" i="18"/>
  <c r="E97" i="18"/>
  <c r="E98" i="18"/>
  <c r="E99" i="18"/>
  <c r="E100" i="18"/>
  <c r="E101" i="18"/>
  <c r="E102" i="18"/>
  <c r="E103" i="18"/>
  <c r="E104" i="18"/>
  <c r="E105" i="18"/>
  <c r="E106" i="18"/>
  <c r="E107" i="18"/>
  <c r="E8" i="18"/>
  <c r="I9" i="10"/>
  <c r="I10" i="10"/>
  <c r="I11" i="10"/>
  <c r="I12" i="10"/>
  <c r="I13" i="10"/>
  <c r="I14" i="10"/>
  <c r="I15" i="10"/>
  <c r="I16" i="10"/>
  <c r="I17" i="10"/>
  <c r="I18" i="10"/>
  <c r="I19" i="10"/>
  <c r="I20" i="10"/>
  <c r="I21" i="10"/>
  <c r="I22" i="10"/>
  <c r="I23" i="10"/>
  <c r="I24" i="10"/>
  <c r="I25" i="10"/>
  <c r="I26" i="10"/>
  <c r="I27" i="10"/>
  <c r="I28" i="10"/>
  <c r="I29" i="10"/>
  <c r="I30" i="10"/>
  <c r="I31" i="10"/>
  <c r="I32" i="10"/>
  <c r="I33" i="10"/>
  <c r="I34" i="10"/>
  <c r="I35" i="10"/>
  <c r="I36" i="10"/>
  <c r="I37" i="10"/>
  <c r="I38" i="10"/>
  <c r="I39" i="10"/>
  <c r="I40" i="10"/>
  <c r="I41" i="10"/>
  <c r="I42" i="10"/>
  <c r="I43" i="10"/>
  <c r="I44" i="10"/>
  <c r="I45" i="10"/>
  <c r="I46" i="10"/>
  <c r="I47" i="10"/>
  <c r="I48" i="10"/>
  <c r="I49" i="10"/>
  <c r="I50" i="10"/>
  <c r="I51" i="10"/>
  <c r="I52" i="10"/>
  <c r="I53" i="10"/>
  <c r="I54" i="10"/>
  <c r="I55" i="10"/>
  <c r="I56" i="10"/>
  <c r="I57" i="10"/>
  <c r="I58" i="10"/>
  <c r="I59" i="10"/>
  <c r="I60" i="10"/>
  <c r="I61" i="10"/>
  <c r="I62" i="10"/>
  <c r="I63" i="10"/>
  <c r="I64" i="10"/>
  <c r="I65" i="10"/>
  <c r="I66" i="10"/>
  <c r="I67" i="10"/>
  <c r="I68" i="10"/>
  <c r="I69" i="10"/>
  <c r="I70" i="10"/>
  <c r="I71" i="10"/>
  <c r="I72" i="10"/>
  <c r="I73" i="10"/>
  <c r="I74" i="10"/>
  <c r="I75" i="10"/>
  <c r="I76" i="10"/>
  <c r="I77" i="10"/>
  <c r="I78" i="10"/>
  <c r="I79" i="10"/>
  <c r="I80" i="10"/>
  <c r="I81" i="10"/>
  <c r="I82" i="10"/>
  <c r="I83" i="10"/>
  <c r="I84" i="10"/>
  <c r="I85" i="10"/>
  <c r="I86" i="10"/>
  <c r="I87" i="10"/>
  <c r="I88" i="10"/>
  <c r="I89" i="10"/>
  <c r="I90" i="10"/>
  <c r="I91" i="10"/>
  <c r="I92" i="10"/>
  <c r="I93" i="10"/>
  <c r="I94" i="10"/>
  <c r="I95" i="10"/>
  <c r="I96" i="10"/>
  <c r="I97" i="10"/>
  <c r="I98" i="10"/>
  <c r="I99" i="10"/>
  <c r="I100" i="10"/>
  <c r="I101" i="10"/>
  <c r="I102" i="10"/>
  <c r="I103" i="10"/>
  <c r="I104" i="10"/>
  <c r="I105" i="10"/>
  <c r="I106" i="10"/>
  <c r="I107" i="10"/>
  <c r="I108" i="10"/>
  <c r="I109" i="10"/>
  <c r="I110" i="10"/>
  <c r="I111" i="10"/>
  <c r="I112" i="10"/>
  <c r="I113" i="10"/>
  <c r="I114" i="10"/>
  <c r="I115" i="10"/>
  <c r="I116" i="10"/>
  <c r="I117" i="10"/>
  <c r="I118" i="10"/>
  <c r="I119" i="10"/>
  <c r="I120" i="10"/>
  <c r="I121" i="10"/>
  <c r="I122" i="10"/>
  <c r="I123" i="10"/>
  <c r="I124" i="10"/>
  <c r="I125" i="10"/>
  <c r="I126" i="10"/>
  <c r="I127" i="10"/>
  <c r="I128" i="10"/>
  <c r="I129" i="10"/>
  <c r="I130" i="10"/>
  <c r="I131" i="10"/>
  <c r="I132" i="10"/>
  <c r="I133" i="10"/>
  <c r="I134" i="10"/>
  <c r="I135" i="10"/>
  <c r="I136" i="10"/>
  <c r="I137" i="10"/>
  <c r="I138" i="10"/>
  <c r="I139" i="10"/>
  <c r="I140" i="10"/>
  <c r="I141" i="10"/>
  <c r="I142" i="10"/>
  <c r="I143" i="10"/>
  <c r="I144" i="10"/>
  <c r="I145" i="10"/>
  <c r="I146" i="10"/>
  <c r="I147" i="10"/>
  <c r="I148" i="10"/>
  <c r="I149" i="10"/>
  <c r="I150" i="10"/>
  <c r="I151" i="10"/>
  <c r="I152" i="10"/>
  <c r="I153" i="10"/>
  <c r="I154" i="10"/>
  <c r="I155" i="10"/>
  <c r="I156" i="10"/>
  <c r="I157" i="10"/>
  <c r="I158" i="10"/>
  <c r="I159" i="10"/>
  <c r="I160" i="10"/>
  <c r="I161" i="10"/>
  <c r="I162" i="10"/>
  <c r="I163" i="10"/>
  <c r="I164" i="10"/>
  <c r="I165" i="10"/>
  <c r="I166" i="10"/>
  <c r="I167" i="10"/>
  <c r="I168" i="10"/>
  <c r="I169" i="10"/>
  <c r="I170" i="10"/>
  <c r="I171" i="10"/>
  <c r="I172" i="10"/>
  <c r="I173" i="10"/>
  <c r="I174" i="10"/>
  <c r="I175" i="10"/>
  <c r="I176" i="10"/>
  <c r="I177" i="10"/>
  <c r="I178" i="10"/>
  <c r="I179" i="10"/>
  <c r="I180" i="10"/>
  <c r="I181" i="10"/>
  <c r="I182" i="10"/>
  <c r="I183" i="10"/>
  <c r="I184" i="10"/>
  <c r="I185" i="10"/>
  <c r="I186" i="10"/>
  <c r="I187" i="10"/>
  <c r="I188" i="10"/>
  <c r="I189" i="10"/>
  <c r="I190" i="10"/>
  <c r="I191" i="10"/>
  <c r="I192" i="10"/>
  <c r="I193" i="10"/>
  <c r="I194" i="10"/>
  <c r="I195" i="10"/>
  <c r="I196" i="10"/>
  <c r="I197" i="10"/>
  <c r="I198" i="10"/>
  <c r="I199" i="10"/>
  <c r="I200" i="10"/>
  <c r="I201" i="10"/>
  <c r="I202" i="10"/>
  <c r="I203" i="10"/>
  <c r="I204" i="10"/>
  <c r="I205" i="10"/>
  <c r="I206" i="10"/>
  <c r="I207" i="10"/>
  <c r="I8" i="10"/>
  <c r="K9" i="23"/>
  <c r="K10" i="23"/>
  <c r="K11" i="23"/>
  <c r="K12" i="23"/>
  <c r="K13" i="23"/>
  <c r="K14" i="23"/>
  <c r="K15" i="23"/>
  <c r="K16" i="23"/>
  <c r="K17" i="23"/>
  <c r="K18"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K51" i="23"/>
  <c r="K52" i="23"/>
  <c r="K53" i="23"/>
  <c r="K54" i="23"/>
  <c r="K55" i="23"/>
  <c r="K56" i="23"/>
  <c r="K57" i="23"/>
  <c r="K58" i="23"/>
  <c r="K59" i="23"/>
  <c r="K60" i="23"/>
  <c r="K61" i="23"/>
  <c r="K62" i="23"/>
  <c r="K63" i="23"/>
  <c r="K64" i="23"/>
  <c r="K65" i="23"/>
  <c r="K66" i="23"/>
  <c r="K67" i="23"/>
  <c r="K68" i="23"/>
  <c r="K69" i="23"/>
  <c r="K70" i="23"/>
  <c r="K71" i="23"/>
  <c r="K72" i="23"/>
  <c r="K73" i="23"/>
  <c r="K74" i="23"/>
  <c r="K75" i="23"/>
  <c r="K76" i="23"/>
  <c r="K77" i="23"/>
  <c r="K78" i="23"/>
  <c r="K79" i="23"/>
  <c r="K80" i="23"/>
  <c r="K81" i="23"/>
  <c r="K82" i="23"/>
  <c r="K83" i="23"/>
  <c r="K84" i="23"/>
  <c r="K85" i="23"/>
  <c r="K86" i="23"/>
  <c r="K87" i="23"/>
  <c r="K88" i="23"/>
  <c r="K89" i="23"/>
  <c r="K90" i="23"/>
  <c r="K91" i="23"/>
  <c r="K92" i="23"/>
  <c r="K93" i="23"/>
  <c r="K94" i="23"/>
  <c r="K95" i="23"/>
  <c r="K96" i="23"/>
  <c r="K97" i="23"/>
  <c r="K98" i="23"/>
  <c r="K99" i="23"/>
  <c r="K100" i="23"/>
  <c r="K101" i="23"/>
  <c r="K102" i="23"/>
  <c r="K103" i="23"/>
  <c r="K104" i="23"/>
  <c r="K105" i="23"/>
  <c r="K106" i="23"/>
  <c r="K107" i="23"/>
  <c r="K8" i="23"/>
  <c r="F8" i="24"/>
  <c r="F9" i="24"/>
  <c r="F10" i="24"/>
  <c r="F11" i="24"/>
  <c r="F12" i="24"/>
  <c r="F13" i="24"/>
  <c r="F14" i="24"/>
  <c r="F15" i="24"/>
  <c r="F16" i="24"/>
  <c r="F17" i="24"/>
  <c r="F18" i="24"/>
  <c r="F19" i="24"/>
  <c r="F20" i="24"/>
  <c r="F21" i="24"/>
  <c r="F22" i="24"/>
  <c r="F23" i="24"/>
  <c r="F24" i="24"/>
  <c r="F25" i="24"/>
  <c r="F26" i="24"/>
  <c r="F27" i="24"/>
  <c r="F28" i="24"/>
  <c r="F29" i="24"/>
  <c r="F30" i="24"/>
  <c r="F31" i="24"/>
  <c r="F32" i="24"/>
  <c r="F33" i="24"/>
  <c r="F34" i="24"/>
  <c r="F35" i="24"/>
  <c r="F36" i="24"/>
  <c r="F37" i="24"/>
  <c r="F38" i="24"/>
  <c r="F39" i="24"/>
  <c r="F40" i="24"/>
  <c r="F41" i="24"/>
  <c r="F42" i="24"/>
  <c r="F43" i="24"/>
  <c r="F44" i="24"/>
  <c r="F45" i="24"/>
  <c r="F46" i="24"/>
  <c r="F47" i="24"/>
  <c r="F48" i="24"/>
  <c r="F49" i="24"/>
  <c r="F50" i="24"/>
  <c r="F51" i="24"/>
  <c r="F52" i="24"/>
  <c r="F53" i="24"/>
  <c r="F54" i="24"/>
  <c r="F55" i="24"/>
  <c r="F56" i="24"/>
  <c r="F57" i="24"/>
  <c r="F58" i="24"/>
  <c r="F59" i="24"/>
  <c r="F60" i="24"/>
  <c r="F61" i="24"/>
  <c r="F62" i="24"/>
  <c r="F63" i="24"/>
  <c r="F64" i="24"/>
  <c r="F65" i="24"/>
  <c r="F66" i="24"/>
  <c r="F67" i="24"/>
  <c r="F68" i="24"/>
  <c r="F69" i="24"/>
  <c r="F70" i="24"/>
  <c r="F71" i="24"/>
  <c r="F72" i="24"/>
  <c r="F73" i="24"/>
  <c r="F74" i="24"/>
  <c r="F75" i="24"/>
  <c r="F76" i="24"/>
  <c r="F77" i="24"/>
  <c r="F78" i="24"/>
  <c r="F79" i="24"/>
  <c r="F80" i="24"/>
  <c r="F81" i="24"/>
  <c r="F82" i="24"/>
  <c r="F83" i="24"/>
  <c r="F84" i="24"/>
  <c r="F85" i="24"/>
  <c r="F86" i="24"/>
  <c r="F87" i="24"/>
  <c r="F88" i="24"/>
  <c r="F89" i="24"/>
  <c r="F90" i="24"/>
  <c r="F91" i="24"/>
  <c r="F92" i="24"/>
  <c r="F93" i="24"/>
  <c r="F94" i="24"/>
  <c r="F95" i="24"/>
  <c r="F96" i="24"/>
  <c r="F97" i="24"/>
  <c r="F98" i="24"/>
  <c r="F99" i="24"/>
  <c r="F100" i="24"/>
  <c r="F101" i="24"/>
  <c r="F102" i="24"/>
  <c r="F103" i="24"/>
  <c r="F104" i="24"/>
  <c r="F105" i="24"/>
  <c r="F106" i="24"/>
  <c r="F7" i="24"/>
  <c r="F7" i="2" l="1"/>
  <c r="G41" i="2" l="1"/>
  <c r="G43" i="2"/>
  <c r="G40" i="2"/>
  <c r="F9" i="10"/>
  <c r="F10" i="10"/>
  <c r="F11" i="10"/>
  <c r="F12" i="10"/>
  <c r="F13" i="10"/>
  <c r="F14" i="10"/>
  <c r="F15" i="10"/>
  <c r="F16" i="10"/>
  <c r="F17" i="10"/>
  <c r="F18" i="10"/>
  <c r="F19" i="10"/>
  <c r="F20" i="10"/>
  <c r="F21" i="10"/>
  <c r="F22" i="10"/>
  <c r="F23" i="10"/>
  <c r="F24" i="10"/>
  <c r="F25" i="10"/>
  <c r="F26" i="10"/>
  <c r="F27" i="10"/>
  <c r="F28" i="10"/>
  <c r="F29" i="10"/>
  <c r="F30" i="10"/>
  <c r="F31" i="10"/>
  <c r="F32" i="10"/>
  <c r="F33" i="10"/>
  <c r="F34" i="10"/>
  <c r="F35" i="10"/>
  <c r="F36" i="10"/>
  <c r="F37" i="10"/>
  <c r="F38" i="10"/>
  <c r="F39" i="10"/>
  <c r="F40" i="10"/>
  <c r="F41" i="10"/>
  <c r="F42" i="10"/>
  <c r="F43" i="10"/>
  <c r="F44" i="10"/>
  <c r="F45" i="10"/>
  <c r="F46" i="10"/>
  <c r="F47" i="10"/>
  <c r="F48" i="10"/>
  <c r="F49" i="10"/>
  <c r="F50" i="10"/>
  <c r="F51" i="10"/>
  <c r="F52" i="10"/>
  <c r="F53" i="10"/>
  <c r="F54" i="10"/>
  <c r="F55" i="10"/>
  <c r="F56" i="10"/>
  <c r="F57" i="10"/>
  <c r="F58" i="10"/>
  <c r="F59" i="10"/>
  <c r="F60" i="10"/>
  <c r="F61" i="10"/>
  <c r="F62" i="10"/>
  <c r="F63" i="10"/>
  <c r="F64" i="10"/>
  <c r="F65" i="10"/>
  <c r="F66" i="10"/>
  <c r="F67" i="10"/>
  <c r="F68" i="10"/>
  <c r="F69" i="10"/>
  <c r="F70" i="10"/>
  <c r="F71" i="10"/>
  <c r="F72" i="10"/>
  <c r="F73" i="10"/>
  <c r="F74" i="10"/>
  <c r="F75" i="10"/>
  <c r="F76" i="10"/>
  <c r="F77" i="10"/>
  <c r="F78" i="10"/>
  <c r="F79" i="10"/>
  <c r="F80" i="10"/>
  <c r="F81" i="10"/>
  <c r="F82" i="10"/>
  <c r="F83" i="10"/>
  <c r="F84" i="10"/>
  <c r="F85" i="10"/>
  <c r="F86" i="10"/>
  <c r="F87" i="10"/>
  <c r="F88" i="10"/>
  <c r="F89" i="10"/>
  <c r="F90" i="10"/>
  <c r="F91" i="10"/>
  <c r="F92" i="10"/>
  <c r="F93" i="10"/>
  <c r="F94" i="10"/>
  <c r="F95" i="10"/>
  <c r="F96" i="10"/>
  <c r="F97" i="10"/>
  <c r="F98" i="10"/>
  <c r="F99" i="10"/>
  <c r="F100" i="10"/>
  <c r="F101" i="10"/>
  <c r="F102" i="10"/>
  <c r="F103" i="10"/>
  <c r="F104" i="10"/>
  <c r="F105" i="10"/>
  <c r="F106" i="10"/>
  <c r="F107" i="10"/>
  <c r="F108" i="10"/>
  <c r="F109" i="10"/>
  <c r="F110" i="10"/>
  <c r="F111" i="10"/>
  <c r="F112" i="10"/>
  <c r="F113" i="10"/>
  <c r="F114" i="10"/>
  <c r="F115" i="10"/>
  <c r="F116" i="10"/>
  <c r="F117" i="10"/>
  <c r="F118" i="10"/>
  <c r="F119" i="10"/>
  <c r="F120" i="10"/>
  <c r="F121" i="10"/>
  <c r="F122" i="10"/>
  <c r="F123" i="10"/>
  <c r="F124" i="10"/>
  <c r="F125" i="10"/>
  <c r="F126" i="10"/>
  <c r="F127" i="10"/>
  <c r="F128" i="10"/>
  <c r="F129" i="10"/>
  <c r="F130" i="10"/>
  <c r="F131" i="10"/>
  <c r="F132" i="10"/>
  <c r="F133" i="10"/>
  <c r="F134" i="10"/>
  <c r="F135" i="10"/>
  <c r="F136" i="10"/>
  <c r="F137" i="10"/>
  <c r="F138" i="10"/>
  <c r="F139" i="10"/>
  <c r="F140" i="10"/>
  <c r="F141" i="10"/>
  <c r="F142" i="10"/>
  <c r="F143" i="10"/>
  <c r="F144" i="10"/>
  <c r="F145" i="10"/>
  <c r="F146" i="10"/>
  <c r="F147" i="10"/>
  <c r="F148" i="10"/>
  <c r="F149" i="10"/>
  <c r="F150" i="10"/>
  <c r="F151" i="10"/>
  <c r="F152" i="10"/>
  <c r="F153" i="10"/>
  <c r="F154" i="10"/>
  <c r="F155" i="10"/>
  <c r="F156" i="10"/>
  <c r="F157" i="10"/>
  <c r="F158" i="10"/>
  <c r="F159" i="10"/>
  <c r="F160" i="10"/>
  <c r="F161" i="10"/>
  <c r="F162" i="10"/>
  <c r="F163" i="10"/>
  <c r="F164" i="10"/>
  <c r="F165" i="10"/>
  <c r="F166" i="10"/>
  <c r="F167" i="10"/>
  <c r="F168" i="10"/>
  <c r="F169" i="10"/>
  <c r="F170" i="10"/>
  <c r="F171" i="10"/>
  <c r="F172" i="10"/>
  <c r="F173" i="10"/>
  <c r="F174" i="10"/>
  <c r="F175" i="10"/>
  <c r="F176" i="10"/>
  <c r="F177" i="10"/>
  <c r="F178" i="10"/>
  <c r="F179" i="10"/>
  <c r="F180" i="10"/>
  <c r="F181" i="10"/>
  <c r="F182" i="10"/>
  <c r="F183" i="10"/>
  <c r="F184" i="10"/>
  <c r="F185" i="10"/>
  <c r="F186" i="10"/>
  <c r="F187" i="10"/>
  <c r="F188" i="10"/>
  <c r="F189" i="10"/>
  <c r="F190" i="10"/>
  <c r="F191" i="10"/>
  <c r="F192" i="10"/>
  <c r="F193" i="10"/>
  <c r="F194" i="10"/>
  <c r="F195" i="10"/>
  <c r="F196" i="10"/>
  <c r="F197" i="10"/>
  <c r="F198" i="10"/>
  <c r="F199" i="10"/>
  <c r="F200" i="10"/>
  <c r="F201" i="10"/>
  <c r="F202" i="10"/>
  <c r="F203" i="10"/>
  <c r="F204" i="10"/>
  <c r="F205" i="10"/>
  <c r="F206" i="10"/>
  <c r="F207" i="10"/>
  <c r="F8" i="10"/>
  <c r="G6" i="10" l="1"/>
  <c r="F6" i="10"/>
  <c r="N8" i="7" l="1"/>
  <c r="P9" i="4"/>
  <c r="P10" i="4"/>
  <c r="P11" i="4"/>
  <c r="P12" i="4"/>
  <c r="P13" i="4"/>
  <c r="P14" i="4"/>
  <c r="P15" i="4"/>
  <c r="P16" i="4"/>
  <c r="P17" i="4"/>
  <c r="P18" i="4"/>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65" i="4"/>
  <c r="P66" i="4"/>
  <c r="P67" i="4"/>
  <c r="P68" i="4"/>
  <c r="P69" i="4"/>
  <c r="P70" i="4"/>
  <c r="P71" i="4"/>
  <c r="P72" i="4"/>
  <c r="P73" i="4"/>
  <c r="P74" i="4"/>
  <c r="P75" i="4"/>
  <c r="P76" i="4"/>
  <c r="P77" i="4"/>
  <c r="P78" i="4"/>
  <c r="P79" i="4"/>
  <c r="P80" i="4"/>
  <c r="P81" i="4"/>
  <c r="P82" i="4"/>
  <c r="P83" i="4"/>
  <c r="P84" i="4"/>
  <c r="P85" i="4"/>
  <c r="P86" i="4"/>
  <c r="P87" i="4"/>
  <c r="P88" i="4"/>
  <c r="P89" i="4"/>
  <c r="P90" i="4"/>
  <c r="P91" i="4"/>
  <c r="P92" i="4"/>
  <c r="P93" i="4"/>
  <c r="P94" i="4"/>
  <c r="P95" i="4"/>
  <c r="P96" i="4"/>
  <c r="P97" i="4"/>
  <c r="P98" i="4"/>
  <c r="P99" i="4"/>
  <c r="P100" i="4"/>
  <c r="P101" i="4"/>
  <c r="P102" i="4"/>
  <c r="P103" i="4"/>
  <c r="P104" i="4"/>
  <c r="P105" i="4"/>
  <c r="P106" i="4"/>
  <c r="P107" i="4"/>
  <c r="P8" i="4"/>
  <c r="D11" i="2" l="1"/>
  <c r="D10" i="2"/>
  <c r="F66" i="2" l="1"/>
  <c r="C5" i="26" l="1"/>
  <c r="D5" i="26" s="1"/>
  <c r="C4" i="26"/>
  <c r="D4" i="26" s="1"/>
  <c r="E3" i="26" l="1"/>
  <c r="H69" i="2" l="1"/>
  <c r="G70" i="2"/>
  <c r="G71" i="2"/>
  <c r="G72" i="2"/>
  <c r="H58" i="2"/>
  <c r="I77" i="2" l="1"/>
  <c r="J76" i="2" s="1"/>
  <c r="H16" i="2"/>
  <c r="I107" i="23"/>
  <c r="I106" i="23"/>
  <c r="I105" i="23"/>
  <c r="I104" i="23"/>
  <c r="I103" i="23"/>
  <c r="I102" i="23"/>
  <c r="I101" i="23"/>
  <c r="I100" i="23"/>
  <c r="I99" i="23"/>
  <c r="I98" i="23"/>
  <c r="I97" i="23"/>
  <c r="I96" i="23"/>
  <c r="I95" i="23"/>
  <c r="I94" i="23"/>
  <c r="I93" i="23"/>
  <c r="I92" i="23"/>
  <c r="I91" i="23"/>
  <c r="I90" i="23"/>
  <c r="I89" i="23"/>
  <c r="I88" i="23"/>
  <c r="I87" i="23"/>
  <c r="I86" i="23"/>
  <c r="I85" i="23"/>
  <c r="I84" i="23"/>
  <c r="I83" i="23"/>
  <c r="I82" i="23"/>
  <c r="I81" i="23"/>
  <c r="I80" i="23"/>
  <c r="I79" i="23"/>
  <c r="I78" i="23"/>
  <c r="I77" i="23"/>
  <c r="I76" i="23"/>
  <c r="I75" i="23"/>
  <c r="I74" i="23"/>
  <c r="I73" i="23"/>
  <c r="I72" i="23"/>
  <c r="I71" i="23"/>
  <c r="I70" i="23"/>
  <c r="I69" i="23"/>
  <c r="I68" i="23"/>
  <c r="I67" i="23"/>
  <c r="I66" i="23"/>
  <c r="I65" i="23"/>
  <c r="I64" i="23"/>
  <c r="I63" i="23"/>
  <c r="I62" i="23"/>
  <c r="I61" i="23"/>
  <c r="I60" i="23"/>
  <c r="I59" i="23"/>
  <c r="I58" i="23"/>
  <c r="I57" i="23"/>
  <c r="I56" i="23"/>
  <c r="I55" i="23"/>
  <c r="I54" i="23"/>
  <c r="I53" i="23"/>
  <c r="I52" i="23"/>
  <c r="I51" i="23"/>
  <c r="I50" i="23"/>
  <c r="I49" i="23"/>
  <c r="I48" i="23"/>
  <c r="I47" i="23"/>
  <c r="I46" i="23"/>
  <c r="I45" i="23"/>
  <c r="I44" i="23"/>
  <c r="I43" i="23"/>
  <c r="I42" i="23"/>
  <c r="I41" i="23"/>
  <c r="I40" i="23"/>
  <c r="I39" i="23"/>
  <c r="I38" i="23"/>
  <c r="I37" i="23"/>
  <c r="I36" i="23"/>
  <c r="I35" i="23"/>
  <c r="I34" i="23"/>
  <c r="I33" i="23"/>
  <c r="I32" i="23"/>
  <c r="I31" i="23"/>
  <c r="I30" i="23"/>
  <c r="I29" i="23"/>
  <c r="I28" i="23"/>
  <c r="I27" i="23"/>
  <c r="I26" i="23"/>
  <c r="I25" i="23"/>
  <c r="I24" i="23"/>
  <c r="I23" i="23"/>
  <c r="I22" i="23"/>
  <c r="I21" i="23"/>
  <c r="I20" i="23"/>
  <c r="I19" i="23"/>
  <c r="I18" i="23"/>
  <c r="I17" i="23"/>
  <c r="I16" i="23"/>
  <c r="I15" i="23"/>
  <c r="I14" i="23"/>
  <c r="I13" i="23"/>
  <c r="I12" i="23"/>
  <c r="I11" i="23"/>
  <c r="I10" i="23"/>
  <c r="I9" i="23"/>
  <c r="I8" i="23"/>
  <c r="D4" i="23" l="1"/>
  <c r="H34" i="2" s="1"/>
  <c r="C4" i="20" l="1"/>
  <c r="F73" i="2" s="1"/>
  <c r="F55" i="2"/>
  <c r="G73" i="2" l="1"/>
  <c r="G66" i="2" l="1"/>
  <c r="K106" i="11" l="1"/>
  <c r="K105" i="11"/>
  <c r="K104" i="11"/>
  <c r="K103" i="11"/>
  <c r="K102" i="11"/>
  <c r="K101" i="11"/>
  <c r="K100" i="11"/>
  <c r="K99" i="11"/>
  <c r="K98" i="11"/>
  <c r="K97" i="11"/>
  <c r="K96" i="11"/>
  <c r="K95" i="11"/>
  <c r="K94" i="11"/>
  <c r="K93" i="11"/>
  <c r="K92" i="11"/>
  <c r="K91" i="11"/>
  <c r="K90" i="11"/>
  <c r="K89" i="11"/>
  <c r="K88" i="11"/>
  <c r="K87" i="11"/>
  <c r="K86" i="11"/>
  <c r="K85" i="11"/>
  <c r="K84" i="11"/>
  <c r="K83" i="11"/>
  <c r="K82" i="11"/>
  <c r="K81" i="11"/>
  <c r="K80" i="11"/>
  <c r="K79" i="11"/>
  <c r="K78" i="11"/>
  <c r="K77" i="11"/>
  <c r="K76" i="11"/>
  <c r="K75" i="11"/>
  <c r="K74" i="11"/>
  <c r="K73" i="11"/>
  <c r="K72" i="11"/>
  <c r="K71" i="11"/>
  <c r="K70" i="11"/>
  <c r="K69" i="11"/>
  <c r="K68" i="11"/>
  <c r="K67" i="11"/>
  <c r="K66" i="11"/>
  <c r="K65" i="11"/>
  <c r="K64" i="11"/>
  <c r="K63" i="11"/>
  <c r="K62" i="11"/>
  <c r="K61" i="11"/>
  <c r="K60" i="11"/>
  <c r="K59" i="11"/>
  <c r="K58" i="11"/>
  <c r="K57" i="11"/>
  <c r="K56" i="11"/>
  <c r="K55" i="11"/>
  <c r="K54" i="11"/>
  <c r="K53" i="11"/>
  <c r="K52" i="11"/>
  <c r="K51" i="11"/>
  <c r="K50" i="11"/>
  <c r="K49" i="11"/>
  <c r="K48" i="11"/>
  <c r="K47" i="11"/>
  <c r="K46" i="11"/>
  <c r="K45" i="11"/>
  <c r="K44" i="11"/>
  <c r="K43" i="11"/>
  <c r="K42" i="11"/>
  <c r="K41" i="11"/>
  <c r="K40" i="11"/>
  <c r="K39" i="11"/>
  <c r="K38" i="11"/>
  <c r="K37" i="11"/>
  <c r="K36" i="11"/>
  <c r="K35" i="11"/>
  <c r="K34" i="11"/>
  <c r="K33" i="11"/>
  <c r="K32" i="11"/>
  <c r="K31" i="11"/>
  <c r="K30" i="11"/>
  <c r="K29" i="11"/>
  <c r="K28" i="11"/>
  <c r="K27" i="11"/>
  <c r="L106" i="9"/>
  <c r="K106" i="9"/>
  <c r="J106" i="9"/>
  <c r="I106" i="9"/>
  <c r="H106" i="9"/>
  <c r="L105" i="9"/>
  <c r="K105" i="9"/>
  <c r="J105" i="9"/>
  <c r="I105" i="9"/>
  <c r="H105" i="9"/>
  <c r="L104" i="9"/>
  <c r="K104" i="9"/>
  <c r="J104" i="9"/>
  <c r="I104" i="9"/>
  <c r="H104" i="9"/>
  <c r="L103" i="9"/>
  <c r="K103" i="9"/>
  <c r="J103" i="9"/>
  <c r="I103" i="9"/>
  <c r="H103" i="9"/>
  <c r="L102" i="9"/>
  <c r="K102" i="9"/>
  <c r="J102" i="9"/>
  <c r="I102" i="9"/>
  <c r="H102" i="9"/>
  <c r="L101" i="9"/>
  <c r="K101" i="9"/>
  <c r="J101" i="9"/>
  <c r="I101" i="9"/>
  <c r="H101" i="9"/>
  <c r="L100" i="9"/>
  <c r="K100" i="9"/>
  <c r="J100" i="9"/>
  <c r="I100" i="9"/>
  <c r="H100" i="9"/>
  <c r="L99" i="9"/>
  <c r="K99" i="9"/>
  <c r="J99" i="9"/>
  <c r="I99" i="9"/>
  <c r="H99" i="9"/>
  <c r="L98" i="9"/>
  <c r="K98" i="9"/>
  <c r="J98" i="9"/>
  <c r="I98" i="9"/>
  <c r="H98" i="9"/>
  <c r="L97" i="9"/>
  <c r="K97" i="9"/>
  <c r="J97" i="9"/>
  <c r="I97" i="9"/>
  <c r="H97" i="9"/>
  <c r="L96" i="9"/>
  <c r="K96" i="9"/>
  <c r="J96" i="9"/>
  <c r="I96" i="9"/>
  <c r="H96" i="9"/>
  <c r="L95" i="9"/>
  <c r="K95" i="9"/>
  <c r="J95" i="9"/>
  <c r="I95" i="9"/>
  <c r="H95" i="9"/>
  <c r="L94" i="9"/>
  <c r="K94" i="9"/>
  <c r="J94" i="9"/>
  <c r="I94" i="9"/>
  <c r="H94" i="9"/>
  <c r="L93" i="9"/>
  <c r="K93" i="9"/>
  <c r="J93" i="9"/>
  <c r="I93" i="9"/>
  <c r="H93" i="9"/>
  <c r="L92" i="9"/>
  <c r="K92" i="9"/>
  <c r="J92" i="9"/>
  <c r="I92" i="9"/>
  <c r="H92" i="9"/>
  <c r="L91" i="9"/>
  <c r="K91" i="9"/>
  <c r="J91" i="9"/>
  <c r="I91" i="9"/>
  <c r="H91" i="9"/>
  <c r="L90" i="9"/>
  <c r="K90" i="9"/>
  <c r="J90" i="9"/>
  <c r="I90" i="9"/>
  <c r="H90" i="9"/>
  <c r="L89" i="9"/>
  <c r="K89" i="9"/>
  <c r="J89" i="9"/>
  <c r="I89" i="9"/>
  <c r="H89" i="9"/>
  <c r="L88" i="9"/>
  <c r="K88" i="9"/>
  <c r="J88" i="9"/>
  <c r="I88" i="9"/>
  <c r="H88" i="9"/>
  <c r="L87" i="9"/>
  <c r="K87" i="9"/>
  <c r="J87" i="9"/>
  <c r="I87" i="9"/>
  <c r="H87" i="9"/>
  <c r="L86" i="9"/>
  <c r="K86" i="9"/>
  <c r="J86" i="9"/>
  <c r="I86" i="9"/>
  <c r="H86" i="9"/>
  <c r="L85" i="9"/>
  <c r="K85" i="9"/>
  <c r="J85" i="9"/>
  <c r="I85" i="9"/>
  <c r="H85" i="9"/>
  <c r="L84" i="9"/>
  <c r="K84" i="9"/>
  <c r="J84" i="9"/>
  <c r="I84" i="9"/>
  <c r="H84" i="9"/>
  <c r="L83" i="9"/>
  <c r="K83" i="9"/>
  <c r="J83" i="9"/>
  <c r="I83" i="9"/>
  <c r="H83" i="9"/>
  <c r="L82" i="9"/>
  <c r="K82" i="9"/>
  <c r="J82" i="9"/>
  <c r="I82" i="9"/>
  <c r="H82" i="9"/>
  <c r="L81" i="9"/>
  <c r="K81" i="9"/>
  <c r="J81" i="9"/>
  <c r="I81" i="9"/>
  <c r="H81" i="9"/>
  <c r="L80" i="9"/>
  <c r="K80" i="9"/>
  <c r="J80" i="9"/>
  <c r="I80" i="9"/>
  <c r="H80" i="9"/>
  <c r="L79" i="9"/>
  <c r="K79" i="9"/>
  <c r="J79" i="9"/>
  <c r="I79" i="9"/>
  <c r="H79" i="9"/>
  <c r="L78" i="9"/>
  <c r="K78" i="9"/>
  <c r="J78" i="9"/>
  <c r="I78" i="9"/>
  <c r="H78" i="9"/>
  <c r="L77" i="9"/>
  <c r="K77" i="9"/>
  <c r="J77" i="9"/>
  <c r="I77" i="9"/>
  <c r="H77" i="9"/>
  <c r="L76" i="9"/>
  <c r="K76" i="9"/>
  <c r="J76" i="9"/>
  <c r="I76" i="9"/>
  <c r="H76" i="9"/>
  <c r="L75" i="9"/>
  <c r="K75" i="9"/>
  <c r="J75" i="9"/>
  <c r="I75" i="9"/>
  <c r="H75" i="9"/>
  <c r="L74" i="9"/>
  <c r="K74" i="9"/>
  <c r="J74" i="9"/>
  <c r="I74" i="9"/>
  <c r="H74" i="9"/>
  <c r="L73" i="9"/>
  <c r="K73" i="9"/>
  <c r="J73" i="9"/>
  <c r="I73" i="9"/>
  <c r="H73" i="9"/>
  <c r="L72" i="9"/>
  <c r="K72" i="9"/>
  <c r="J72" i="9"/>
  <c r="I72" i="9"/>
  <c r="H72" i="9"/>
  <c r="L71" i="9"/>
  <c r="K71" i="9"/>
  <c r="J71" i="9"/>
  <c r="I71" i="9"/>
  <c r="H71" i="9"/>
  <c r="L70" i="9"/>
  <c r="K70" i="9"/>
  <c r="J70" i="9"/>
  <c r="I70" i="9"/>
  <c r="H70" i="9"/>
  <c r="L69" i="9"/>
  <c r="K69" i="9"/>
  <c r="J69" i="9"/>
  <c r="I69" i="9"/>
  <c r="H69" i="9"/>
  <c r="L68" i="9"/>
  <c r="K68" i="9"/>
  <c r="J68" i="9"/>
  <c r="I68" i="9"/>
  <c r="H68" i="9"/>
  <c r="L67" i="9"/>
  <c r="K67" i="9"/>
  <c r="J67" i="9"/>
  <c r="I67" i="9"/>
  <c r="H67" i="9"/>
  <c r="L66" i="9"/>
  <c r="K66" i="9"/>
  <c r="J66" i="9"/>
  <c r="I66" i="9"/>
  <c r="H66" i="9"/>
  <c r="L65" i="9"/>
  <c r="K65" i="9"/>
  <c r="J65" i="9"/>
  <c r="I65" i="9"/>
  <c r="H65" i="9"/>
  <c r="L64" i="9"/>
  <c r="K64" i="9"/>
  <c r="J64" i="9"/>
  <c r="I64" i="9"/>
  <c r="H64" i="9"/>
  <c r="L63" i="9"/>
  <c r="K63" i="9"/>
  <c r="J63" i="9"/>
  <c r="I63" i="9"/>
  <c r="H63" i="9"/>
  <c r="L62" i="9"/>
  <c r="K62" i="9"/>
  <c r="J62" i="9"/>
  <c r="I62" i="9"/>
  <c r="H62" i="9"/>
  <c r="L61" i="9"/>
  <c r="K61" i="9"/>
  <c r="J61" i="9"/>
  <c r="I61" i="9"/>
  <c r="H61" i="9"/>
  <c r="L60" i="9"/>
  <c r="K60" i="9"/>
  <c r="J60" i="9"/>
  <c r="I60" i="9"/>
  <c r="H60" i="9"/>
  <c r="L59" i="9"/>
  <c r="K59" i="9"/>
  <c r="J59" i="9"/>
  <c r="I59" i="9"/>
  <c r="H59" i="9"/>
  <c r="L58" i="9"/>
  <c r="K58" i="9"/>
  <c r="J58" i="9"/>
  <c r="I58" i="9"/>
  <c r="H58" i="9"/>
  <c r="L57" i="9"/>
  <c r="K57" i="9"/>
  <c r="J57" i="9"/>
  <c r="I57" i="9"/>
  <c r="H57" i="9"/>
  <c r="N106" i="7"/>
  <c r="M106" i="7"/>
  <c r="N105" i="7"/>
  <c r="M105" i="7"/>
  <c r="N104" i="7"/>
  <c r="M104" i="7"/>
  <c r="N103" i="7"/>
  <c r="M103" i="7"/>
  <c r="N102" i="7"/>
  <c r="M102" i="7"/>
  <c r="N101" i="7"/>
  <c r="M101" i="7"/>
  <c r="N100" i="7"/>
  <c r="M100" i="7"/>
  <c r="N99" i="7"/>
  <c r="M99" i="7"/>
  <c r="N98" i="7"/>
  <c r="M98" i="7"/>
  <c r="N97" i="7"/>
  <c r="M97" i="7"/>
  <c r="N96" i="7"/>
  <c r="M96" i="7"/>
  <c r="N95" i="7"/>
  <c r="M95" i="7"/>
  <c r="N94" i="7"/>
  <c r="M94" i="7"/>
  <c r="N93" i="7"/>
  <c r="M93" i="7"/>
  <c r="N92" i="7"/>
  <c r="M92" i="7"/>
  <c r="N91" i="7"/>
  <c r="M91" i="7"/>
  <c r="N90" i="7"/>
  <c r="M90" i="7"/>
  <c r="N89" i="7"/>
  <c r="M89" i="7"/>
  <c r="N88" i="7"/>
  <c r="M88" i="7"/>
  <c r="N87" i="7"/>
  <c r="M87" i="7"/>
  <c r="N86" i="7"/>
  <c r="M86" i="7"/>
  <c r="N85" i="7"/>
  <c r="M85" i="7"/>
  <c r="N84" i="7"/>
  <c r="M84" i="7"/>
  <c r="N83" i="7"/>
  <c r="M83" i="7"/>
  <c r="N82" i="7"/>
  <c r="M82" i="7"/>
  <c r="N81" i="7"/>
  <c r="M81" i="7"/>
  <c r="N80" i="7"/>
  <c r="M80" i="7"/>
  <c r="N79" i="7"/>
  <c r="M79" i="7"/>
  <c r="N78" i="7"/>
  <c r="M78" i="7"/>
  <c r="N77" i="7"/>
  <c r="M77" i="7"/>
  <c r="N76" i="7"/>
  <c r="M76" i="7"/>
  <c r="N75" i="7"/>
  <c r="M75" i="7"/>
  <c r="N74" i="7"/>
  <c r="M74" i="7"/>
  <c r="N73" i="7"/>
  <c r="M73" i="7"/>
  <c r="N72" i="7"/>
  <c r="M72" i="7"/>
  <c r="N71" i="7"/>
  <c r="M71" i="7"/>
  <c r="N70" i="7"/>
  <c r="M70" i="7"/>
  <c r="N69" i="7"/>
  <c r="M69" i="7"/>
  <c r="N68" i="7"/>
  <c r="M68" i="7"/>
  <c r="N67" i="7"/>
  <c r="M67" i="7"/>
  <c r="N66" i="7"/>
  <c r="M66" i="7"/>
  <c r="N65" i="7"/>
  <c r="M65" i="7"/>
  <c r="N64" i="7"/>
  <c r="M64" i="7"/>
  <c r="N63" i="7"/>
  <c r="M63" i="7"/>
  <c r="N62" i="7"/>
  <c r="M62" i="7"/>
  <c r="N61" i="7"/>
  <c r="M61" i="7"/>
  <c r="N60" i="7"/>
  <c r="M60" i="7"/>
  <c r="N59" i="7"/>
  <c r="M59" i="7"/>
  <c r="N58" i="7"/>
  <c r="M58" i="7"/>
  <c r="N57" i="7"/>
  <c r="M57" i="7"/>
  <c r="N56" i="7"/>
  <c r="M56" i="7"/>
  <c r="N55" i="7"/>
  <c r="M55" i="7"/>
  <c r="N54" i="7"/>
  <c r="M54" i="7"/>
  <c r="N53" i="7"/>
  <c r="M53" i="7"/>
  <c r="N52" i="7"/>
  <c r="M52" i="7"/>
  <c r="N51" i="7"/>
  <c r="M51" i="7"/>
  <c r="N50" i="7"/>
  <c r="M50" i="7"/>
  <c r="N49" i="7"/>
  <c r="M49" i="7"/>
  <c r="N48" i="7"/>
  <c r="M48" i="7"/>
  <c r="N47" i="7"/>
  <c r="M47" i="7"/>
  <c r="N46" i="7"/>
  <c r="M46" i="7"/>
  <c r="N45" i="7"/>
  <c r="M45" i="7"/>
  <c r="N44" i="7"/>
  <c r="M44" i="7"/>
  <c r="N43" i="7"/>
  <c r="M43" i="7"/>
  <c r="N42" i="7"/>
  <c r="M42" i="7"/>
  <c r="N41" i="7"/>
  <c r="M41" i="7"/>
  <c r="N40" i="7"/>
  <c r="M40" i="7"/>
  <c r="N39" i="7"/>
  <c r="M39" i="7"/>
  <c r="N38" i="7"/>
  <c r="M38" i="7"/>
  <c r="N37" i="7"/>
  <c r="M37" i="7"/>
  <c r="N36" i="7"/>
  <c r="M36" i="7"/>
  <c r="N35" i="7"/>
  <c r="M35" i="7"/>
  <c r="N34" i="7"/>
  <c r="M34" i="7"/>
  <c r="N33" i="7"/>
  <c r="M33" i="7"/>
  <c r="N32" i="7"/>
  <c r="M32" i="7"/>
  <c r="N31" i="7"/>
  <c r="M31" i="7"/>
  <c r="N30" i="7"/>
  <c r="M30" i="7"/>
  <c r="N29" i="7"/>
  <c r="M29" i="7"/>
  <c r="N28" i="7"/>
  <c r="M28" i="7"/>
  <c r="N27" i="7"/>
  <c r="M27" i="7"/>
  <c r="O106" i="4"/>
  <c r="O105" i="4"/>
  <c r="O104" i="4"/>
  <c r="O103" i="4"/>
  <c r="O102" i="4"/>
  <c r="O101" i="4"/>
  <c r="O100" i="4"/>
  <c r="O99" i="4"/>
  <c r="O98" i="4"/>
  <c r="O97" i="4"/>
  <c r="O96" i="4"/>
  <c r="O95" i="4"/>
  <c r="O94" i="4"/>
  <c r="O93" i="4"/>
  <c r="O92" i="4"/>
  <c r="O91" i="4"/>
  <c r="O90" i="4"/>
  <c r="O89" i="4"/>
  <c r="O88" i="4"/>
  <c r="O87" i="4"/>
  <c r="O86" i="4"/>
  <c r="O85" i="4"/>
  <c r="O84" i="4"/>
  <c r="O83" i="4"/>
  <c r="O82" i="4"/>
  <c r="O81" i="4"/>
  <c r="O80" i="4"/>
  <c r="Q80" i="4" s="1"/>
  <c r="O79" i="4"/>
  <c r="O78" i="4"/>
  <c r="O77" i="4"/>
  <c r="O76" i="4"/>
  <c r="O75" i="4"/>
  <c r="O74" i="4"/>
  <c r="O73" i="4"/>
  <c r="O72" i="4"/>
  <c r="O71" i="4"/>
  <c r="O70" i="4"/>
  <c r="O69" i="4"/>
  <c r="O68" i="4"/>
  <c r="O67" i="4"/>
  <c r="O66" i="4"/>
  <c r="O65" i="4"/>
  <c r="O64" i="4"/>
  <c r="O63" i="4"/>
  <c r="O62" i="4"/>
  <c r="O61" i="4"/>
  <c r="O60" i="4"/>
  <c r="O59" i="4"/>
  <c r="O58" i="4"/>
  <c r="O57" i="4"/>
  <c r="O56" i="4"/>
  <c r="O55" i="4"/>
  <c r="O54" i="4"/>
  <c r="O53" i="4"/>
  <c r="O52" i="4"/>
  <c r="O51" i="4"/>
  <c r="O50" i="4"/>
  <c r="O49" i="4"/>
  <c r="O48" i="4"/>
  <c r="O47" i="4"/>
  <c r="O46" i="4"/>
  <c r="O45" i="4"/>
  <c r="O44" i="4"/>
  <c r="O43" i="4"/>
  <c r="O42" i="4"/>
  <c r="O41" i="4"/>
  <c r="O40" i="4"/>
  <c r="O39" i="4"/>
  <c r="O38" i="4"/>
  <c r="O37" i="4"/>
  <c r="O36" i="4"/>
  <c r="O35" i="4"/>
  <c r="O34" i="4"/>
  <c r="O33" i="4"/>
  <c r="O32" i="4"/>
  <c r="O31" i="4"/>
  <c r="O30" i="4"/>
  <c r="O29" i="4"/>
  <c r="O28" i="4"/>
  <c r="O27" i="4"/>
  <c r="O27" i="7" l="1"/>
  <c r="O31" i="7"/>
  <c r="O35" i="7"/>
  <c r="O39" i="7"/>
  <c r="O43" i="7"/>
  <c r="O47" i="7"/>
  <c r="O51" i="7"/>
  <c r="O55" i="7"/>
  <c r="O59" i="7"/>
  <c r="O63" i="7"/>
  <c r="O67" i="7"/>
  <c r="O71" i="7"/>
  <c r="O75" i="7"/>
  <c r="O79" i="7"/>
  <c r="O83" i="7"/>
  <c r="O87" i="7"/>
  <c r="O91" i="7"/>
  <c r="O95" i="7"/>
  <c r="O99" i="7"/>
  <c r="O103" i="7"/>
  <c r="O29" i="7"/>
  <c r="O33" i="7"/>
  <c r="O37" i="7"/>
  <c r="O41" i="7"/>
  <c r="O45" i="7"/>
  <c r="O49" i="7"/>
  <c r="O53" i="7"/>
  <c r="O57" i="7"/>
  <c r="O61" i="7"/>
  <c r="O65" i="7"/>
  <c r="O69" i="7"/>
  <c r="O73" i="7"/>
  <c r="O77" i="7"/>
  <c r="O81" i="7"/>
  <c r="O85" i="7"/>
  <c r="O89" i="7"/>
  <c r="O93" i="7"/>
  <c r="O97" i="7"/>
  <c r="O101" i="7"/>
  <c r="O105" i="7"/>
  <c r="O30" i="7"/>
  <c r="O34" i="7"/>
  <c r="O38" i="7"/>
  <c r="O42" i="7"/>
  <c r="O46" i="7"/>
  <c r="O50" i="7"/>
  <c r="O54" i="7"/>
  <c r="O58" i="7"/>
  <c r="O62" i="7"/>
  <c r="O66" i="7"/>
  <c r="O70" i="7"/>
  <c r="O74" i="7"/>
  <c r="O78" i="7"/>
  <c r="O82" i="7"/>
  <c r="O86" i="7"/>
  <c r="O90" i="7"/>
  <c r="O94" i="7"/>
  <c r="O98" i="7"/>
  <c r="O102" i="7"/>
  <c r="O28" i="7"/>
  <c r="O32" i="7"/>
  <c r="O36" i="7"/>
  <c r="O40" i="7"/>
  <c r="O44" i="7"/>
  <c r="O48" i="7"/>
  <c r="O52" i="7"/>
  <c r="O56" i="7"/>
  <c r="O60" i="7"/>
  <c r="O64" i="7"/>
  <c r="O68" i="7"/>
  <c r="O72" i="7"/>
  <c r="O76" i="7"/>
  <c r="O80" i="7"/>
  <c r="O84" i="7"/>
  <c r="O88" i="7"/>
  <c r="O92" i="7"/>
  <c r="O96" i="7"/>
  <c r="O100" i="7"/>
  <c r="O106" i="7"/>
  <c r="O104" i="7"/>
  <c r="F56" i="2"/>
  <c r="G45" i="2" l="1"/>
  <c r="E2" i="13" l="1"/>
  <c r="D2" i="13"/>
  <c r="C2" i="13"/>
  <c r="A2" i="13"/>
  <c r="F67" i="2"/>
  <c r="G67" i="2" s="1"/>
  <c r="G39" i="2"/>
  <c r="G38" i="2"/>
  <c r="M107" i="7" l="1"/>
  <c r="M26" i="7"/>
  <c r="M25" i="7"/>
  <c r="M24" i="7"/>
  <c r="M23" i="7"/>
  <c r="M22" i="7"/>
  <c r="M21" i="7"/>
  <c r="M18" i="7"/>
  <c r="M17" i="7"/>
  <c r="M16" i="7"/>
  <c r="M15" i="7"/>
  <c r="M14" i="7"/>
  <c r="M13" i="7"/>
  <c r="M12" i="7"/>
  <c r="M11" i="7"/>
  <c r="M10" i="7"/>
  <c r="O107" i="4"/>
  <c r="O26" i="4"/>
  <c r="O25" i="4"/>
  <c r="O24" i="4"/>
  <c r="O23" i="4"/>
  <c r="O22" i="4"/>
  <c r="O21" i="4"/>
  <c r="O20" i="4"/>
  <c r="O19" i="4"/>
  <c r="O18" i="4"/>
  <c r="O17" i="4"/>
  <c r="O16" i="4"/>
  <c r="O15" i="4"/>
  <c r="O14" i="4"/>
  <c r="O13" i="4"/>
  <c r="O12" i="4"/>
  <c r="O11" i="4"/>
  <c r="O10" i="4"/>
  <c r="O9" i="4"/>
  <c r="O8" i="4"/>
  <c r="Q8" i="4" s="1"/>
  <c r="K107" i="11" l="1"/>
  <c r="K26" i="11"/>
  <c r="K25" i="11"/>
  <c r="K24" i="11"/>
  <c r="K23" i="11"/>
  <c r="K22" i="11"/>
  <c r="K21" i="11"/>
  <c r="K20" i="11"/>
  <c r="K19" i="11"/>
  <c r="K18" i="11"/>
  <c r="K17" i="11"/>
  <c r="K16" i="11"/>
  <c r="M11" i="11"/>
  <c r="D4" i="11" l="1"/>
  <c r="G61" i="2" s="1"/>
  <c r="J60" i="2" s="1"/>
  <c r="H56" i="2"/>
  <c r="L107" i="9"/>
  <c r="L56" i="9"/>
  <c r="L55" i="9"/>
  <c r="L54" i="9"/>
  <c r="L53" i="9"/>
  <c r="L52" i="9"/>
  <c r="L51" i="9"/>
  <c r="L50" i="9"/>
  <c r="L49" i="9"/>
  <c r="L48" i="9"/>
  <c r="L47" i="9"/>
  <c r="L46" i="9"/>
  <c r="L45" i="9"/>
  <c r="L44" i="9"/>
  <c r="L43" i="9"/>
  <c r="L42" i="9"/>
  <c r="L41" i="9"/>
  <c r="L40" i="9"/>
  <c r="L39" i="9"/>
  <c r="L38" i="9"/>
  <c r="L37" i="9"/>
  <c r="L36" i="9"/>
  <c r="L35" i="9"/>
  <c r="L34" i="9"/>
  <c r="L33" i="9"/>
  <c r="L32" i="9"/>
  <c r="L31" i="9"/>
  <c r="L30" i="9"/>
  <c r="L29" i="9"/>
  <c r="L28" i="9"/>
  <c r="L27" i="9"/>
  <c r="L26" i="9"/>
  <c r="L25" i="9"/>
  <c r="L24" i="9"/>
  <c r="L23" i="9"/>
  <c r="L22" i="9"/>
  <c r="L21" i="9"/>
  <c r="L20" i="9"/>
  <c r="L19" i="9"/>
  <c r="L18" i="9"/>
  <c r="L17" i="9"/>
  <c r="L16" i="9"/>
  <c r="L15" i="9"/>
  <c r="L14" i="9"/>
  <c r="L13" i="9"/>
  <c r="L12" i="9"/>
  <c r="L11" i="9"/>
  <c r="L10" i="9"/>
  <c r="L9" i="9"/>
  <c r="L8" i="9"/>
  <c r="K107" i="9"/>
  <c r="J107" i="9"/>
  <c r="I107" i="9"/>
  <c r="H107" i="9"/>
  <c r="K56" i="9"/>
  <c r="J56" i="9"/>
  <c r="I56" i="9"/>
  <c r="H56" i="9"/>
  <c r="K55" i="9"/>
  <c r="J55" i="9"/>
  <c r="I55" i="9"/>
  <c r="H55" i="9"/>
  <c r="K54" i="9"/>
  <c r="J54" i="9"/>
  <c r="I54" i="9"/>
  <c r="H54" i="9"/>
  <c r="K53" i="9"/>
  <c r="J53" i="9"/>
  <c r="I53" i="9"/>
  <c r="H53" i="9"/>
  <c r="K52" i="9"/>
  <c r="J52" i="9"/>
  <c r="I52" i="9"/>
  <c r="H52" i="9"/>
  <c r="K51" i="9"/>
  <c r="J51" i="9"/>
  <c r="I51" i="9"/>
  <c r="H51" i="9"/>
  <c r="K50" i="9"/>
  <c r="J50" i="9"/>
  <c r="I50" i="9"/>
  <c r="H50" i="9"/>
  <c r="K49" i="9"/>
  <c r="J49" i="9"/>
  <c r="I49" i="9"/>
  <c r="H49" i="9"/>
  <c r="K48" i="9"/>
  <c r="J48" i="9"/>
  <c r="I48" i="9"/>
  <c r="H48" i="9"/>
  <c r="K47" i="9"/>
  <c r="J47" i="9"/>
  <c r="I47" i="9"/>
  <c r="H47" i="9"/>
  <c r="K46" i="9"/>
  <c r="J46" i="9"/>
  <c r="I46" i="9"/>
  <c r="H46" i="9"/>
  <c r="K45" i="9"/>
  <c r="J45" i="9"/>
  <c r="I45" i="9"/>
  <c r="H45" i="9"/>
  <c r="K44" i="9"/>
  <c r="J44" i="9"/>
  <c r="I44" i="9"/>
  <c r="H44" i="9"/>
  <c r="K43" i="9"/>
  <c r="J43" i="9"/>
  <c r="I43" i="9"/>
  <c r="H43" i="9"/>
  <c r="K42" i="9"/>
  <c r="J42" i="9"/>
  <c r="I42" i="9"/>
  <c r="H42" i="9"/>
  <c r="K41" i="9"/>
  <c r="J41" i="9"/>
  <c r="I41" i="9"/>
  <c r="H41" i="9"/>
  <c r="K40" i="9"/>
  <c r="J40" i="9"/>
  <c r="I40" i="9"/>
  <c r="H40" i="9"/>
  <c r="K39" i="9"/>
  <c r="J39" i="9"/>
  <c r="I39" i="9"/>
  <c r="H39" i="9"/>
  <c r="K38" i="9"/>
  <c r="J38" i="9"/>
  <c r="I38" i="9"/>
  <c r="H38" i="9"/>
  <c r="K37" i="9"/>
  <c r="J37" i="9"/>
  <c r="I37" i="9"/>
  <c r="H37" i="9"/>
  <c r="K36" i="9"/>
  <c r="J36" i="9"/>
  <c r="I36" i="9"/>
  <c r="H36" i="9"/>
  <c r="K35" i="9"/>
  <c r="J35" i="9"/>
  <c r="I35" i="9"/>
  <c r="H35" i="9"/>
  <c r="K34" i="9"/>
  <c r="J34" i="9"/>
  <c r="I34" i="9"/>
  <c r="H34" i="9"/>
  <c r="K33" i="9"/>
  <c r="J33" i="9"/>
  <c r="I33" i="9"/>
  <c r="H33" i="9"/>
  <c r="K32" i="9"/>
  <c r="J32" i="9"/>
  <c r="I32" i="9"/>
  <c r="H32" i="9"/>
  <c r="K31" i="9"/>
  <c r="J31" i="9"/>
  <c r="I31" i="9"/>
  <c r="H31" i="9"/>
  <c r="K30" i="9"/>
  <c r="J30" i="9"/>
  <c r="I30" i="9"/>
  <c r="H30" i="9"/>
  <c r="K29" i="9"/>
  <c r="J29" i="9"/>
  <c r="I29" i="9"/>
  <c r="H29" i="9"/>
  <c r="K28" i="9"/>
  <c r="J28" i="9"/>
  <c r="I28" i="9"/>
  <c r="H28" i="9"/>
  <c r="K27" i="9"/>
  <c r="J27" i="9"/>
  <c r="I27" i="9"/>
  <c r="H27" i="9"/>
  <c r="K26" i="9"/>
  <c r="J26" i="9"/>
  <c r="I26" i="9"/>
  <c r="H26" i="9"/>
  <c r="K25" i="9"/>
  <c r="J25" i="9"/>
  <c r="I25" i="9"/>
  <c r="H25" i="9"/>
  <c r="K24" i="9"/>
  <c r="J24" i="9"/>
  <c r="I24" i="9"/>
  <c r="H24" i="9"/>
  <c r="K23" i="9"/>
  <c r="J23" i="9"/>
  <c r="I23" i="9"/>
  <c r="H23" i="9"/>
  <c r="K22" i="9"/>
  <c r="J22" i="9"/>
  <c r="I22" i="9"/>
  <c r="H22" i="9"/>
  <c r="K21" i="9"/>
  <c r="J21" i="9"/>
  <c r="I21" i="9"/>
  <c r="H21" i="9"/>
  <c r="K20" i="9"/>
  <c r="J20" i="9"/>
  <c r="I20" i="9"/>
  <c r="H20" i="9"/>
  <c r="K19" i="9"/>
  <c r="J19" i="9"/>
  <c r="I19" i="9"/>
  <c r="H19" i="9"/>
  <c r="K18" i="9"/>
  <c r="J18" i="9"/>
  <c r="I18" i="9"/>
  <c r="H18" i="9"/>
  <c r="K17" i="9"/>
  <c r="J17" i="9"/>
  <c r="I17" i="9"/>
  <c r="H17" i="9"/>
  <c r="K16" i="9"/>
  <c r="J16" i="9"/>
  <c r="I16" i="9"/>
  <c r="H16" i="9"/>
  <c r="K15" i="9"/>
  <c r="J15" i="9"/>
  <c r="I15" i="9"/>
  <c r="H15" i="9"/>
  <c r="K14" i="9"/>
  <c r="J14" i="9"/>
  <c r="I14" i="9"/>
  <c r="H14" i="9"/>
  <c r="K13" i="9"/>
  <c r="J13" i="9"/>
  <c r="I13" i="9"/>
  <c r="H13" i="9"/>
  <c r="K12" i="9"/>
  <c r="J12" i="9"/>
  <c r="I12" i="9"/>
  <c r="H12" i="9"/>
  <c r="K11" i="9"/>
  <c r="J11" i="9"/>
  <c r="I11" i="9"/>
  <c r="H11" i="9"/>
  <c r="K10" i="9"/>
  <c r="J10" i="9"/>
  <c r="I10" i="9"/>
  <c r="H10" i="9"/>
  <c r="K9" i="9"/>
  <c r="J9" i="9"/>
  <c r="I9" i="9"/>
  <c r="H9" i="9"/>
  <c r="K8" i="9"/>
  <c r="J8" i="9"/>
  <c r="I8" i="9"/>
  <c r="H8" i="9"/>
  <c r="G46" i="2"/>
  <c r="N107" i="7"/>
  <c r="O107" i="7" s="1"/>
  <c r="N26" i="7"/>
  <c r="O26" i="7" s="1"/>
  <c r="N25" i="7"/>
  <c r="O25" i="7" s="1"/>
  <c r="N24" i="7"/>
  <c r="O24" i="7" s="1"/>
  <c r="N23" i="7"/>
  <c r="O23" i="7" s="1"/>
  <c r="N22" i="7"/>
  <c r="O22" i="7" s="1"/>
  <c r="N21" i="7"/>
  <c r="O21" i="7" s="1"/>
  <c r="N18" i="7"/>
  <c r="O18" i="7" s="1"/>
  <c r="N17" i="7"/>
  <c r="N16" i="7"/>
  <c r="N15" i="7"/>
  <c r="O15" i="7" s="1"/>
  <c r="N14" i="7"/>
  <c r="N13" i="7"/>
  <c r="N12" i="7"/>
  <c r="O12" i="7" s="1"/>
  <c r="N11" i="7"/>
  <c r="O11" i="7" s="1"/>
  <c r="N10" i="7"/>
  <c r="N9" i="7"/>
  <c r="O14" i="7" l="1"/>
  <c r="O10" i="7"/>
  <c r="O16" i="7"/>
  <c r="O17" i="7"/>
  <c r="O9" i="7"/>
  <c r="O13" i="7"/>
  <c r="O8" i="7"/>
  <c r="E4" i="9"/>
  <c r="G47" i="2"/>
  <c r="H48" i="2" l="1"/>
  <c r="G2" i="13" l="1"/>
  <c r="D4" i="4"/>
  <c r="H20" i="2" s="1"/>
  <c r="D4" i="7" l="1"/>
  <c r="H28" i="2" s="1"/>
  <c r="G82" i="2"/>
  <c r="J81" i="2" l="1"/>
  <c r="I2" i="13" s="1"/>
  <c r="H2" i="13"/>
  <c r="H6" i="10" l="1"/>
  <c r="C4" i="10" l="1"/>
  <c r="H37" i="2" s="1"/>
  <c r="I15" i="2" s="1"/>
  <c r="F2" i="13" l="1"/>
  <c r="G13" i="2"/>
  <c r="J2" i="13" l="1"/>
  <c r="G1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H57" authorId="0" shapeId="0" xr:uid="{74B46E85-5360-483C-BCAB-E2E8DDC1AAF4}">
      <text>
        <r>
          <rPr>
            <b/>
            <sz val="9"/>
            <color indexed="81"/>
            <rFont val="Tahoma"/>
            <family val="2"/>
          </rPr>
          <t>usuario:</t>
        </r>
        <r>
          <rPr>
            <sz val="9"/>
            <color indexed="81"/>
            <rFont val="Tahoma"/>
            <family val="2"/>
          </rPr>
          <t xml:space="preserve">
Puntuació que valora la comissió d'avaluació</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<sst xmlns="http://schemas.openxmlformats.org/spreadsheetml/2006/main" count="942" uniqueCount="570">
  <si>
    <t>Requisits</t>
  </si>
  <si>
    <t>Priorització</t>
  </si>
  <si>
    <t xml:space="preserve">Criteri General: </t>
  </si>
  <si>
    <t xml:space="preserve">Situacions Especials: </t>
  </si>
  <si>
    <t xml:space="preserve">Mares  </t>
  </si>
  <si>
    <t>Pares</t>
  </si>
  <si>
    <t>Afegir a l'antiguitat 183 dies per cada fill/a nascut entre la data de doctorat i d'obtenció de l'acreditació.</t>
  </si>
  <si>
    <t>Afegir a l'antiguitat els dies de permís de paternitat autoritzats per a cada fill/a nascut entre la data de doctorat i d'obtenció de l'acreditació.</t>
  </si>
  <si>
    <t>Tothom</t>
  </si>
  <si>
    <t>Criteris priorització mèrits especialment rellevants.</t>
  </si>
  <si>
    <t>1.- Mèrits de Recerca</t>
  </si>
  <si>
    <t>PUNTS</t>
  </si>
  <si>
    <r>
      <t xml:space="preserve">Participació: </t>
    </r>
    <r>
      <rPr>
        <b/>
        <sz val="11"/>
        <color theme="1"/>
        <rFont val="Calibri"/>
        <family val="2"/>
        <scheme val="minor"/>
      </rPr>
      <t>0,5 punts/projecte.</t>
    </r>
  </si>
  <si>
    <t>VALORACIÓ DE MÈRITS ESPECIALMENT RELLEVANTS</t>
  </si>
  <si>
    <t>Límit per departament</t>
  </si>
  <si>
    <t>No cal aportar cap document, només indicar-ho.</t>
  </si>
  <si>
    <t>NO</t>
  </si>
  <si>
    <t>NOM</t>
  </si>
  <si>
    <t>DEPARTAMENT</t>
  </si>
  <si>
    <t>Coordinació general:</t>
  </si>
  <si>
    <r>
      <t xml:space="preserve">  - 6</t>
    </r>
    <r>
      <rPr>
        <u/>
        <sz val="11"/>
        <color theme="1"/>
        <rFont val="Calibri"/>
        <family val="2"/>
        <scheme val="minor"/>
      </rPr>
      <t xml:space="preserve"> o més grups</t>
    </r>
    <r>
      <rPr>
        <sz val="11"/>
        <color theme="1"/>
        <rFont val="Calibri"/>
        <family val="2"/>
        <scheme val="minor"/>
      </rPr>
      <t xml:space="preserve"> - únic IP: </t>
    </r>
    <r>
      <rPr>
        <b/>
        <sz val="11"/>
        <color theme="1"/>
        <rFont val="Calibri"/>
        <family val="2"/>
        <scheme val="minor"/>
      </rPr>
      <t>1,5 punts/projecte.</t>
    </r>
  </si>
  <si>
    <r>
      <t xml:space="preserve">  -</t>
    </r>
    <r>
      <rPr>
        <u/>
        <sz val="11"/>
        <color theme="1"/>
        <rFont val="Calibri"/>
        <family val="2"/>
        <scheme val="minor"/>
      </rPr>
      <t xml:space="preserve"> 6 o més grups</t>
    </r>
    <r>
      <rPr>
        <sz val="11"/>
        <color theme="1"/>
        <rFont val="Calibri"/>
        <family val="2"/>
        <scheme val="minor"/>
      </rPr>
      <t xml:space="preserve"> - 2 coIP: </t>
    </r>
    <r>
      <rPr>
        <b/>
        <sz val="11"/>
        <color theme="1"/>
        <rFont val="Calibri"/>
        <family val="2"/>
        <scheme val="minor"/>
      </rPr>
      <t>1 punt/projecte</t>
    </r>
  </si>
  <si>
    <r>
      <t xml:space="preserve">  - </t>
    </r>
    <r>
      <rPr>
        <u/>
        <sz val="11"/>
        <color theme="1"/>
        <rFont val="Calibri"/>
        <family val="2"/>
        <scheme val="minor"/>
      </rPr>
      <t>menys de 6 grups</t>
    </r>
    <r>
      <rPr>
        <sz val="11"/>
        <color theme="1"/>
        <rFont val="Calibri"/>
        <family val="2"/>
        <scheme val="minor"/>
      </rPr>
      <t xml:space="preserve"> - únic IP: </t>
    </r>
    <r>
      <rPr>
        <b/>
        <sz val="11"/>
        <color theme="1"/>
        <rFont val="Calibri"/>
        <family val="2"/>
        <scheme val="minor"/>
      </rPr>
      <t>1,25 punts/projecte.</t>
    </r>
  </si>
  <si>
    <r>
      <t xml:space="preserve">  - </t>
    </r>
    <r>
      <rPr>
        <u/>
        <sz val="11"/>
        <color theme="1"/>
        <rFont val="Calibri"/>
        <family val="2"/>
        <scheme val="minor"/>
      </rPr>
      <t>menys de 6 grups</t>
    </r>
    <r>
      <rPr>
        <sz val="11"/>
        <color theme="1"/>
        <rFont val="Calibri"/>
        <family val="2"/>
        <scheme val="minor"/>
      </rPr>
      <t xml:space="preserve"> - 2 coIP: </t>
    </r>
    <r>
      <rPr>
        <b/>
        <sz val="11"/>
        <color theme="1"/>
        <rFont val="Calibri"/>
        <family val="2"/>
        <scheme val="minor"/>
      </rPr>
      <t>0,9 punt/projecte</t>
    </r>
  </si>
  <si>
    <r>
      <t>i. IP de projecte coordinat - únic IP:</t>
    </r>
    <r>
      <rPr>
        <b/>
        <sz val="11"/>
        <color theme="1"/>
        <rFont val="Calibri"/>
        <family val="2"/>
        <scheme val="minor"/>
      </rPr>
      <t xml:space="preserve"> 1 punt/projecte</t>
    </r>
  </si>
  <si>
    <r>
      <t>i'. IP de projecte coordinat - 2 coIP:</t>
    </r>
    <r>
      <rPr>
        <b/>
        <sz val="11"/>
        <color theme="1"/>
        <rFont val="Calibri"/>
        <family val="2"/>
        <scheme val="minor"/>
      </rPr>
      <t xml:space="preserve"> 0,7 punts/projecte</t>
    </r>
  </si>
  <si>
    <r>
      <t xml:space="preserve">ii'. IP de projecte individual - 2 coIP: </t>
    </r>
    <r>
      <rPr>
        <b/>
        <sz val="11"/>
        <color theme="1"/>
        <rFont val="Calibri"/>
        <family val="2"/>
        <scheme val="minor"/>
      </rPr>
      <t>0,6 punts/projecte.</t>
    </r>
  </si>
  <si>
    <r>
      <t xml:space="preserve">iii. Participació: </t>
    </r>
    <r>
      <rPr>
        <b/>
        <sz val="11"/>
        <color theme="1"/>
        <rFont val="Calibri"/>
        <family val="2"/>
        <scheme val="minor"/>
      </rPr>
      <t>0,3 punts/projecte</t>
    </r>
  </si>
  <si>
    <t xml:space="preserve"> -Publicacions situades en primer quartil JCR</t>
  </si>
  <si>
    <t xml:space="preserve"> - Publicacions situades en segon quartil JCR</t>
  </si>
  <si>
    <t xml:space="preserve"> - Publicacions en tercer quartil JCR</t>
  </si>
  <si>
    <t xml:space="preserve"> - Publicacions indexades JCR</t>
  </si>
  <si>
    <t>1. P</t>
  </si>
  <si>
    <t>2. Q</t>
  </si>
  <si>
    <t>3. I</t>
  </si>
  <si>
    <t>* Es valora amb la mínima puntuació per mèrit per una valoració orientativa, la definitiva serà a judici de la comissió avaluadora</t>
  </si>
  <si>
    <r>
      <t xml:space="preserve">  a.1. Convenis-any internacionals en els que s'és responsable: </t>
    </r>
    <r>
      <rPr>
        <b/>
        <sz val="11"/>
        <color theme="1"/>
        <rFont val="Calibri"/>
        <family val="2"/>
        <scheme val="minor"/>
      </rPr>
      <t>0,25 punts per conveni-any</t>
    </r>
  </si>
  <si>
    <r>
      <t xml:space="preserve">  a.2. Convenis-any internacionals en els que s'és participant: </t>
    </r>
    <r>
      <rPr>
        <b/>
        <sz val="11"/>
        <color theme="1"/>
        <rFont val="Calibri"/>
        <family val="2"/>
        <scheme val="minor"/>
      </rPr>
      <t>0,1 punts per conveni-any</t>
    </r>
    <r>
      <rPr>
        <sz val="11"/>
        <color theme="1"/>
        <rFont val="Calibri"/>
        <family val="2"/>
        <scheme val="minor"/>
      </rPr>
      <t xml:space="preserve"> (màxim 0.5)</t>
    </r>
  </si>
  <si>
    <r>
      <t xml:space="preserve">  b.1. Convenis-any nacionals en els que s'és responsable: </t>
    </r>
    <r>
      <rPr>
        <b/>
        <sz val="11"/>
        <color theme="1"/>
        <rFont val="Calibri"/>
        <family val="2"/>
        <scheme val="minor"/>
      </rPr>
      <t>0,2 punts per conveni-any</t>
    </r>
  </si>
  <si>
    <r>
      <t xml:space="preserve">  b.2. Convenis-any nacionals en els que s'és participant: </t>
    </r>
    <r>
      <rPr>
        <b/>
        <sz val="11"/>
        <color theme="1"/>
        <rFont val="Calibri"/>
        <family val="2"/>
        <scheme val="minor"/>
      </rPr>
      <t>0,1 punts per conveni-any</t>
    </r>
    <r>
      <rPr>
        <sz val="11"/>
        <color theme="1"/>
        <rFont val="Calibri"/>
        <family val="2"/>
        <scheme val="minor"/>
      </rPr>
      <t xml:space="preserve"> (màxim 0.5)</t>
    </r>
  </si>
  <si>
    <r>
      <t>i. IP d'un projecte amb finançament:</t>
    </r>
    <r>
      <rPr>
        <b/>
        <sz val="11"/>
        <color theme="1"/>
        <rFont val="Calibri"/>
        <family val="2"/>
        <scheme val="minor"/>
      </rPr>
      <t xml:space="preserve"> 1 punt</t>
    </r>
  </si>
  <si>
    <r>
      <t xml:space="preserve">i'. IP d'un projecte sense finançament: </t>
    </r>
    <r>
      <rPr>
        <b/>
        <sz val="11"/>
        <color theme="1"/>
        <rFont val="Calibri"/>
        <family val="2"/>
        <scheme val="minor"/>
      </rPr>
      <t>0,3 punts</t>
    </r>
  </si>
  <si>
    <r>
      <t>i. Participació en un projecte amb finançament:</t>
    </r>
    <r>
      <rPr>
        <b/>
        <sz val="11"/>
        <color theme="1"/>
        <rFont val="Calibri"/>
        <family val="2"/>
        <scheme val="minor"/>
      </rPr>
      <t xml:space="preserve"> 0,5 punts</t>
    </r>
  </si>
  <si>
    <r>
      <t xml:space="preserve">ii'. Participació en un projecte sense finançament: </t>
    </r>
    <r>
      <rPr>
        <b/>
        <sz val="11"/>
        <color theme="1"/>
        <rFont val="Calibri"/>
        <family val="2"/>
        <scheme val="minor"/>
      </rPr>
      <t>0,15 punts</t>
    </r>
  </si>
  <si>
    <t>Afegir a l'antiguitat els dies d'incapacitat haguts entre la data de doctorat i de'obtenció de l'acreditació per baixa mèdica de durada igual o superior a 4 mesos</t>
  </si>
  <si>
    <t>Àrea del coneixement</t>
  </si>
  <si>
    <t xml:space="preserve"> - Nombre de cites rebudes (segons ISI WoK)</t>
  </si>
  <si>
    <t xml:space="preserve"> - Mitja de cites rebudes per àmbit de coneixement al llarg de 5 anys, segons l'agència Thomson (per total de cites obtingudes segons WoS) - Segons la taula que es facilitarà per la convocatòria</t>
  </si>
  <si>
    <r>
      <t xml:space="preserve">1. </t>
    </r>
    <r>
      <rPr>
        <u/>
        <sz val="11"/>
        <color theme="1"/>
        <rFont val="Calibri"/>
        <family val="2"/>
        <scheme val="minor"/>
      </rPr>
      <t>Convenis o contractes-any</t>
    </r>
    <r>
      <rPr>
        <sz val="11"/>
        <color theme="1"/>
        <rFont val="Calibri"/>
        <family val="2"/>
        <scheme val="minor"/>
      </rPr>
      <t>: es computen el nombre de convenis normalitzats a una durada d’un any</t>
    </r>
  </si>
  <si>
    <r>
      <t xml:space="preserve">2. </t>
    </r>
    <r>
      <rPr>
        <u/>
        <sz val="11"/>
        <color theme="1"/>
        <rFont val="Calibri"/>
        <family val="2"/>
        <scheme val="minor"/>
      </rPr>
      <t>Patents:</t>
    </r>
    <r>
      <rPr>
        <sz val="11"/>
        <color theme="1"/>
        <rFont val="Calibri"/>
        <family val="2"/>
        <scheme val="minor"/>
      </rPr>
      <t xml:space="preserve"> </t>
    </r>
    <r>
      <rPr>
        <b/>
        <sz val="11"/>
        <color theme="1"/>
        <rFont val="Calibri"/>
        <family val="2"/>
        <scheme val="minor"/>
      </rPr>
      <t>1 punt</t>
    </r>
    <r>
      <rPr>
        <sz val="11"/>
        <color theme="1"/>
        <rFont val="Calibri"/>
        <family val="2"/>
        <scheme val="minor"/>
      </rPr>
      <t xml:space="preserve"> per cada patent llicenciada o en explotació.</t>
    </r>
  </si>
  <si>
    <t>La puntuació total obtinguda en aquest apartat es multiplicarà per un factor corrector d'1,5</t>
  </si>
  <si>
    <t>PLANTILLA DE JUSTIFICACIÓ DE PROJECTES</t>
  </si>
  <si>
    <t>Nom de la convocatòria</t>
  </si>
  <si>
    <t>Entitat finançadora</t>
  </si>
  <si>
    <t>Referència</t>
  </si>
  <si>
    <t>Títol</t>
  </si>
  <si>
    <t>nº grups participants</t>
  </si>
  <si>
    <t>nº IPs projecte</t>
  </si>
  <si>
    <t>IP projecte (si/no)</t>
  </si>
  <si>
    <t>Cuantia de la subvenció</t>
  </si>
  <si>
    <t>Data inici (dia/mes/any)</t>
  </si>
  <si>
    <t>Data final (dia/mes/any)</t>
  </si>
  <si>
    <t>CODI</t>
  </si>
  <si>
    <t>DNI</t>
  </si>
  <si>
    <t>ORDRE</t>
  </si>
  <si>
    <t>PUNTUACIÓ PROJECTES INTERNACIONALS</t>
  </si>
  <si>
    <t xml:space="preserve">Omplir la següent graella indicant les dades dels projectes que es demanen. </t>
  </si>
  <si>
    <t>PUNTUACIÓ PROJECTES I+D+i</t>
  </si>
  <si>
    <t>Puntuació projecte</t>
  </si>
  <si>
    <t>PUNTUACIÓ projecte (mínim 3 anys)</t>
  </si>
  <si>
    <t xml:space="preserve">Omplir la següent graella indicant les dades de les publicacions que es demanen. </t>
  </si>
  <si>
    <t>PUNTUACIÓ PUBLICACIONS</t>
  </si>
  <si>
    <t>PUNTUACIÓ CONVENIS-ANY</t>
  </si>
  <si>
    <t>Nom del conveni</t>
  </si>
  <si>
    <t>Nacional / Internacional</t>
  </si>
  <si>
    <t>Duració conveni (nombre d'anys)</t>
  </si>
  <si>
    <t>Entitats</t>
  </si>
  <si>
    <t>Responsable / Participant</t>
  </si>
  <si>
    <t>P1</t>
  </si>
  <si>
    <t>P2</t>
  </si>
  <si>
    <t>P3</t>
  </si>
  <si>
    <t>P4</t>
  </si>
  <si>
    <r>
      <t xml:space="preserve">ii. IP de projecte individual - únic IP: </t>
    </r>
    <r>
      <rPr>
        <b/>
        <sz val="11"/>
        <color theme="1"/>
        <rFont val="Calibri"/>
        <family val="2"/>
        <scheme val="minor"/>
      </rPr>
      <t>0,75 punts/projecte.</t>
    </r>
  </si>
  <si>
    <t>Participació (si/no) (només si no és IP)</t>
  </si>
  <si>
    <t>Referència completa de la publicació indexada JCR: autors, títol, Revista, pàgina inicial-final.</t>
  </si>
  <si>
    <t>Quartil (1, 2 o 3)</t>
  </si>
  <si>
    <t>Àrea JCR</t>
  </si>
  <si>
    <t>PLANTILLA DE JUSTIFICACIÓ DE PUBLICACIONS. ÀMBIT  Ciències, Biociències, Ciències de la Salut i Enginyeria</t>
  </si>
  <si>
    <r>
      <t xml:space="preserve">Cal aportar, en la pestanya </t>
    </r>
    <r>
      <rPr>
        <b/>
        <sz val="9"/>
        <color theme="1"/>
        <rFont val="Calibri"/>
        <family val="2"/>
        <scheme val="minor"/>
      </rPr>
      <t>"Publicacions"</t>
    </r>
    <r>
      <rPr>
        <sz val="9"/>
        <color theme="1"/>
        <rFont val="Calibri"/>
        <family val="2"/>
        <scheme val="minor"/>
      </rPr>
      <t>, una relació de les publicacions indexades JCR, amb indicació del quartil i àrea JCR.</t>
    </r>
  </si>
  <si>
    <t>Conveni/Patent</t>
  </si>
  <si>
    <t>P5</t>
  </si>
  <si>
    <t>PUNTUACIÓ CONVENIS I PATENTS</t>
  </si>
  <si>
    <t>* Per a Enginyeria informàtica, també es podran considerar publicacions en proceedings de congressos recollits en el rating de congressos de GII-GRIN-SCIE (http://www.scie.es//gii-grin-scie-rating/).</t>
  </si>
  <si>
    <t>PLANTILLA DE JUSTIFICACIÓ DE PROJECTES D'INNOVACIÓ DOCENT</t>
  </si>
  <si>
    <t>PUNTUACIÓ PROJECTES INNOVACIÓ DOCENT</t>
  </si>
  <si>
    <t>Nom del projecte</t>
  </si>
  <si>
    <t>Amb finançament s/n</t>
  </si>
  <si>
    <t>PLANTILLA DE JUSTIFICACIÓ DE TESIS</t>
  </si>
  <si>
    <r>
      <t xml:space="preserve">2.- Mèrits de Docència                                                                                                     </t>
    </r>
    <r>
      <rPr>
        <sz val="10"/>
        <color theme="1"/>
        <rFont val="Calibri"/>
        <family val="2"/>
        <scheme val="minor"/>
      </rPr>
      <t>La puntuació total obtinguda en aquest apartat es multiplicarà per un factor corrector d'1.5</t>
    </r>
  </si>
  <si>
    <t xml:space="preserve">Duració en anys </t>
  </si>
  <si>
    <r>
      <t>Cal aportar, en la pestanya "</t>
    </r>
    <r>
      <rPr>
        <b/>
        <sz val="9"/>
        <color theme="1"/>
        <rFont val="Calibri"/>
        <family val="2"/>
        <scheme val="minor"/>
      </rPr>
      <t>Projectes Internacionals</t>
    </r>
    <r>
      <rPr>
        <sz val="9"/>
        <color theme="1"/>
        <rFont val="Calibri"/>
        <family val="2"/>
        <scheme val="minor"/>
      </rPr>
      <t xml:space="preserve">", una relació dels projectes. </t>
    </r>
    <r>
      <rPr>
        <sz val="9"/>
        <rFont val="Calibri"/>
        <family val="2"/>
        <scheme val="minor"/>
      </rPr>
      <t>En el cas de projectes que no siguin de la UAB, s'haurà d'adjuntar la documentació acreditativa  (amb el codi que s'adjudica a la taula)</t>
    </r>
  </si>
  <si>
    <r>
      <t xml:space="preserve">Cal aportar, en la pestanya </t>
    </r>
    <r>
      <rPr>
        <b/>
        <sz val="9"/>
        <color theme="1"/>
        <rFont val="Calibri"/>
        <family val="2"/>
        <scheme val="minor"/>
      </rPr>
      <t>"Projectes I+D+i"</t>
    </r>
    <r>
      <rPr>
        <sz val="9"/>
        <color theme="1"/>
        <rFont val="Calibri"/>
        <family val="2"/>
        <scheme val="minor"/>
      </rPr>
      <t xml:space="preserve">, una relació dels projectes. </t>
    </r>
    <r>
      <rPr>
        <sz val="9"/>
        <rFont val="Calibri"/>
        <family val="2"/>
        <scheme val="minor"/>
      </rPr>
      <t>En el cas de projectes que no siguin de la UAB s'haurà d'adjuntar la documentació acreditativa  (amb el codi que s'indica a la taula)</t>
    </r>
  </si>
  <si>
    <r>
      <t xml:space="preserve">Cal aportar, en la pestanya </t>
    </r>
    <r>
      <rPr>
        <b/>
        <sz val="9"/>
        <color theme="1"/>
        <rFont val="Calibri"/>
        <family val="2"/>
        <scheme val="minor"/>
      </rPr>
      <t>"Projectes Innovació Docent"</t>
    </r>
    <r>
      <rPr>
        <sz val="9"/>
        <color theme="1"/>
        <rFont val="Calibri"/>
        <family val="2"/>
        <scheme val="minor"/>
      </rPr>
      <t>, una relació dels projectes que s'han computat.</t>
    </r>
    <r>
      <rPr>
        <sz val="9"/>
        <rFont val="Calibri"/>
        <family val="2"/>
        <scheme val="minor"/>
      </rPr>
      <t xml:space="preserve"> En el cas de projectes d'innovació que no siguin de la UAB s'haurà d'adjuntar la documentació acreditativa  (amb el codi que s'indica a la taula)</t>
    </r>
  </si>
  <si>
    <r>
      <t>Cal aportar, en la pestanya</t>
    </r>
    <r>
      <rPr>
        <b/>
        <sz val="9"/>
        <color theme="1"/>
        <rFont val="Calibri"/>
        <family val="2"/>
        <scheme val="minor"/>
      </rPr>
      <t xml:space="preserve"> "Tesis"</t>
    </r>
    <r>
      <rPr>
        <sz val="9"/>
        <color theme="1"/>
        <rFont val="Calibri"/>
        <family val="2"/>
        <scheme val="minor"/>
      </rPr>
      <t xml:space="preserve">, una relació de les tesis doctorals que s'han computat. </t>
    </r>
    <r>
      <rPr>
        <sz val="9"/>
        <rFont val="Calibri"/>
        <family val="2"/>
        <scheme val="minor"/>
      </rPr>
      <t>En el cas de tesis no llegides a la UAB s'ha d'aportar el document que ho acrediti (amb el codi que s'adjudica a la taula)</t>
    </r>
  </si>
  <si>
    <t>DATA de lectura</t>
  </si>
  <si>
    <t>Autor i títol de la tesis</t>
  </si>
  <si>
    <t>Universitat on es va defensar</t>
  </si>
  <si>
    <t>NIU</t>
  </si>
  <si>
    <t xml:space="preserve">2.- Mèrits de Docència </t>
  </si>
  <si>
    <t>3.- Mèrits de Gestió</t>
  </si>
  <si>
    <t>4.- Mèrits molt excepcionals</t>
  </si>
  <si>
    <t>PRIORITZACIÓ PLACES CATEDRÀTIC CONTRACTAT 2018</t>
  </si>
  <si>
    <r>
      <t>Cal aportar, en la pestanya</t>
    </r>
    <r>
      <rPr>
        <b/>
        <sz val="9"/>
        <color theme="1"/>
        <rFont val="Calibri"/>
        <family val="2"/>
        <scheme val="minor"/>
      </rPr>
      <t xml:space="preserve"> "Transferència"</t>
    </r>
    <r>
      <rPr>
        <sz val="9"/>
        <color theme="1"/>
        <rFont val="Calibri"/>
        <family val="2"/>
        <scheme val="minor"/>
      </rPr>
      <t>, una relació dels convenis i patents i documentació acreditativa (amb el codi que s'adjudica a la taula)</t>
    </r>
  </si>
  <si>
    <r>
      <t xml:space="preserve">Cal indicar en la pestanya </t>
    </r>
    <r>
      <rPr>
        <b/>
        <sz val="9"/>
        <color theme="1"/>
        <rFont val="Calibri"/>
        <family val="2"/>
        <scheme val="minor"/>
      </rPr>
      <t xml:space="preserve">"Direcció" </t>
    </r>
    <r>
      <rPr>
        <sz val="9"/>
        <color theme="1"/>
        <rFont val="Calibri"/>
        <family val="2"/>
        <scheme val="minor"/>
      </rPr>
      <t>les institucions dirigides que constin en convenis amb a la UAB.</t>
    </r>
  </si>
  <si>
    <t xml:space="preserve">Omplir la següent graella indicant les dades que es demanen. </t>
  </si>
  <si>
    <t>Nom de la infraestructura científica</t>
  </si>
  <si>
    <t>DATA inici direcció</t>
  </si>
  <si>
    <t>Ciutat on es troba</t>
  </si>
  <si>
    <t>PLANTILLA DE JUSTIFICACIÓ DE DIRECCIÓ DE GRANS INFRAESTRUCTURES CIENTÍFIQUES</t>
  </si>
  <si>
    <t>Presentació Candidats per Merits rellevants - e-Formularis</t>
  </si>
  <si>
    <t>Projecte UAB</t>
  </si>
  <si>
    <t>SGR de la UAB</t>
  </si>
  <si>
    <t>Aprovat per acord del Consell de Govern de 12 de juliol de 2017 i modificat pel Consell de Govern de 27 de setembre de 2018</t>
  </si>
  <si>
    <t xml:space="preserve">DNI </t>
  </si>
  <si>
    <t xml:space="preserve">DADES PERSONALS </t>
  </si>
  <si>
    <t>Tesis UAB</t>
  </si>
  <si>
    <t>Mèrit</t>
  </si>
  <si>
    <t>DATA</t>
  </si>
  <si>
    <t>1.2- Mèrits de Recerca</t>
  </si>
  <si>
    <t>DATA inici</t>
  </si>
  <si>
    <t>DATA fi</t>
  </si>
  <si>
    <t>PLANTILLA DE JUSTIFICACIÓ MEMBRES D'INTITUCIONS O SOCIETATS ACADÈMIQUES</t>
  </si>
  <si>
    <t>Nom de la societat/institució</t>
  </si>
  <si>
    <t>DATA inici membre</t>
  </si>
  <si>
    <r>
      <t xml:space="preserve">Cal a aportar en la pestanya </t>
    </r>
    <r>
      <rPr>
        <b/>
        <sz val="9"/>
        <color theme="1"/>
        <rFont val="Calibri"/>
        <family val="2"/>
        <scheme val="minor"/>
      </rPr>
      <t xml:space="preserve">"Altres Mèrits" </t>
    </r>
    <r>
      <rPr>
        <sz val="9"/>
        <color theme="1"/>
        <rFont val="Calibri"/>
        <family val="2"/>
        <scheme val="minor"/>
      </rPr>
      <t>els documents que ho acreditin.</t>
    </r>
  </si>
  <si>
    <r>
      <t xml:space="preserve">Cal a aportar en la pestanya </t>
    </r>
    <r>
      <rPr>
        <b/>
        <sz val="9"/>
        <color theme="1"/>
        <rFont val="Calibri"/>
        <family val="2"/>
        <scheme val="minor"/>
      </rPr>
      <t>"Altres Mèrits"</t>
    </r>
    <r>
      <rPr>
        <sz val="9"/>
        <color theme="1"/>
        <rFont val="Calibri"/>
        <family val="2"/>
        <scheme val="minor"/>
      </rPr>
      <t xml:space="preserve"> els documents que ho acreditin.</t>
    </r>
  </si>
  <si>
    <t>PLANTILLA DE JUSTIFICACIÓ PARTICIPACIÓ COMISSIONS DE DOCÈNCIA</t>
  </si>
  <si>
    <t>Nombre de períodes de 3 anys</t>
  </si>
  <si>
    <t>PUNTUACIÓ PARTICIPACIÓ COMISSIONS DOCÈNCIA</t>
  </si>
  <si>
    <t>Descripció de la comissió / programa docent</t>
  </si>
  <si>
    <t>ERC Grant</t>
  </si>
  <si>
    <r>
      <t xml:space="preserve">Cal aportar en la pestanya </t>
    </r>
    <r>
      <rPr>
        <b/>
        <sz val="9"/>
        <color theme="1"/>
        <rFont val="Calibri"/>
        <family val="2"/>
        <scheme val="minor"/>
      </rPr>
      <t xml:space="preserve">"Institucions acadèmiques" </t>
    </r>
    <r>
      <rPr>
        <sz val="9"/>
        <color theme="1"/>
        <rFont val="Calibri"/>
        <family val="2"/>
        <scheme val="minor"/>
      </rPr>
      <t>els documents que ho acreditin.</t>
    </r>
  </si>
  <si>
    <t>PLANTILLA DE JUSTIFICACIÓ D'ALTRES MÈRITS</t>
  </si>
  <si>
    <t xml:space="preserve">AM. Altres mèrits </t>
  </si>
  <si>
    <t>Humanitats</t>
  </si>
  <si>
    <t>N AQU</t>
  </si>
  <si>
    <t>Ciències Socials</t>
  </si>
  <si>
    <t>Ciències</t>
  </si>
  <si>
    <t>Ciències de la Vida</t>
  </si>
  <si>
    <t>CC Mèdiques i de la Salut</t>
  </si>
  <si>
    <t>Enginyeria i Arquitectura</t>
  </si>
  <si>
    <t xml:space="preserve"> - Àrea de coneixement AQU</t>
  </si>
  <si>
    <t>MODEL I CRITERIS DE PRIORITZACIÓ DE LES PLACES DE PROFESSOR AGREGAT</t>
  </si>
  <si>
    <t>Ser Agregat Interí</t>
  </si>
  <si>
    <t>Tenir l'acreditació de recerca AQU</t>
  </si>
  <si>
    <t>Haver estat Investigador Ramon y Cajal I3 (per la llista corresponent)</t>
  </si>
  <si>
    <t>Mèrits dels candidats que en demanin l’avaluació i superin el llindar</t>
  </si>
  <si>
    <t>Antiguitat en la data d’obtenció de l’acreditació de recerca (AQU) o de TU (ANECA) (la més antiga de les dues).</t>
  </si>
  <si>
    <t>15% per a antics Ramón y Cajal amb l'acreditació I3.</t>
  </si>
  <si>
    <t xml:space="preserve">Un percentatge del total de les places per a candidats amb mèrits especialment rellevants amb la següent distribució per convocatòria:
- 2017: 15%
- 2018: 20%                                                                                                                                - 2019: 35%                                                                                                                                                                                                                                                                                                                                         </t>
  </si>
  <si>
    <t>El nombre de places resultants es distribuiran a parts iguals entre els dos grans àmbits següents:
a) Ciències socials i humanitats
b) Ciències, biociències, ciències de la salut i enginyeria
En el cas que el nombre de places fos senar, una de les places una de les places se sortejaria entre els dos àmbits. En el cas que es tornés a repetir la situació, la plaça correspondria a l’altre àmbit, i així successivament. Si hagués menys candidats prioritzats per mèrits especialment rellevants que places a cobrir, les places sobrants se sumarien a la llista general.</t>
  </si>
  <si>
    <t>1 per cada 35 places d'agregat convocades al conjunt de les dues llistes per a persones amb discapacitats igual o superior al 33%. Per al còmput de les 35 places, es podran acumular les places de més d’una convocatòria. Aquestes places s’adjudicaran per ordre d’antiguitat en l’acreditació, entre els agregats interins que no hagin estat prioritzats segons el criteri general.</t>
  </si>
  <si>
    <r>
      <rPr>
        <sz val="11"/>
        <rFont val="Calibri"/>
        <family val="2"/>
        <scheme val="minor"/>
      </rPr>
      <t xml:space="preserve"> - </t>
    </r>
    <r>
      <rPr>
        <sz val="11"/>
        <color theme="1"/>
        <rFont val="Calibri"/>
        <family val="2"/>
        <scheme val="minor"/>
      </rPr>
      <t>Tantes places com candidats que hagin obtingut un ERC Strarting Grant, un ERC Advanced Grant o un ERC Consolidator Grant. En el cas de no haver-ne cap, aquesta plaça s’acumularia a la llista general</t>
    </r>
  </si>
  <si>
    <t>15% de les places prioritzades per antiguitat</t>
  </si>
  <si>
    <t>En cas d’empat en la data d’acreditació, es prioritzarà segons els següents factors aplicats de forma successiva:</t>
  </si>
  <si>
    <t>1. Llista general d'agregats interins:</t>
  </si>
  <si>
    <t>a. Any de presa de possessió com a lector o RyC (o contracte que, per no existir convocatòries de lector, va suposar l'inici de la carrera acadèmica que ha portat a la condició d'agregat interí: postdoc, visitant, etc.).</t>
  </si>
  <si>
    <t>b. Valor més baix del nombre de professors permanents al Departament dividit entre el total de professorat equivalent a temps complert</t>
  </si>
  <si>
    <t>c. Nombre de sexennis de recerca (AQU) (per a la convocatòria de 2016 no computa)</t>
  </si>
  <si>
    <t>d. Nombre de quinquennis de docència avaluats (AQU) (per a la convocatòria de 2016 no computa)</t>
  </si>
  <si>
    <t>2. Llista d'agregats interins antics RyC I3:</t>
  </si>
  <si>
    <t>a. Acreditació de recerca avançada (AQU)</t>
  </si>
  <si>
    <t>c. Data de l'obtenció de l'acreditació I3</t>
  </si>
  <si>
    <t>d. Any de presa de possessió com a RyC</t>
  </si>
  <si>
    <t>e. Nombre de sexennis de recerca (AQU) (per a la convocatòria de 2016 no computa)</t>
  </si>
  <si>
    <t>f. Nombre de quinquennis de docència avaluats (AQU) (per a la convocatòria de 2016 no computa)</t>
  </si>
  <si>
    <t xml:space="preserve">Les persones agregades interines que durant l’any anterior a la convocatòria hagin estat mares, hagin patit una malaltia greu (baixa de mínim 4 mesos) o alguna altra causa similar, podran renunciar a que es prioritzi la seva plaça sense penalització. </t>
  </si>
  <si>
    <t xml:space="preserve">La persona agregada interina que resulti prioritzada en una convocatòria podrà renunciar a que la plaça que ocupa interinament surti a concurs. En aquest cas, qui hagi renunciat no podrà ser prioritzat en la convocatòria següent. Si torna a renunciar per segona i última vegada, passarà automàticament a ocupar l’últim lloc de la llista d’agregats i agregades interins.
En el cas que la comissió mixta corresponent no aprovi la priorització d’una plaça
d’agregat, el candidat afectat no podrà ser prioritzat en les 2 següents convocatòries. </t>
  </si>
  <si>
    <t xml:space="preserve">a. Projectes internacionals de convocatòries competitives tipus programa marc de la Unió Europea o similars. Duració del projecte com a mínim 3 anys (si dura menys o més és calcularà la part proporcional):
</t>
  </si>
  <si>
    <r>
      <t xml:space="preserve">Coordinació d'un subprojecte: </t>
    </r>
    <r>
      <rPr>
        <b/>
        <sz val="11"/>
        <color theme="1"/>
        <rFont val="Calibri"/>
        <family val="2"/>
        <scheme val="minor"/>
      </rPr>
      <t>1 punt</t>
    </r>
  </si>
  <si>
    <t xml:space="preserve">a. Projectes internacionals de convocatòries competitives tipus programa marc de la Unió Europea o similars </t>
  </si>
  <si>
    <t>b. IP de projectes I+D+i del MINECO, projectes I+D+i INIA, projectes I+D+i en Salut o similars de duració de 3 anys mínim (si dura menys o més es calcularà la part proporcional). No compten els grups emergents:</t>
  </si>
  <si>
    <t>b. Projectes tipus I+D+i del MINECO, I+D+i INIA, I+D+i en Salut o similars (NO COMPTEN LES XARXES TEMÀTIQUES NI ELS GRUPS EMERGENTS)</t>
  </si>
  <si>
    <r>
      <t>Cal aportar, en la pestanya</t>
    </r>
    <r>
      <rPr>
        <b/>
        <sz val="9"/>
        <color theme="1"/>
        <rFont val="Calibri"/>
        <family val="2"/>
        <scheme val="minor"/>
      </rPr>
      <t xml:space="preserve"> "SGR"</t>
    </r>
    <r>
      <rPr>
        <sz val="9"/>
        <color theme="1"/>
        <rFont val="Calibri"/>
        <family val="2"/>
        <scheme val="minor"/>
      </rPr>
      <t>, una relació dels projectes.  En el cas de SGRs que no siguin de la UAB s'haurà d'adjuntar la documentació acreditativa  (amb el codi que s'indica a la taula)</t>
    </r>
  </si>
  <si>
    <t xml:space="preserve">c. SGR: </t>
  </si>
  <si>
    <r>
      <t>ii. IP de SGR no finançats:</t>
    </r>
    <r>
      <rPr>
        <b/>
        <sz val="11"/>
        <color theme="1"/>
        <rFont val="Calibri"/>
        <family val="2"/>
        <scheme val="minor"/>
      </rPr>
      <t xml:space="preserve"> 0,3 punts/projecte</t>
    </r>
  </si>
  <si>
    <r>
      <t xml:space="preserve">i. IP de SGR finançats : </t>
    </r>
    <r>
      <rPr>
        <b/>
        <sz val="11"/>
        <color theme="1"/>
        <rFont val="Calibri"/>
        <family val="2"/>
        <scheme val="minor"/>
      </rPr>
      <t>0,5 punts/projecte</t>
    </r>
  </si>
  <si>
    <t>Finançat (si/no)</t>
  </si>
  <si>
    <t>c. SGR</t>
  </si>
  <si>
    <r>
      <t>Cal aportar documentació acreditativa en la pestanya "</t>
    </r>
    <r>
      <rPr>
        <b/>
        <sz val="9"/>
        <color theme="1"/>
        <rFont val="Calibri"/>
        <family val="2"/>
        <scheme val="minor"/>
      </rPr>
      <t>ERC Grant</t>
    </r>
    <r>
      <rPr>
        <sz val="9"/>
        <color theme="1"/>
        <rFont val="Calibri"/>
        <family val="2"/>
        <scheme val="minor"/>
      </rPr>
      <t>"</t>
    </r>
  </si>
  <si>
    <r>
      <t xml:space="preserve">- Advanced Grant: </t>
    </r>
    <r>
      <rPr>
        <b/>
        <sz val="11"/>
        <color theme="1"/>
        <rFont val="Calibri"/>
        <family val="2"/>
        <scheme val="minor"/>
      </rPr>
      <t>5 punts</t>
    </r>
  </si>
  <si>
    <r>
      <t xml:space="preserve">- Consolidator Grant: </t>
    </r>
    <r>
      <rPr>
        <b/>
        <sz val="11"/>
        <color theme="1"/>
        <rFont val="Calibri"/>
        <family val="2"/>
        <scheme val="minor"/>
      </rPr>
      <t>4 punts</t>
    </r>
  </si>
  <si>
    <r>
      <t xml:space="preserve">- Starting Grant: </t>
    </r>
    <r>
      <rPr>
        <b/>
        <sz val="11"/>
        <color theme="1"/>
        <rFont val="Calibri"/>
        <family val="2"/>
        <scheme val="minor"/>
      </rPr>
      <t>3 punts</t>
    </r>
  </si>
  <si>
    <t>ERC Grants</t>
  </si>
  <si>
    <t xml:space="preserve"> ERC Grant</t>
  </si>
  <si>
    <t>PLANTILLA DE JUSTIFICACIÓ D'ERC Grant</t>
  </si>
  <si>
    <t>d. Publicacions. Per a cada candidat es calcularan tres indicadors (P, Q i I) com a mesura de Producció, Qualitat i Impacte</t>
  </si>
  <si>
    <t>d. Publicacions</t>
  </si>
  <si>
    <t>e. Convenis o contractes-any i patents</t>
  </si>
  <si>
    <r>
      <t>f. Ser membre electe d’</t>
    </r>
    <r>
      <rPr>
        <b/>
        <sz val="11"/>
        <color theme="1"/>
        <rFont val="Calibri"/>
        <family val="2"/>
        <scheme val="minor"/>
      </rPr>
      <t>institucions o societats acadèmiques de gran prestigi nacional i internacional</t>
    </r>
    <r>
      <rPr>
        <sz val="11"/>
        <color theme="1"/>
        <rFont val="Calibri"/>
        <family val="2"/>
        <scheme val="minor"/>
      </rPr>
      <t xml:space="preserve"> (no computa ser simplement soci d'una associació, Editor-in-chief ni membre de l’editorial board de revistes científiques, ni membre de comitès científics): </t>
    </r>
    <r>
      <rPr>
        <b/>
        <sz val="11"/>
        <color theme="1"/>
        <rFont val="Calibri"/>
        <family val="2"/>
        <scheme val="minor"/>
      </rPr>
      <t>de 0,1 a 1 punt. Màxim 1 punt</t>
    </r>
  </si>
  <si>
    <r>
      <t xml:space="preserve">g.Direcció de grans infraestructures científiques (tipus Sincrotró. No computa ser director d’instituts propis o adscrits): </t>
    </r>
    <r>
      <rPr>
        <b/>
        <sz val="11"/>
        <color theme="1"/>
        <rFont val="Calibri"/>
        <family val="2"/>
        <scheme val="minor"/>
      </rPr>
      <t>de 0,5 a 1 punt. Màxim 1 punt</t>
    </r>
  </si>
  <si>
    <t>1.2.f. Membre d'institucions o societats acadèmiques</t>
  </si>
  <si>
    <r>
      <t xml:space="preserve">h. Altres mèrits de gran rellevància a judici de la comissió avaluadora (premis de recerca, premis a la trajectòria científica, editor-in-chief de revistes científiques de prestigi internacional, membre de l’editorial board de revistes científiques internacionals indexades, preferentment Q1, Q2 del JCR; ponències invitades en congressos de especial rellevància internacional). No computa ser membre d’associacions o institucions científiques, tampoc participació en conferències ni jornades, tampoc avaluador o reviewer de revistes científiques: </t>
    </r>
    <r>
      <rPr>
        <b/>
        <sz val="11"/>
        <color theme="1"/>
        <rFont val="Calibri"/>
        <family val="2"/>
        <scheme val="minor"/>
      </rPr>
      <t>màxim 1 punt en total (de 0,1 a 0,3 punts per mèrit).</t>
    </r>
  </si>
  <si>
    <r>
      <t xml:space="preserve">i. Acreditació de recerca avançada (AQU): </t>
    </r>
    <r>
      <rPr>
        <b/>
        <sz val="11"/>
        <color theme="1"/>
        <rFont val="Calibri"/>
        <family val="2"/>
        <scheme val="minor"/>
      </rPr>
      <t>1 punt</t>
    </r>
  </si>
  <si>
    <t xml:space="preserve">ii. Projectes d’innovació docent: </t>
  </si>
  <si>
    <r>
      <t xml:space="preserve">iii. Trams de docència autonòmics avaluats (no computen els estatals que es donen automàticament): </t>
    </r>
    <r>
      <rPr>
        <b/>
        <sz val="11"/>
        <color theme="1"/>
        <rFont val="Calibri"/>
        <family val="2"/>
        <scheme val="minor"/>
      </rPr>
      <t>1 punt/tram.</t>
    </r>
  </si>
  <si>
    <r>
      <t xml:space="preserve">i. 112 crèdits impartits o 1960h de docència reconeguda o 1120h impartides presencials o més: </t>
    </r>
    <r>
      <rPr>
        <b/>
        <sz val="11"/>
        <color theme="1"/>
        <rFont val="Calibri"/>
        <family val="2"/>
        <scheme val="minor"/>
      </rPr>
      <t>3 punts</t>
    </r>
  </si>
  <si>
    <r>
      <t>ii. 88 crèdits impartits o 1540h de docència reconeguda o 880h impartides presencials o més fins els límits del punt i.:</t>
    </r>
    <r>
      <rPr>
        <b/>
        <sz val="11"/>
        <color theme="1"/>
        <rFont val="Calibri"/>
        <family val="2"/>
        <scheme val="minor"/>
      </rPr>
      <t xml:space="preserve"> 2 punts</t>
    </r>
  </si>
  <si>
    <r>
      <t>iii. 60 crèdits impartits o 1050h de docència reconeguda o 600h impartides presencials o més fins els límits del punt ii.:</t>
    </r>
    <r>
      <rPr>
        <b/>
        <sz val="11"/>
        <color theme="1"/>
        <rFont val="Calibri"/>
        <family val="2"/>
        <scheme val="minor"/>
      </rPr>
      <t xml:space="preserve"> 1 punts</t>
    </r>
  </si>
  <si>
    <r>
      <t xml:space="preserve">vi. Participació sostinguda (mínim 3 anys): en comissions de docència oficials de facultat i rectorat, en comissions de seguiment de doctorat, coordinació de programes internacionals de caràcter docent (tipus International Training Network per doctorands), coordinació per a posada en marxa un nou MOOC: </t>
    </r>
    <r>
      <rPr>
        <b/>
        <sz val="11"/>
        <color theme="1"/>
        <rFont val="Calibri"/>
        <family val="2"/>
        <scheme val="minor"/>
      </rPr>
      <t>màxim 1,5 punts en total (0,3 punts per mèrit per cada període de 3 anys).</t>
    </r>
  </si>
  <si>
    <r>
      <t>Periodes de 3 anys (Cal aportar, en la pestanya de "</t>
    </r>
    <r>
      <rPr>
        <b/>
        <sz val="9"/>
        <color theme="1"/>
        <rFont val="Calibri"/>
        <family val="2"/>
        <scheme val="minor"/>
      </rPr>
      <t>Comissions de docència</t>
    </r>
    <r>
      <rPr>
        <sz val="9"/>
        <color theme="1"/>
        <rFont val="Calibri"/>
        <family val="2"/>
        <scheme val="minor"/>
      </rPr>
      <t>", una relació de mèrits que s'han computat)</t>
    </r>
  </si>
  <si>
    <r>
      <t xml:space="preserve">vii. Altres mèrits de gran rellevància a judici de la comissió avaluadora (participació sostinguda en activitats d’innovació pedagògica, elaboració de plans d’estudis, premis a projecte docent, presidència de comissions avaluadores a nivell internacional, estatal i autonòmics de verificació de títols): </t>
    </r>
    <r>
      <rPr>
        <b/>
        <sz val="11"/>
        <color theme="1"/>
        <rFont val="Calibri"/>
        <family val="2"/>
        <scheme val="minor"/>
      </rPr>
      <t>màxim 1 punt en total (de 0,2 a 0,5 punts per mèrit).</t>
    </r>
  </si>
  <si>
    <t>2ii. Projectes d’innovació docent</t>
  </si>
  <si>
    <t>2.iv. Tesis</t>
  </si>
  <si>
    <t>2.vi. Participació en comissions de docència / coordinació programes docents (mínim 3 anys)</t>
  </si>
  <si>
    <r>
      <t xml:space="preserve">Indicar el </t>
    </r>
    <r>
      <rPr>
        <sz val="9"/>
        <rFont val="Calibri"/>
        <family val="2"/>
        <scheme val="minor"/>
      </rPr>
      <t>nombre</t>
    </r>
    <r>
      <rPr>
        <sz val="9"/>
        <color theme="1"/>
        <rFont val="Calibri"/>
        <family val="2"/>
        <scheme val="minor"/>
      </rPr>
      <t xml:space="preserve"> d'anys d'exercici de càrrecs. En cas que el càrrec no hagi estat a la UAB aportar documentació acreditativa en la pestanya </t>
    </r>
    <r>
      <rPr>
        <b/>
        <sz val="9"/>
        <color theme="1"/>
        <rFont val="Calibri"/>
        <family val="2"/>
        <scheme val="minor"/>
      </rPr>
      <t>"Altres Mèrits"</t>
    </r>
  </si>
  <si>
    <t>3.- Mèrits de Gestió (màxim 3 punts)</t>
  </si>
  <si>
    <r>
      <t xml:space="preserve">v.2. Experiència docent universitària en matèries reglades de grau i màster de, al menys, 5 anys - </t>
    </r>
    <r>
      <rPr>
        <b/>
        <sz val="11"/>
        <color theme="1"/>
        <rFont val="Calibri"/>
        <family val="2"/>
        <scheme val="minor"/>
      </rPr>
      <t>fora de la UAB</t>
    </r>
  </si>
  <si>
    <r>
      <t xml:space="preserve">v.1. Experiència docent universitària en matèries reglades de grau i màster de, al menys, 5 anys </t>
    </r>
    <r>
      <rPr>
        <b/>
        <sz val="11"/>
        <color theme="1"/>
        <rFont val="Calibri"/>
        <family val="2"/>
        <scheme val="minor"/>
      </rPr>
      <t>a la UAB</t>
    </r>
  </si>
  <si>
    <t>Centre Docent</t>
  </si>
  <si>
    <t>CURS</t>
  </si>
  <si>
    <t>Nombre de crèdits</t>
  </si>
  <si>
    <t>Matèria (de grau o màster)</t>
  </si>
  <si>
    <t>Nombre d'hores</t>
  </si>
  <si>
    <t>PLANTILLA DE JUSTIFICACIÓ D'EXPERIÈNCIA DOCENT FORA DE LA UAB</t>
  </si>
  <si>
    <t>Hores de docència reconeguda</t>
  </si>
  <si>
    <t>Crèdits impartits</t>
  </si>
  <si>
    <r>
      <t xml:space="preserve">Cal aportar, a la pestanya </t>
    </r>
    <r>
      <rPr>
        <b/>
        <sz val="9"/>
        <color theme="1"/>
        <rFont val="Calibri"/>
        <family val="2"/>
        <scheme val="minor"/>
      </rPr>
      <t>"Experiència docent"</t>
    </r>
    <r>
      <rPr>
        <sz val="9"/>
        <color theme="1"/>
        <rFont val="Calibri"/>
        <family val="2"/>
        <scheme val="minor"/>
      </rPr>
      <t xml:space="preserve"> documentació acreditativa a la docència impartida fora de la UAB</t>
    </r>
  </si>
  <si>
    <t xml:space="preserve">e. Transferència. </t>
  </si>
  <si>
    <r>
      <t xml:space="preserve">i.Vicerector, comissionat, delegat del rector, adjunt al vicerector, vicedegà, secretari de centre, coordinadors d'unitats docents a la Facultat de Medicina, director d'un institut de recerca de l'àmbit sanitari (participat per la UAB que coincideixi amb el temps amb la condició de contractat a la UAB): </t>
    </r>
    <r>
      <rPr>
        <b/>
        <sz val="11"/>
        <color theme="1"/>
        <rFont val="Calibri"/>
        <family val="2"/>
        <scheme val="minor"/>
      </rPr>
      <t>0,4 punts per any</t>
    </r>
  </si>
  <si>
    <r>
      <t xml:space="preserve">ii.Secretari de departament, secretari d'institut, secretari d'un institut de recerca de l'àmbit sanitari (participat per la UAB que coincideixi amb el temps amb la condició de contractat a la UAB), coordinador de titulacions oficials (grau, màster), coordinador de doctorat, coordinador d'unitat: </t>
    </r>
    <r>
      <rPr>
        <b/>
        <sz val="11"/>
        <color theme="1"/>
        <rFont val="Calibri"/>
        <family val="2"/>
        <scheme val="minor"/>
      </rPr>
      <t>0,2 punts per any</t>
    </r>
  </si>
  <si>
    <r>
      <t xml:space="preserve">4.- Mèrits </t>
    </r>
    <r>
      <rPr>
        <b/>
        <u/>
        <sz val="14"/>
        <color theme="1"/>
        <rFont val="Calibri"/>
        <family val="2"/>
        <scheme val="minor"/>
      </rPr>
      <t>molt</t>
    </r>
    <r>
      <rPr>
        <b/>
        <sz val="14"/>
        <color theme="1"/>
        <rFont val="Calibri"/>
        <family val="2"/>
        <scheme val="minor"/>
      </rPr>
      <t xml:space="preserve"> excepcionals (màxim 3 punts)</t>
    </r>
  </si>
  <si>
    <t>La comissió podrà atorgar fins a 3 punts per mèrits extraordinàriament rellevants i que no s’hagin tingut en compte en els apartats anteriors. La decisió en aquest sentit requerirà el vot favorable de com a mínim 4 membres de la comissió avaluadora i haurà de ser adequadament justificada.</t>
  </si>
  <si>
    <t>Els que apareixen són els que tenim introduïts al sistema, si no és correcte ho podeu modificar</t>
  </si>
  <si>
    <t>nº grups participants (referit  a subprojectes dins de projectes coordinats, sent l'IP del projecte coordinat el candidat)</t>
  </si>
  <si>
    <t>ÀMBIT D'ENGINYERIA</t>
  </si>
  <si>
    <t>PROFESSOR ASSOCIAT LABORAL</t>
  </si>
  <si>
    <t>INVESTIGADOR/A POSTDOCTORAL</t>
  </si>
  <si>
    <t>D0461</t>
  </si>
  <si>
    <t>TELECOMUNICACIÓ I D'ENGINYERIA DE SISTEM</t>
  </si>
  <si>
    <t>TEORIA DEL SENYAL I COMUNICACIONS</t>
  </si>
  <si>
    <t>46824635Q</t>
  </si>
  <si>
    <t>VERDU TIRADO, JORGE ANDRES</t>
  </si>
  <si>
    <t>NIF / NIE</t>
  </si>
  <si>
    <t>Niu</t>
  </si>
  <si>
    <t>Cognoms i Nom</t>
  </si>
  <si>
    <t>Categoria</t>
  </si>
  <si>
    <t>Departament</t>
  </si>
  <si>
    <t>Àrea</t>
  </si>
  <si>
    <t>codi dep</t>
  </si>
  <si>
    <t>codi àrea</t>
  </si>
  <si>
    <t>D046101</t>
  </si>
  <si>
    <t>nº IPs workpackage (només si no és IP)</t>
  </si>
  <si>
    <t>IP workpackage (només si no és IP)</t>
  </si>
  <si>
    <t>Participació  (només si no és IP)</t>
  </si>
  <si>
    <t>P</t>
  </si>
  <si>
    <t>Q</t>
  </si>
  <si>
    <t>I</t>
  </si>
  <si>
    <t>Núm. de citacions segons ISI WoK</t>
  </si>
  <si>
    <t>NOM i COGNOMS</t>
  </si>
  <si>
    <t>iv. Direcció/codirecció de tesis doctorals defensades:</t>
  </si>
  <si>
    <t>JCR 2019</t>
  </si>
  <si>
    <t>JCR 2018</t>
  </si>
  <si>
    <t>Q2</t>
  </si>
  <si>
    <t>Q4</t>
  </si>
  <si>
    <t>Q1</t>
  </si>
  <si>
    <t>No</t>
  </si>
  <si>
    <t>JCR 2014</t>
  </si>
  <si>
    <t>Q3</t>
  </si>
  <si>
    <t>JCR 2011</t>
  </si>
  <si>
    <t>JCR 2010</t>
  </si>
  <si>
    <t>JCR 2009</t>
  </si>
  <si>
    <t>JCR 2008</t>
  </si>
  <si>
    <t>ALTRES MÈRITS DOCENTS</t>
  </si>
  <si>
    <t>2.vii. Altres mèrits docents</t>
  </si>
  <si>
    <r>
      <rPr>
        <sz val="11"/>
        <color theme="1" tint="4.9989318521683403E-2"/>
        <rFont val="Calibri"/>
        <family val="2"/>
        <scheme val="minor"/>
      </rPr>
      <t>Tipus d''activitat:</t>
    </r>
    <r>
      <rPr>
        <b/>
        <sz val="11"/>
        <color theme="1" tint="4.9989318521683403E-2"/>
        <rFont val="Calibri"/>
        <family val="2"/>
        <scheme val="minor"/>
      </rPr>
      <t xml:space="preserve">
</t>
    </r>
  </si>
  <si>
    <t>Descripció o detall de l'activitat (… si escau)</t>
  </si>
  <si>
    <t>data d'inici (si escau)</t>
  </si>
  <si>
    <t>data de fi (si escau)</t>
  </si>
  <si>
    <t>nombre d'hores (només per a cursos de formació docent)</t>
  </si>
  <si>
    <t>Puntuació</t>
  </si>
  <si>
    <t>ref</t>
  </si>
  <si>
    <t>name</t>
  </si>
  <si>
    <t>point</t>
  </si>
  <si>
    <t>1. Direcció de TFM</t>
  </si>
  <si>
    <t>2. Participació en comissions de docència oficials (+3 anys)(no computen les de departament)</t>
  </si>
  <si>
    <t>3. Experiència docent en programes internacionals(Erasmus Teaching, Summer School,…)</t>
  </si>
  <si>
    <t>4. Coordinació de mòdul de màster oficial</t>
  </si>
  <si>
    <t>5.Participació en el Programa Argó o altres activitats de tutorització amb estudiants de secundària</t>
  </si>
  <si>
    <t>6. Participació en congressos docents (puntuació depenent de la comissió segons bases de la convocatòria)</t>
  </si>
  <si>
    <t>7. Publicacions docents (puntuació depenent de la comissió segons bases de la convocatòria)</t>
  </si>
  <si>
    <t>8. Estades docents en altres centres (puntuació depenent de la comissió segons bases de la convocatòria)</t>
  </si>
  <si>
    <t>9. Capacitació docència en Anglès (puntuació depenent de la comissió segons bases de la convocatòria)</t>
  </si>
  <si>
    <t>10. Altres mèrits de gran rellevància (puntuació depenent de la comissió segons bases de la convocatòria)</t>
  </si>
  <si>
    <t>Direcció o codirecció</t>
  </si>
  <si>
    <t>Punts</t>
  </si>
  <si>
    <t xml:space="preserve">WoS Category </t>
  </si>
  <si>
    <t>C normalitzat</t>
  </si>
  <si>
    <t xml:space="preserve">WOS Domain </t>
  </si>
  <si>
    <t>ALLERGY</t>
  </si>
  <si>
    <t>Health Sciences</t>
  </si>
  <si>
    <t>ANESTHESIOLOGY</t>
  </si>
  <si>
    <t>AUDIOLOGY &amp; SPEECH-LANGUAGE PATHOLOGY</t>
  </si>
  <si>
    <t>CARDIAC &amp; CARDIOVASCULAR SYSTEMS</t>
  </si>
  <si>
    <t>CRITICAL CARE MEDICINE</t>
  </si>
  <si>
    <t>DENTISTRY, ORAL SURGERY &amp; MEDICINE</t>
  </si>
  <si>
    <t>DERMATOLOGY</t>
  </si>
  <si>
    <t>EMERGENCY MEDICINE</t>
  </si>
  <si>
    <t>GASTROENTEROLOGY &amp; HEPATOLOGY</t>
  </si>
  <si>
    <t>GERIATRICS &amp; GERONTOLOGY</t>
  </si>
  <si>
    <t>HEALTH CARE SCIENCES &amp; SERVICES</t>
  </si>
  <si>
    <t>HEMATOLOGY</t>
  </si>
  <si>
    <t>INFECTIOUS DISEASES</t>
  </si>
  <si>
    <t>INTEGRATIVE &amp; COMPLEMENTARY MEDICINE</t>
  </si>
  <si>
    <t>MEDICAL ETHICS</t>
  </si>
  <si>
    <t>MEDICAL INFORMATICS</t>
  </si>
  <si>
    <t>MEDICAL LABORATORY TECHNOLOGY</t>
  </si>
  <si>
    <t>MEDICINE, GENERAL &amp; INTERNAL</t>
  </si>
  <si>
    <t>MEDICINE, LEGAL</t>
  </si>
  <si>
    <t>MEDICINE, RESEARCH &amp; EXPERIMENTAL</t>
  </si>
  <si>
    <t>NURSING</t>
  </si>
  <si>
    <t>NUTRITION &amp; DIETETICS</t>
  </si>
  <si>
    <t>OBSTETRICS &amp; GYNECOLOGY</t>
  </si>
  <si>
    <t>ONCOLOGY</t>
  </si>
  <si>
    <t>OPHTHALMOLOGY</t>
  </si>
  <si>
    <t>ORTHOPEDICS</t>
  </si>
  <si>
    <t>OTORHINOLARYNGOLOGY</t>
  </si>
  <si>
    <t>PATHOLOGY</t>
  </si>
  <si>
    <t>PEDIATRICS</t>
  </si>
  <si>
    <t>PERIPHERAL VASCULAR DISEASE</t>
  </si>
  <si>
    <t>PRIMARY HEALTH CARE</t>
  </si>
  <si>
    <t>PUBLIC, ENVIRONMENTAL &amp; OCCUPATIONAL HEALTH</t>
  </si>
  <si>
    <t>RADIOLOGY, NUCLEAR MEDICINE &amp; MEDICAL IMAGING</t>
  </si>
  <si>
    <t>REHABILITATION</t>
  </si>
  <si>
    <t>REPRODUCTIVE BIOLOGY</t>
  </si>
  <si>
    <t>RESPIRATORY SYSTEM</t>
  </si>
  <si>
    <t>RHEUMATOLOGY</t>
  </si>
  <si>
    <t>SPORT SCIENCES</t>
  </si>
  <si>
    <t>SURGERY</t>
  </si>
  <si>
    <t>TOXICOLOGY</t>
  </si>
  <si>
    <t>TRANSPLANTATION</t>
  </si>
  <si>
    <t>TROPICAL MEDICINE</t>
  </si>
  <si>
    <t>UROLOGY &amp; NEPHROLOGY</t>
  </si>
  <si>
    <t>AGRICULTURAL ECONOMICS &amp; POLICY</t>
  </si>
  <si>
    <t>Life Sciences</t>
  </si>
  <si>
    <t>AGRICULTURAL ENGINEERING</t>
  </si>
  <si>
    <t>AGRICULTURE, DAIRY &amp; ANIMAL SCIENCE</t>
  </si>
  <si>
    <t>AGRICULTURE, MULTIDISCIPLINARY</t>
  </si>
  <si>
    <t>AGRONOMY</t>
  </si>
  <si>
    <t>ANATOMY &amp; MORPHOLOGY</t>
  </si>
  <si>
    <t>ANDROLOGY</t>
  </si>
  <si>
    <t>BEHAVIORAL SCIENCES</t>
  </si>
  <si>
    <t>BIOCHEMICAL RESEARCH METHODS</t>
  </si>
  <si>
    <t>BIOCHEMISTRY &amp; MOLECULAR BIOLOGY</t>
  </si>
  <si>
    <t>BIODIVERSITY CONSERVATION</t>
  </si>
  <si>
    <t>BIOLOGY</t>
  </si>
  <si>
    <t>BIOPHYSICS</t>
  </si>
  <si>
    <t>BIOTECHNOLOGY &amp; APPLIED MICROBIOLOGY</t>
  </si>
  <si>
    <t>CELL &amp; TISSUE ENGINEERING</t>
  </si>
  <si>
    <t>CELL BIOLOGY</t>
  </si>
  <si>
    <t>CHEMISTRY, MEDICINAL</t>
  </si>
  <si>
    <t>CLINICAL NEUROLOGY</t>
  </si>
  <si>
    <t>DEVELOPMENTAL BIOLOGY</t>
  </si>
  <si>
    <t>ECOLOGY</t>
  </si>
  <si>
    <t>ENDOCRINOLOGY &amp; METABOLISM</t>
  </si>
  <si>
    <t>ENTOMOLOGY</t>
  </si>
  <si>
    <t>ENVIRONMENTAL SCIENCES</t>
  </si>
  <si>
    <t>EVOLUTIONARY BIOLOGY</t>
  </si>
  <si>
    <t>FISHERIES</t>
  </si>
  <si>
    <t>FOOD SCIENCE &amp; TECHNOLOGY</t>
  </si>
  <si>
    <t>FORESTRY</t>
  </si>
  <si>
    <t>GENETICS &amp; HEREDITY</t>
  </si>
  <si>
    <t>HORTICULTURE</t>
  </si>
  <si>
    <t>IMMUNOLOGY</t>
  </si>
  <si>
    <t>LIMNOLOGY</t>
  </si>
  <si>
    <t>MARINE &amp; FRESHWATER BIOLOGY</t>
  </si>
  <si>
    <t>MICROBIOLOGY</t>
  </si>
  <si>
    <t>MYCOLOGY</t>
  </si>
  <si>
    <t>NEUROIMAGING</t>
  </si>
  <si>
    <t>NEUROSCIENCES</t>
  </si>
  <si>
    <t>ORNITHOLOGY</t>
  </si>
  <si>
    <t>PARASITOLOGY</t>
  </si>
  <si>
    <t>PHARMACOLOGY &amp; PHARMACY</t>
  </si>
  <si>
    <t>PHYSIOLOGY</t>
  </si>
  <si>
    <t>PLANT SCIENCES</t>
  </si>
  <si>
    <t>SOIL SCIENCE</t>
  </si>
  <si>
    <t>SUBSTANCE ABUSE</t>
  </si>
  <si>
    <t>VETERINARY SCIENCES</t>
  </si>
  <si>
    <t>VIROLOGY</t>
  </si>
  <si>
    <t>ACOUSTICS</t>
  </si>
  <si>
    <t>Physical/Engineering Sciences</t>
  </si>
  <si>
    <t>ASTRONOMY &amp; ASTROPHYSICS</t>
  </si>
  <si>
    <t>AUTOMATION &amp; CONTROL SYSTEMS</t>
  </si>
  <si>
    <t>CHEMISTRY, ANALYTICAL</t>
  </si>
  <si>
    <t>CHEMISTRY, APPLIED</t>
  </si>
  <si>
    <t>CHEMISTRY, INORGANIC &amp; NUCLEAR</t>
  </si>
  <si>
    <t>CHEMISTRY, MULTIDISCIPLINARY</t>
  </si>
  <si>
    <t>CHEMISTRY, ORGANIC</t>
  </si>
  <si>
    <t>CHEMISTRY, PHYSICAL</t>
  </si>
  <si>
    <t>COMPUTER SCIENCE, ARTIFICIAL INTELLIGENCE</t>
  </si>
  <si>
    <t>COMPUTER SCIENCE, CYBERNETICS</t>
  </si>
  <si>
    <t>COMPUTER SCIENCE, HARDWARE &amp; ARCHITECTURE</t>
  </si>
  <si>
    <t>COMPUTER SCIENCE, INFORMATION SYSTEMS</t>
  </si>
  <si>
    <t>COMPUTER SCIENCE, INTERDISCIPLINARY APPLICATIONS</t>
  </si>
  <si>
    <t>COMPUTER SCIENCE, SOFTWARE ENGINEERING</t>
  </si>
  <si>
    <t>COMPUTER SCIENCE, THEORY &amp; METHODS</t>
  </si>
  <si>
    <t>CONSTRUCTION &amp; BUILDING TECHNOLOGY</t>
  </si>
  <si>
    <t>CRYSTALLOGRAPHY</t>
  </si>
  <si>
    <t>ELECTROCHEMISTRY</t>
  </si>
  <si>
    <t>ENERGY &amp; FUELS</t>
  </si>
  <si>
    <t>ENGINEERING, AEROSPACE</t>
  </si>
  <si>
    <t>ENGINEERING, BIOMEDICAL</t>
  </si>
  <si>
    <t>ENGINEERING, CHEMICAL</t>
  </si>
  <si>
    <t>ENGINEERING, CIVIL</t>
  </si>
  <si>
    <t>ENGINEERING, ELECTRICAL &amp; ELECTRONIC</t>
  </si>
  <si>
    <t>ENGINEERING, ENVIRONMENTAL</t>
  </si>
  <si>
    <t>ENGINEERING, GEOLOGICAL</t>
  </si>
  <si>
    <t>ENGINEERING, INDUSTRIAL</t>
  </si>
  <si>
    <t>ENGINEERING, MANUFACTURING</t>
  </si>
  <si>
    <t>ENGINEERING, MARINE</t>
  </si>
  <si>
    <t>ENGINEERING, MECHANICAL</t>
  </si>
  <si>
    <t>ENGINEERING, MULTIDISCIPLINARY</t>
  </si>
  <si>
    <t>ENGINEERING, OCEAN</t>
  </si>
  <si>
    <t>ENGINEERING, PETROLEUM</t>
  </si>
  <si>
    <t>ERGONOMICS</t>
  </si>
  <si>
    <t>GEOCHEMISTRY &amp; GEOPHYSICS</t>
  </si>
  <si>
    <t>GEOGRAPHY, PHYSICAL</t>
  </si>
  <si>
    <t>GEOLOGY</t>
  </si>
  <si>
    <t>GEOSCIENCES, MULTIDISCIPLINARY</t>
  </si>
  <si>
    <t>GREEN &amp; SUSTAINABLE SCIENCE &amp; TECHNOLOGY</t>
  </si>
  <si>
    <t>IMAGING SCIENCE &amp; PHOTOGRAPHIC TECHNOLOGY</t>
  </si>
  <si>
    <t>INSTRUMENTS &amp; INSTRUMENTATION</t>
  </si>
  <si>
    <t>LOGIC</t>
  </si>
  <si>
    <t>MATERIALS SCIENCE, BIOMATERIALS</t>
  </si>
  <si>
    <t>MATERIALS SCIENCE, CERAMICS</t>
  </si>
  <si>
    <t>MATERIALS SCIENCE, CHARACTERIZATION &amp; TESTING</t>
  </si>
  <si>
    <t>MATERIALS SCIENCE, COATINGS &amp; FILMS</t>
  </si>
  <si>
    <t>MATERIALS SCIENCE, COMPOSITES</t>
  </si>
  <si>
    <t>MATERIALS SCIENCE, MULTIDISCIPLINARY</t>
  </si>
  <si>
    <t>MATERIALS SCIENCE, PAPER &amp; WOOD</t>
  </si>
  <si>
    <t>MATERIALS SCIENCE, TEXTILES</t>
  </si>
  <si>
    <t>MATHEMATICAL &amp; COMPUTATIONAL BIOLOGY</t>
  </si>
  <si>
    <t>MATHEMATICS</t>
  </si>
  <si>
    <t>MATHEMATICS, APPLIED</t>
  </si>
  <si>
    <t>MATHEMATICS, INTERDISCIPLINARY APPLICATIONS</t>
  </si>
  <si>
    <t>MECHANICS</t>
  </si>
  <si>
    <t>METALLURGY &amp; METALLURGICAL ENGINEERING</t>
  </si>
  <si>
    <t>METEOROLOGY &amp; ATMOSPHERIC SCIENCES</t>
  </si>
  <si>
    <t>MICROSCOPY</t>
  </si>
  <si>
    <t>MINERALOGY</t>
  </si>
  <si>
    <t>MINING &amp; MINERAL PROCESSING</t>
  </si>
  <si>
    <t>MULTIDISCIPLINARY SCIENCES</t>
  </si>
  <si>
    <t>NANOSCIENCE &amp; NANOTECHNOLOGY</t>
  </si>
  <si>
    <t>NUCLEAR SCIENCE &amp; TECHNOLOGY</t>
  </si>
  <si>
    <t>OCEANOGRAPHY</t>
  </si>
  <si>
    <t>OPERATIONS RESEARCH &amp; MANAGEMENT SCIENCE</t>
  </si>
  <si>
    <t>OPTICS</t>
  </si>
  <si>
    <t>PALEONTOLOGY</t>
  </si>
  <si>
    <t>PHYSICS, APPLIED</t>
  </si>
  <si>
    <t>PHYSICS, ATOMIC, MOLECULAR &amp; CHEMICAL</t>
  </si>
  <si>
    <t>PHYSICS, CONDENSED MATTER</t>
  </si>
  <si>
    <t>PHYSICS, FLUIDS &amp; PLASMAS</t>
  </si>
  <si>
    <t>PHYSICS, MATHEMATICAL</t>
  </si>
  <si>
    <t>PHYSICS, MULTIDISCIPLINARY</t>
  </si>
  <si>
    <t>PHYSICS, NUCLEAR</t>
  </si>
  <si>
    <t>PHYSICS, PARTICLES &amp; FIELDS</t>
  </si>
  <si>
    <t>POLYMER SCIENCE</t>
  </si>
  <si>
    <t>QUANTUM SCIENCE &amp; TECHNOLOGY</t>
  </si>
  <si>
    <t>REMOTE SENSING</t>
  </si>
  <si>
    <t>ROBOTICS</t>
  </si>
  <si>
    <t>SPECTROSCOPY</t>
  </si>
  <si>
    <t>STATISTICS &amp; PROBABILITY</t>
  </si>
  <si>
    <t>TELECOMMUNICATIONS</t>
  </si>
  <si>
    <t>THERMODYNAMICS</t>
  </si>
  <si>
    <t>TRANSPORTATION</t>
  </si>
  <si>
    <t>TRANSPORTATION SCIENCE &amp; TECHNOLOGY</t>
  </si>
  <si>
    <t>WATER RESOURCES</t>
  </si>
  <si>
    <t>ZOOLOGY</t>
  </si>
  <si>
    <t>ANTHROPOLOGY</t>
  </si>
  <si>
    <t>Social Sciences/Humanities</t>
  </si>
  <si>
    <t>ARCHAEOLOGY</t>
  </si>
  <si>
    <t>ARCHITECTURE</t>
  </si>
  <si>
    <t>AREA STUDIES</t>
  </si>
  <si>
    <t>ART</t>
  </si>
  <si>
    <t>ASIAN STUDIES</t>
  </si>
  <si>
    <t>BUSINESS</t>
  </si>
  <si>
    <t>BUSINESS, FINANCE</t>
  </si>
  <si>
    <t>CLASSICS</t>
  </si>
  <si>
    <t>COMMUNICATION</t>
  </si>
  <si>
    <t>CRIMINOLOGY &amp; PENOLOGY</t>
  </si>
  <si>
    <t>CULTURAL STUDIES</t>
  </si>
  <si>
    <t>DANCE</t>
  </si>
  <si>
    <t>DEMOGRAPHY</t>
  </si>
  <si>
    <t>DEVELOPMENT STUDIES</t>
  </si>
  <si>
    <t>ECONOMICS</t>
  </si>
  <si>
    <t>EDUCATION &amp; EDUCATIONAL RESEARCH</t>
  </si>
  <si>
    <t>EDUCATION, SCIENTIFIC DISCIPLINES</t>
  </si>
  <si>
    <t>EDUCATION, SPECIAL</t>
  </si>
  <si>
    <t>ENVIRONMENTAL STUDIES</t>
  </si>
  <si>
    <t>ETHICS</t>
  </si>
  <si>
    <t>ETHNIC STUDIES</t>
  </si>
  <si>
    <t>FAMILY STUDIES</t>
  </si>
  <si>
    <t>FILM, RADIO, TELEVISION</t>
  </si>
  <si>
    <t>FOLKLORE</t>
  </si>
  <si>
    <t>GEOGRAPHY</t>
  </si>
  <si>
    <t>GERONTOLOGY</t>
  </si>
  <si>
    <t>HEALTH POLICY &amp; SERVICES</t>
  </si>
  <si>
    <t>HISTORY</t>
  </si>
  <si>
    <t>HISTORY &amp; PHILOSOPHY OF SCIENCE</t>
  </si>
  <si>
    <t>HISTORY OF SOCIAL SCIENCES</t>
  </si>
  <si>
    <t>HOSPITALITY, LEISURE, SPORT &amp; TOURISM</t>
  </si>
  <si>
    <t>HUMANITIES, MULTIDISCIPLINARY</t>
  </si>
  <si>
    <t>INDUSTRIAL RELATIONS &amp; LABOR</t>
  </si>
  <si>
    <t>INFORMATION SCIENCE &amp; LIBRARY SCIENCE</t>
  </si>
  <si>
    <t>INTERNATIONAL RELATIONS</t>
  </si>
  <si>
    <t>LANGUAGE &amp; LINGUISTICS</t>
  </si>
  <si>
    <t>LAW</t>
  </si>
  <si>
    <t>LINGUISTICS</t>
  </si>
  <si>
    <t>LITERARY REVIEWS</t>
  </si>
  <si>
    <t>LITERARY THEORY &amp; CRITICISM</t>
  </si>
  <si>
    <t>LITERATURE</t>
  </si>
  <si>
    <t>LITERATURE, AFRICAN, AUSTRALIAN, CANADIAN</t>
  </si>
  <si>
    <t>LITERATURE, AMERICAN</t>
  </si>
  <si>
    <t>LITERATURE, BRITISH ISLES</t>
  </si>
  <si>
    <t>LITERATURE, GERMAN, DUTCH, SCANDINAVIAN</t>
  </si>
  <si>
    <t>LITERATURE, ROMANCE</t>
  </si>
  <si>
    <t>LITERATURE, SLAVIC</t>
  </si>
  <si>
    <t>MANAGEMENT</t>
  </si>
  <si>
    <t>MEDIEVAL &amp; RENAISSANCE STUDIES</t>
  </si>
  <si>
    <t>MUSIC</t>
  </si>
  <si>
    <t>PHILOSOPHY</t>
  </si>
  <si>
    <t>POETRY</t>
  </si>
  <si>
    <t>POLITICAL SCIENCE</t>
  </si>
  <si>
    <t>PSYCHIATRY</t>
  </si>
  <si>
    <t>PSYCHOLOGY</t>
  </si>
  <si>
    <t>PSYCHOLOGY, APPLIED</t>
  </si>
  <si>
    <t>PSYCHOLOGY, BIOLOGICAL</t>
  </si>
  <si>
    <t>PSYCHOLOGY, CLINICAL</t>
  </si>
  <si>
    <t>PSYCHOLOGY, DEVELOPMENTAL</t>
  </si>
  <si>
    <t>PSYCHOLOGY, EDUCATIONAL</t>
  </si>
  <si>
    <t>PSYCHOLOGY, EXPERIMENTAL</t>
  </si>
  <si>
    <t>PSYCHOLOGY, MATHEMATICAL</t>
  </si>
  <si>
    <t>PSYCHOLOGY, MULTIDISCIPLINARY</t>
  </si>
  <si>
    <t>PSYCHOLOGY, PSYCHOANALYSIS</t>
  </si>
  <si>
    <t>PSYCHOLOGY, SOCIAL</t>
  </si>
  <si>
    <t>PUBLIC ADMINISTRATION</t>
  </si>
  <si>
    <t>REGIONAL &amp; URBAN PLANNING</t>
  </si>
  <si>
    <t>RELIGION</t>
  </si>
  <si>
    <t>SOCIAL ISSUES</t>
  </si>
  <si>
    <t>SOCIAL SCIENCES, BIOMEDICAL</t>
  </si>
  <si>
    <t>SOCIAL SCIENCES, INTERDISCIPLINARY</t>
  </si>
  <si>
    <t>SOCIAL SCIENCES, MATHEMATICAL METHODS</t>
  </si>
  <si>
    <t>SOCIAL WORK</t>
  </si>
  <si>
    <t>SOCIOLOGY</t>
  </si>
  <si>
    <t>THEATER</t>
  </si>
  <si>
    <t>URBAN STUDIES</t>
  </si>
  <si>
    <t>WOMEN’S STUDIES</t>
  </si>
  <si>
    <t>44988999X</t>
  </si>
  <si>
    <t>MORAL VICO, ANTONIO JAVIER</t>
  </si>
  <si>
    <t>ENGINYERIA QUÍMICA,BIOLÒGICA I AMBIENTAL</t>
  </si>
  <si>
    <t>ENGINYERIA QUÍMICA</t>
  </si>
  <si>
    <t>D2634</t>
  </si>
  <si>
    <t>D263401</t>
  </si>
  <si>
    <t>crèdits docència</t>
  </si>
  <si>
    <t>punts docència</t>
  </si>
  <si>
    <t>link</t>
  </si>
  <si>
    <t>https://uab-my.sharepoint.com/:f:/g/personal/1502249_uab_cat/EuqVk_kaqFVLgl8-mOpHtpcB3-W1_TbjXxZHWz_gtP7Avg?e=6Nie3y</t>
  </si>
  <si>
    <t>https://uab-my.sharepoint.com/:f:/g/personal/1502249_uab_cat/Emw1Thb9BklBnBM08PGVK5UBssw4ANF3H-Gy5u7Fm3xF9Q?e=SB0Mvq</t>
  </si>
  <si>
    <t>Tipus</t>
  </si>
  <si>
    <t>Segons criteri comissió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</si>
</sst>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00"/>
  </numFmts>
  <fonts count="52" x14ac:knownFonts="1">
    <font>
      <sz val="11"/>
      <color theme="1"/>
      <name val="Calibri"/>
      <family val="2"/>
      <scheme val="minor"/>
    </font>
    <font>
      <sz val="12"/>
      <color theme="1"/>
      <name val="Calibri"/>
      <family val="2"/>
      <scheme val="minor"/>
    </font>
    <font>
      <b/>
      <sz val="11"/>
      <color theme="1"/>
      <name val="Calibri"/>
      <family val="2"/>
      <scheme val="minor"/>
    </font>
    <font>
      <b/>
      <sz val="11"/>
      <name val="Calibri"/>
      <family val="2"/>
      <scheme val="minor"/>
    </font>
    <font>
      <sz val="11"/>
      <color rgb="FFFF0000"/>
      <name val="Calibri"/>
      <family val="2"/>
      <scheme val="minor"/>
    </font>
    <font>
      <sz val="12"/>
      <color theme="1"/>
      <name val="Calibri"/>
      <family val="2"/>
      <scheme val="minor"/>
    </font>
    <font>
      <sz val="14"/>
      <color theme="1"/>
      <name val="Calibri"/>
      <family val="2"/>
      <scheme val="minor"/>
    </font>
    <font>
      <sz val="9"/>
      <color theme="1"/>
      <name val="Calibri"/>
      <family val="2"/>
      <scheme val="minor"/>
    </font>
    <font>
      <b/>
      <sz val="12"/>
      <color theme="1"/>
      <name val="Calibri"/>
      <family val="2"/>
      <scheme val="minor"/>
    </font>
    <font>
      <b/>
      <sz val="14"/>
      <color theme="1"/>
      <name val="Calibri"/>
      <family val="2"/>
      <scheme val="minor"/>
    </font>
    <font>
      <sz val="20"/>
      <color theme="1"/>
      <name val="Calibri"/>
      <family val="2"/>
      <scheme val="minor"/>
    </font>
    <font>
      <b/>
      <sz val="24"/>
      <color theme="1"/>
      <name val="Calibri"/>
      <family val="2"/>
      <scheme val="minor"/>
    </font>
    <font>
      <sz val="24"/>
      <color theme="1"/>
      <name val="Calibri"/>
      <family val="2"/>
      <scheme val="minor"/>
    </font>
    <font>
      <u/>
      <sz val="11"/>
      <color theme="1"/>
      <name val="Calibri"/>
      <family val="2"/>
      <scheme val="minor"/>
    </font>
    <font>
      <b/>
      <sz val="16"/>
      <color theme="1"/>
      <name val="Calibri"/>
      <family val="2"/>
      <scheme val="minor"/>
    </font>
    <font>
      <sz val="10"/>
      <color theme="1"/>
      <name val="Calibri"/>
      <family val="2"/>
      <scheme val="minor"/>
    </font>
    <font>
      <sz val="11"/>
      <name val="Calibri"/>
      <family val="2"/>
      <scheme val="minor"/>
    </font>
    <font>
      <b/>
      <u/>
      <sz val="14"/>
      <color theme="1"/>
      <name val="Calibri"/>
      <family val="2"/>
      <scheme val="minor"/>
    </font>
    <font>
      <b/>
      <sz val="12"/>
      <color theme="1"/>
      <name val="Times New Roman"/>
      <family val="1"/>
    </font>
    <font>
      <b/>
      <sz val="9"/>
      <color theme="1"/>
      <name val="Calibri"/>
      <family val="2"/>
      <scheme val="minor"/>
    </font>
    <font>
      <sz val="12"/>
      <color theme="1"/>
      <name val="Times New Roman"/>
      <family val="1"/>
    </font>
    <font>
      <sz val="11"/>
      <color theme="0"/>
      <name val="Calibri"/>
      <family val="2"/>
      <scheme val="minor"/>
    </font>
    <font>
      <sz val="9"/>
      <name val="Calibri"/>
      <family val="2"/>
      <scheme val="minor"/>
    </font>
    <font>
      <sz val="11"/>
      <color rgb="FF000000"/>
      <name val="Calibri"/>
      <family val="2"/>
      <scheme val="minor"/>
    </font>
    <font>
      <u/>
      <sz val="11"/>
      <color theme="10"/>
      <name val="Calibri"/>
      <family val="2"/>
      <scheme val="minor"/>
    </font>
    <font>
      <u/>
      <sz val="11"/>
      <color theme="0"/>
      <name val="Calibri"/>
      <family val="2"/>
      <scheme val="minor"/>
    </font>
    <font>
      <b/>
      <sz val="12"/>
      <name val="Times New Roman"/>
      <family val="1"/>
    </font>
    <font>
      <b/>
      <sz val="12"/>
      <color rgb="FFFF0000"/>
      <name val="Calibri"/>
      <family val="2"/>
      <scheme val="minor"/>
    </font>
    <font>
      <sz val="11"/>
      <color theme="1"/>
      <name val="Calibri"/>
      <family val="2"/>
      <scheme val="minor"/>
    </font>
    <font>
      <b/>
      <sz val="10"/>
      <color theme="0"/>
      <name val="Arial"/>
      <family val="2"/>
    </font>
    <font>
      <sz val="10"/>
      <color rgb="FF000000"/>
      <name val="Calibri"/>
      <family val="2"/>
      <scheme val="minor"/>
    </font>
    <font>
      <b/>
      <sz val="10"/>
      <color rgb="FF000000"/>
      <name val="Calibri"/>
      <family val="2"/>
      <scheme val="minor"/>
    </font>
    <font>
      <b/>
      <sz val="1"/>
      <color theme="0"/>
      <name val="Times New Roman"/>
      <family val="1"/>
    </font>
    <font>
      <sz val="8"/>
      <color theme="1"/>
      <name val="Calibri"/>
      <family val="2"/>
      <scheme val="minor"/>
    </font>
    <font>
      <sz val="10"/>
      <color theme="1"/>
      <name val="Helvetica"/>
      <family val="2"/>
    </font>
    <font>
      <sz val="11"/>
      <color rgb="FF2F52F6"/>
      <name val="Calibri"/>
      <family val="2"/>
      <scheme val="minor"/>
    </font>
    <font>
      <b/>
      <sz val="11"/>
      <color rgb="FF92D050"/>
      <name val="Calibri"/>
      <family val="2"/>
      <scheme val="minor"/>
    </font>
    <font>
      <sz val="11"/>
      <color rgb="FF92D050"/>
      <name val="Calibri"/>
      <family val="2"/>
      <scheme val="minor"/>
    </font>
    <font>
      <sz val="11"/>
      <color rgb="FF0070C0"/>
      <name val="Calibri"/>
      <family val="2"/>
      <scheme val="minor"/>
    </font>
    <font>
      <strike/>
      <sz val="11"/>
      <color rgb="FF2F52F6"/>
      <name val="Calibri"/>
      <family val="2"/>
      <scheme val="minor"/>
    </font>
    <font>
      <strike/>
      <sz val="11"/>
      <color theme="1"/>
      <name val="Calibri"/>
      <family val="2"/>
      <scheme val="minor"/>
    </font>
    <font>
      <sz val="11"/>
      <color rgb="FF9C5700"/>
      <name val="Calibri"/>
      <family val="2"/>
      <scheme val="minor"/>
    </font>
    <font>
      <b/>
      <sz val="11"/>
      <color theme="1" tint="4.9989318521683403E-2"/>
      <name val="Calibri"/>
      <family val="2"/>
      <scheme val="minor"/>
    </font>
    <font>
      <sz val="11"/>
      <color theme="1" tint="4.9989318521683403E-2"/>
      <name val="Calibri"/>
      <family val="2"/>
      <scheme val="minor"/>
    </font>
    <font>
      <b/>
      <sz val="10"/>
      <color theme="1"/>
      <name val="Calibri"/>
      <family val="2"/>
      <scheme val="minor"/>
    </font>
    <font>
      <b/>
      <sz val="8"/>
      <color theme="1"/>
      <name val="Calibri"/>
      <family val="2"/>
      <scheme val="minor"/>
    </font>
    <font>
      <u/>
      <sz val="8"/>
      <color theme="10"/>
      <name val="Calibri"/>
      <family val="2"/>
      <scheme val="minor"/>
    </font>
    <font>
      <u/>
      <sz val="22"/>
      <color theme="10"/>
      <name val="Calibri"/>
      <family val="2"/>
      <scheme val="minor"/>
    </font>
    <font>
      <sz val="22"/>
      <color theme="1"/>
      <name val="Calibri"/>
      <family val="2"/>
      <scheme val="minor"/>
    </font>
    <font>
      <sz val="9"/>
      <color indexed="81"/>
      <name val="Tahoma"/>
      <family val="2"/>
    </font>
    <font>
      <b/>
      <sz val="9"/>
      <color indexed="81"/>
      <name val="Tahoma"/>
      <family val="2"/>
    </font>
    <font>
      <u/>
      <sz val="1"/>
      <color theme="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6"/>
      </patternFill>
    </fill>
    <fill>
      <patternFill patternType="solid">
        <fgColor theme="0"/>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rgb="FFFFC000"/>
        <bgColor indexed="64"/>
      </patternFill>
    </fill>
    <fill>
      <patternFill patternType="solid">
        <fgColor rgb="FFFFEB9C"/>
      </patternFill>
    </fill>
    <fill>
      <patternFill patternType="solid">
        <fgColor theme="7" tint="0.39997558519241921"/>
        <bgColor indexed="64"/>
      </patternFill>
    </fill>
  </fills>
  <borders count="4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thin">
        <color theme="7" tint="-0.249977111117893"/>
      </top>
      <bottom/>
      <diagonal/>
    </border>
    <border>
      <left/>
      <right style="thin">
        <color indexed="64"/>
      </right>
      <top style="thin">
        <color theme="7" tint="-0.249977111117893"/>
      </top>
      <bottom/>
      <diagonal/>
    </border>
    <border>
      <left style="thin">
        <color theme="7" tint="-0.249977111117893"/>
      </left>
      <right style="thin">
        <color theme="7" tint="-0.249977111117893"/>
      </right>
      <top style="thin">
        <color theme="7" tint="-0.249977111117893"/>
      </top>
      <bottom style="thin">
        <color theme="7" tint="-0.249977111117893"/>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theme="1"/>
      </left>
      <right style="thin">
        <color theme="1"/>
      </right>
      <top style="thin">
        <color theme="1"/>
      </top>
      <bottom style="thin">
        <color theme="1"/>
      </bottom>
      <diagonal/>
    </border>
    <border>
      <left style="thin">
        <color theme="7" tint="-0.249977111117893"/>
      </left>
      <right/>
      <top style="thin">
        <color theme="7" tint="-0.249977111117893"/>
      </top>
      <bottom style="thin">
        <color theme="7" tint="-0.249977111117893"/>
      </bottom>
      <diagonal/>
    </border>
    <border>
      <left/>
      <right/>
      <top/>
      <bottom style="thin">
        <color theme="7" tint="-0.249977111117893"/>
      </bottom>
      <diagonal/>
    </border>
    <border>
      <left/>
      <right style="thin">
        <color theme="7" tint="-0.249977111117893"/>
      </right>
      <top style="thin">
        <color theme="7" tint="-0.249977111117893"/>
      </top>
      <bottom style="thin">
        <color theme="7" tint="-0.249977111117893"/>
      </bottom>
      <diagonal/>
    </border>
    <border>
      <left/>
      <right style="thin">
        <color theme="7" tint="-0.249977111117893"/>
      </right>
      <top/>
      <bottom style="thin">
        <color theme="7" tint="-0.249977111117893"/>
      </bottom>
      <diagonal/>
    </border>
    <border>
      <left style="thin">
        <color theme="7" tint="-0.249977111117893"/>
      </left>
      <right style="thin">
        <color theme="7" tint="-0.249977111117893"/>
      </right>
      <top/>
      <bottom style="thin">
        <color theme="7" tint="-0.249977111117893"/>
      </bottom>
      <diagonal/>
    </border>
    <border>
      <left style="thin">
        <color theme="7" tint="-0.249977111117893"/>
      </left>
      <right/>
      <top/>
      <bottom style="thin">
        <color theme="7" tint="-0.249977111117893"/>
      </bottom>
      <diagonal/>
    </border>
    <border>
      <left/>
      <right style="thin">
        <color theme="7" tint="-0.249977111117893"/>
      </right>
      <top style="thin">
        <color theme="7" tint="-0.249977111117893"/>
      </top>
      <bottom/>
      <diagonal/>
    </border>
    <border>
      <left style="thin">
        <color theme="7" tint="-0.249977111117893"/>
      </left>
      <right style="thin">
        <color theme="7" tint="-0.249977111117893"/>
      </right>
      <top style="thin">
        <color theme="7" tint="-0.249977111117893"/>
      </top>
      <bottom/>
      <diagonal/>
    </border>
    <border>
      <left style="thin">
        <color theme="7" tint="-0.249977111117893"/>
      </left>
      <right/>
      <top style="thin">
        <color theme="7" tint="-0.249977111117893"/>
      </top>
      <bottom/>
      <diagonal/>
    </border>
    <border>
      <left style="thin">
        <color theme="1"/>
      </left>
      <right/>
      <top style="thin">
        <color theme="1"/>
      </top>
      <bottom style="thin">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0" fontId="21" fillId="4" borderId="0" applyNumberFormat="0" applyBorder="0" applyAlignment="0" applyProtection="0"/>
    <xf numFmtId="0" fontId="24" fillId="0" borderId="0" applyNumberFormat="0" applyFill="0" applyBorder="0" applyAlignment="0" applyProtection="0"/>
    <xf numFmtId="0" fontId="41" fillId="10" borderId="0" applyNumberFormat="0" applyBorder="0" applyAlignment="0" applyProtection="0"/>
  </cellStyleXfs>
  <cellXfs count="397">
    <xf numFmtId="0" fontId="0" fillId="0" borderId="0" xfId="0"/>
    <xf numFmtId="0" fontId="0" fillId="0" borderId="0" xfId="0" applyProtection="1">
      <protection locked="0"/>
    </xf>
    <xf numFmtId="0" fontId="2" fillId="0" borderId="0" xfId="0" applyFont="1" applyProtection="1">
      <protection locked="0"/>
    </xf>
    <xf numFmtId="0" fontId="0" fillId="0" borderId="1" xfId="0" applyBorder="1" applyProtection="1">
      <protection locked="0"/>
    </xf>
    <xf numFmtId="0" fontId="0" fillId="0" borderId="0" xfId="0" applyBorder="1" applyProtection="1">
      <protection locked="0"/>
    </xf>
    <xf numFmtId="0" fontId="4" fillId="0" borderId="0" xfId="0" applyFont="1" applyAlignment="1" applyProtection="1">
      <alignment wrapText="1"/>
      <protection locked="0"/>
    </xf>
    <xf numFmtId="0" fontId="2" fillId="0" borderId="12" xfId="0" applyFont="1" applyBorder="1" applyProtection="1">
      <protection locked="0"/>
    </xf>
    <xf numFmtId="0" fontId="0" fillId="0" borderId="6" xfId="0" applyBorder="1" applyProtection="1">
      <protection locked="0"/>
    </xf>
    <xf numFmtId="0" fontId="0" fillId="0" borderId="13" xfId="0" applyBorder="1" applyProtection="1">
      <protection locked="0"/>
    </xf>
    <xf numFmtId="0" fontId="0" fillId="0" borderId="1" xfId="0" applyBorder="1" applyAlignment="1" applyProtection="1">
      <alignment horizontal="left" vertical="top" wrapText="1"/>
      <protection locked="0"/>
    </xf>
    <xf numFmtId="0" fontId="5" fillId="0" borderId="0" xfId="0" applyFont="1" applyAlignment="1" applyProtection="1">
      <alignment vertical="center"/>
    </xf>
    <xf numFmtId="0" fontId="8" fillId="0" borderId="0" xfId="0" applyFont="1" applyBorder="1" applyAlignment="1" applyProtection="1">
      <alignment vertical="center"/>
    </xf>
    <xf numFmtId="0" fontId="0" fillId="0" borderId="2" xfId="0" applyBorder="1" applyProtection="1">
      <protection locked="0"/>
    </xf>
    <xf numFmtId="0" fontId="0" fillId="2" borderId="2" xfId="0" applyFill="1" applyBorder="1" applyAlignment="1" applyProtection="1">
      <alignment horizontal="center" vertical="center" wrapText="1"/>
    </xf>
    <xf numFmtId="0" fontId="9" fillId="0" borderId="0" xfId="0" applyFont="1" applyAlignment="1" applyProtection="1">
      <alignment vertical="center"/>
    </xf>
    <xf numFmtId="0" fontId="0" fillId="0" borderId="0" xfId="0" applyAlignment="1">
      <alignment horizontal="center"/>
    </xf>
    <xf numFmtId="0" fontId="0" fillId="0" borderId="0" xfId="0" applyAlignment="1" applyProtection="1">
      <alignment vertical="center"/>
    </xf>
    <xf numFmtId="0" fontId="2" fillId="0" borderId="0" xfId="0" applyFont="1" applyAlignment="1" applyProtection="1">
      <alignment vertical="center"/>
    </xf>
    <xf numFmtId="2" fontId="0" fillId="2" borderId="2" xfId="0" applyNumberFormat="1" applyFill="1" applyBorder="1" applyAlignment="1" applyProtection="1">
      <alignment horizontal="center" vertical="center"/>
    </xf>
    <xf numFmtId="0" fontId="2" fillId="0" borderId="0" xfId="0" applyFont="1"/>
    <xf numFmtId="0" fontId="0" fillId="0" borderId="0" xfId="0" applyAlignment="1">
      <alignment vertical="center"/>
    </xf>
    <xf numFmtId="0" fontId="0" fillId="0" borderId="0" xfId="0" applyBorder="1"/>
    <xf numFmtId="0" fontId="18" fillId="0" borderId="0" xfId="0" applyFont="1" applyBorder="1" applyAlignment="1">
      <alignment horizontal="left" wrapText="1"/>
    </xf>
    <xf numFmtId="2" fontId="2" fillId="2" borderId="2" xfId="0" applyNumberFormat="1" applyFont="1" applyFill="1" applyBorder="1" applyAlignment="1" applyProtection="1">
      <alignment horizontal="center" vertical="center"/>
    </xf>
    <xf numFmtId="0" fontId="0" fillId="0" borderId="0" xfId="0" applyFill="1" applyBorder="1" applyAlignment="1" applyProtection="1">
      <alignment horizontal="center" vertical="center"/>
    </xf>
    <xf numFmtId="0" fontId="2" fillId="0" borderId="0" xfId="0" applyFont="1" applyAlignment="1">
      <alignment vertical="center"/>
    </xf>
    <xf numFmtId="2" fontId="0" fillId="0" borderId="0" xfId="0" applyNumberFormat="1"/>
    <xf numFmtId="2" fontId="8" fillId="2" borderId="2" xfId="0" applyNumberFormat="1" applyFont="1" applyFill="1" applyBorder="1" applyAlignment="1" applyProtection="1">
      <alignment vertical="center"/>
    </xf>
    <xf numFmtId="0" fontId="9" fillId="0" borderId="0" xfId="0" applyFont="1" applyFill="1" applyBorder="1" applyAlignment="1">
      <alignment vertical="center"/>
    </xf>
    <xf numFmtId="0" fontId="20" fillId="0" borderId="0" xfId="0" applyFont="1" applyAlignment="1">
      <alignment horizontal="justify" vertical="center"/>
    </xf>
    <xf numFmtId="2" fontId="0" fillId="0" borderId="0" xfId="0" applyNumberFormat="1" applyFill="1" applyBorder="1" applyAlignment="1" applyProtection="1">
      <alignment horizontal="center" vertical="center"/>
    </xf>
    <xf numFmtId="0" fontId="0" fillId="0" borderId="0" xfId="0" applyAlignment="1" applyProtection="1">
      <alignment wrapText="1"/>
      <protection locked="0"/>
    </xf>
    <xf numFmtId="2" fontId="0" fillId="2" borderId="5" xfId="0" applyNumberFormat="1" applyFill="1" applyBorder="1" applyAlignment="1" applyProtection="1">
      <alignment horizontal="center" vertical="center"/>
    </xf>
    <xf numFmtId="0" fontId="25" fillId="0" borderId="0" xfId="2" applyFont="1"/>
    <xf numFmtId="14" fontId="0" fillId="0" borderId="2" xfId="0" applyNumberFormat="1" applyBorder="1" applyProtection="1">
      <protection locked="0"/>
    </xf>
    <xf numFmtId="0" fontId="0" fillId="0" borderId="2" xfId="0" applyBorder="1" applyAlignment="1" applyProtection="1">
      <alignment vertical="center" wrapText="1"/>
      <protection locked="0"/>
    </xf>
    <xf numFmtId="0" fontId="8" fillId="3" borderId="6" xfId="0" applyFont="1" applyFill="1" applyBorder="1" applyAlignment="1" applyProtection="1">
      <alignment vertical="center"/>
    </xf>
    <xf numFmtId="0" fontId="0" fillId="3" borderId="11" xfId="0" applyFill="1" applyBorder="1" applyAlignment="1" applyProtection="1">
      <alignment vertical="center"/>
    </xf>
    <xf numFmtId="0" fontId="8" fillId="3" borderId="4" xfId="0" applyFont="1" applyFill="1" applyBorder="1" applyAlignment="1" applyProtection="1">
      <alignment vertical="center"/>
    </xf>
    <xf numFmtId="0" fontId="9" fillId="3" borderId="6" xfId="0" applyFont="1" applyFill="1" applyBorder="1" applyAlignment="1" applyProtection="1">
      <alignment horizontal="center" vertical="center" wrapText="1"/>
    </xf>
    <xf numFmtId="0" fontId="0" fillId="3" borderId="8" xfId="0" applyFill="1" applyBorder="1" applyAlignment="1" applyProtection="1">
      <alignment vertical="center"/>
    </xf>
    <xf numFmtId="0" fontId="0" fillId="3" borderId="9" xfId="0" applyFill="1" applyBorder="1" applyAlignment="1" applyProtection="1">
      <alignment vertical="center"/>
    </xf>
    <xf numFmtId="0" fontId="7" fillId="3" borderId="2" xfId="0" applyFont="1" applyFill="1" applyBorder="1" applyAlignment="1" applyProtection="1">
      <alignment horizontal="center" vertical="center" wrapText="1"/>
    </xf>
    <xf numFmtId="0" fontId="6" fillId="3" borderId="6" xfId="0" applyFont="1" applyFill="1" applyBorder="1" applyAlignment="1" applyProtection="1">
      <alignment horizontal="center" vertical="center" wrapText="1"/>
    </xf>
    <xf numFmtId="0" fontId="6" fillId="3" borderId="5" xfId="0" applyFont="1" applyFill="1" applyBorder="1" applyAlignment="1" applyProtection="1">
      <alignment horizontal="center" vertical="center" wrapText="1"/>
    </xf>
    <xf numFmtId="0" fontId="0" fillId="3" borderId="9" xfId="0" applyFill="1" applyBorder="1" applyAlignment="1" applyProtection="1">
      <alignment vertical="center" wrapText="1"/>
    </xf>
    <xf numFmtId="0" fontId="0" fillId="3" borderId="14" xfId="0" applyFill="1" applyBorder="1" applyAlignment="1" applyProtection="1">
      <alignment horizontal="left" vertical="center" wrapText="1"/>
    </xf>
    <xf numFmtId="0" fontId="0" fillId="3" borderId="10" xfId="0" applyFill="1" applyBorder="1" applyAlignment="1" applyProtection="1">
      <alignment horizontal="left" vertical="center" wrapText="1"/>
    </xf>
    <xf numFmtId="0" fontId="0" fillId="3" borderId="2" xfId="0" applyFill="1" applyBorder="1" applyAlignment="1" applyProtection="1">
      <alignment horizontal="center" vertical="center"/>
    </xf>
    <xf numFmtId="0" fontId="7" fillId="3" borderId="6" xfId="0" applyFont="1" applyFill="1" applyBorder="1" applyAlignment="1" applyProtection="1">
      <alignment horizontal="left" vertical="center" wrapText="1"/>
    </xf>
    <xf numFmtId="0" fontId="7" fillId="3" borderId="5" xfId="0" applyFont="1" applyFill="1" applyBorder="1" applyAlignment="1" applyProtection="1">
      <alignment horizontal="center" vertical="center" wrapText="1"/>
    </xf>
    <xf numFmtId="0" fontId="0" fillId="3" borderId="10" xfId="0" applyFill="1" applyBorder="1" applyAlignment="1" applyProtection="1">
      <alignment vertical="center"/>
    </xf>
    <xf numFmtId="2" fontId="6" fillId="0" borderId="7" xfId="0" applyNumberFormat="1" applyFont="1" applyBorder="1" applyAlignment="1" applyProtection="1">
      <alignment horizontal="center" vertical="center" wrapText="1"/>
    </xf>
    <xf numFmtId="2" fontId="6" fillId="0" borderId="8" xfId="0" applyNumberFormat="1" applyFont="1" applyBorder="1" applyAlignment="1" applyProtection="1">
      <alignment horizontal="center" vertical="center" wrapText="1"/>
    </xf>
    <xf numFmtId="0" fontId="6" fillId="0" borderId="12"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6" fillId="0" borderId="8" xfId="0" applyFont="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0" fillId="2" borderId="2" xfId="0" applyFont="1" applyFill="1" applyBorder="1" applyAlignment="1" applyProtection="1">
      <alignment horizontal="center" vertical="center" wrapText="1"/>
    </xf>
    <xf numFmtId="0" fontId="11" fillId="2" borderId="12" xfId="0" applyFont="1" applyFill="1" applyBorder="1" applyAlignment="1" applyProtection="1">
      <alignment vertical="center"/>
    </xf>
    <xf numFmtId="0" fontId="12" fillId="2" borderId="6" xfId="0" applyFont="1" applyFill="1" applyBorder="1" applyAlignment="1" applyProtection="1">
      <alignment vertical="center"/>
    </xf>
    <xf numFmtId="0" fontId="0" fillId="2" borderId="6" xfId="0" applyFill="1" applyBorder="1" applyAlignment="1" applyProtection="1">
      <alignment vertical="center"/>
    </xf>
    <xf numFmtId="0" fontId="0" fillId="2" borderId="13" xfId="0" applyFill="1" applyBorder="1" applyAlignment="1" applyProtection="1">
      <alignment vertical="center"/>
    </xf>
    <xf numFmtId="0" fontId="2" fillId="2" borderId="6" xfId="0" applyFont="1" applyFill="1" applyBorder="1" applyAlignment="1" applyProtection="1">
      <alignment vertical="center"/>
    </xf>
    <xf numFmtId="0" fontId="8" fillId="0" borderId="0" xfId="0" applyFont="1" applyBorder="1" applyAlignment="1" applyProtection="1">
      <alignment horizontal="left" vertical="center"/>
    </xf>
    <xf numFmtId="0" fontId="0" fillId="0" borderId="0" xfId="0" applyBorder="1" applyAlignment="1" applyProtection="1">
      <alignment vertical="center"/>
    </xf>
    <xf numFmtId="0" fontId="6" fillId="0" borderId="0" xfId="0" applyFont="1" applyAlignment="1" applyProtection="1">
      <alignment vertical="center"/>
    </xf>
    <xf numFmtId="0" fontId="0" fillId="3" borderId="0" xfId="0" applyFill="1" applyAlignment="1" applyProtection="1">
      <alignment vertical="center"/>
    </xf>
    <xf numFmtId="0" fontId="2" fillId="3" borderId="5" xfId="0" applyFont="1" applyFill="1" applyBorder="1" applyAlignment="1" applyProtection="1">
      <alignment vertical="center"/>
    </xf>
    <xf numFmtId="0" fontId="0" fillId="3" borderId="7" xfId="0" applyFill="1" applyBorder="1" applyAlignment="1" applyProtection="1">
      <alignment vertical="center" wrapText="1"/>
    </xf>
    <xf numFmtId="0" fontId="0" fillId="0" borderId="12" xfId="0" applyFill="1" applyBorder="1" applyAlignment="1" applyProtection="1">
      <alignment horizontal="left" vertical="center" wrapText="1"/>
    </xf>
    <xf numFmtId="0" fontId="0" fillId="0" borderId="0" xfId="0" applyFill="1" applyBorder="1" applyAlignment="1" applyProtection="1">
      <alignment horizontal="left" vertical="center" wrapText="1"/>
    </xf>
    <xf numFmtId="0" fontId="0" fillId="3" borderId="14" xfId="0" applyFill="1" applyBorder="1" applyAlignment="1" applyProtection="1">
      <alignment vertical="center" wrapText="1"/>
    </xf>
    <xf numFmtId="0" fontId="0" fillId="3" borderId="14" xfId="0" applyFill="1" applyBorder="1" applyAlignment="1" applyProtection="1">
      <alignment vertical="center"/>
    </xf>
    <xf numFmtId="0" fontId="0" fillId="3" borderId="0" xfId="0" applyFill="1" applyBorder="1" applyAlignment="1" applyProtection="1">
      <alignment horizontal="left" vertical="center" wrapText="1"/>
    </xf>
    <xf numFmtId="0" fontId="14" fillId="0" borderId="0" xfId="0" applyFont="1" applyFill="1" applyAlignment="1" applyProtection="1">
      <alignment vertical="center"/>
    </xf>
    <xf numFmtId="0" fontId="0" fillId="3" borderId="12" xfId="0" applyFill="1" applyBorder="1" applyAlignment="1" applyProtection="1">
      <alignment horizontal="left" vertical="center" wrapText="1"/>
    </xf>
    <xf numFmtId="0" fontId="0" fillId="3" borderId="2" xfId="0" applyFill="1" applyBorder="1" applyAlignment="1" applyProtection="1">
      <alignment vertical="center" wrapText="1"/>
    </xf>
    <xf numFmtId="0" fontId="0" fillId="3" borderId="7" xfId="0" applyFill="1" applyBorder="1" applyAlignment="1" applyProtection="1">
      <alignment horizontal="left" vertical="center" wrapText="1"/>
    </xf>
    <xf numFmtId="0" fontId="0" fillId="3" borderId="7" xfId="0" applyFill="1" applyBorder="1" applyAlignment="1" applyProtection="1">
      <alignment vertical="center"/>
    </xf>
    <xf numFmtId="0" fontId="14" fillId="0" borderId="0" xfId="0" applyFont="1" applyAlignment="1" applyProtection="1">
      <alignment vertical="center"/>
    </xf>
    <xf numFmtId="0" fontId="0" fillId="3" borderId="10" xfId="0" quotePrefix="1" applyFill="1" applyBorder="1" applyAlignment="1" applyProtection="1">
      <alignment horizontal="left" vertical="center" wrapText="1"/>
    </xf>
    <xf numFmtId="0" fontId="0" fillId="3" borderId="2" xfId="0" quotePrefix="1" applyFill="1" applyBorder="1" applyAlignment="1" applyProtection="1">
      <alignment horizontal="left" vertical="center" wrapText="1"/>
    </xf>
    <xf numFmtId="0" fontId="0" fillId="3" borderId="11" xfId="0" quotePrefix="1" applyFill="1" applyBorder="1" applyAlignment="1" applyProtection="1">
      <alignment horizontal="left" vertical="center" wrapText="1"/>
    </xf>
    <xf numFmtId="0" fontId="0" fillId="0" borderId="2" xfId="0" applyFill="1" applyBorder="1" applyProtection="1">
      <protection locked="0"/>
    </xf>
    <xf numFmtId="0" fontId="0" fillId="0" borderId="0" xfId="0" applyBorder="1" applyAlignment="1">
      <alignment horizontal="left" wrapText="1"/>
    </xf>
    <xf numFmtId="2" fontId="0" fillId="2" borderId="3" xfId="0" applyNumberFormat="1" applyFont="1" applyFill="1" applyBorder="1" applyAlignment="1" applyProtection="1">
      <alignment horizontal="center" vertical="center" wrapText="1"/>
    </xf>
    <xf numFmtId="2" fontId="0" fillId="0" borderId="10" xfId="0" applyNumberFormat="1" applyFont="1" applyFill="1" applyBorder="1" applyAlignment="1" applyProtection="1">
      <alignment horizontal="center" vertical="center" wrapText="1"/>
    </xf>
    <xf numFmtId="2" fontId="0" fillId="2" borderId="11" xfId="0" applyNumberFormat="1" applyFont="1" applyFill="1" applyBorder="1" applyAlignment="1" applyProtection="1">
      <alignment horizontal="center" vertical="center" wrapText="1"/>
    </xf>
    <xf numFmtId="2" fontId="0" fillId="2" borderId="14" xfId="0" applyNumberFormat="1" applyFont="1" applyFill="1" applyBorder="1" applyAlignment="1" applyProtection="1">
      <alignment horizontal="center" vertical="center" wrapText="1"/>
    </xf>
    <xf numFmtId="2" fontId="2" fillId="0" borderId="0" xfId="0" applyNumberFormat="1" applyFont="1" applyFill="1" applyBorder="1" applyAlignment="1">
      <alignment horizontal="center" vertical="center"/>
    </xf>
    <xf numFmtId="0" fontId="0" fillId="0" borderId="0" xfId="0" applyAlignment="1">
      <alignment horizontal="center" vertical="center"/>
    </xf>
    <xf numFmtId="0" fontId="0" fillId="0" borderId="2" xfId="0" applyBorder="1" applyAlignment="1" applyProtection="1">
      <alignment horizontal="center" vertical="center"/>
      <protection locked="0"/>
    </xf>
    <xf numFmtId="0" fontId="0" fillId="2" borderId="2" xfId="0" applyFill="1" applyBorder="1" applyAlignment="1" applyProtection="1">
      <alignment horizontal="center" vertical="center"/>
    </xf>
    <xf numFmtId="0" fontId="0" fillId="0" borderId="0" xfId="0" applyAlignment="1" applyProtection="1">
      <alignment horizontal="left" vertical="top" wrapText="1"/>
      <protection locked="0"/>
    </xf>
    <xf numFmtId="0" fontId="0" fillId="0" borderId="0" xfId="0" applyFill="1" applyProtection="1">
      <protection locked="0"/>
    </xf>
    <xf numFmtId="0" fontId="0" fillId="0" borderId="0" xfId="0" applyFill="1" applyBorder="1" applyAlignment="1" applyProtection="1">
      <alignment vertical="center"/>
      <protection locked="0"/>
    </xf>
    <xf numFmtId="0" fontId="0" fillId="0" borderId="0" xfId="0" applyFill="1" applyBorder="1" applyProtection="1">
      <protection locked="0"/>
    </xf>
    <xf numFmtId="0" fontId="0" fillId="0" borderId="0" xfId="0" applyFill="1" applyAlignment="1" applyProtection="1">
      <alignment vertical="top"/>
      <protection locked="0"/>
    </xf>
    <xf numFmtId="0" fontId="0" fillId="0" borderId="0" xfId="0" applyFill="1" applyAlignment="1" applyProtection="1">
      <alignment wrapText="1"/>
      <protection locked="0"/>
    </xf>
    <xf numFmtId="0" fontId="0" fillId="0" borderId="0" xfId="0" applyFill="1" applyAlignment="1" applyProtection="1">
      <alignment vertical="center" wrapText="1"/>
      <protection locked="0"/>
    </xf>
    <xf numFmtId="0" fontId="0" fillId="0" borderId="0" xfId="0" applyFill="1" applyAlignment="1" applyProtection="1">
      <alignment horizontal="left" vertical="top" wrapText="1"/>
      <protection locked="0"/>
    </xf>
    <xf numFmtId="0" fontId="0" fillId="3" borderId="12" xfId="0" applyFill="1" applyBorder="1" applyAlignment="1" applyProtection="1">
      <alignment vertical="center"/>
    </xf>
    <xf numFmtId="0" fontId="0" fillId="3" borderId="6" xfId="0" applyFill="1" applyBorder="1" applyAlignment="1" applyProtection="1">
      <alignment vertical="center"/>
    </xf>
    <xf numFmtId="0" fontId="7" fillId="3" borderId="4" xfId="0" applyFont="1" applyFill="1" applyBorder="1" applyAlignment="1" applyProtection="1">
      <alignment horizontal="center" vertical="center" wrapText="1"/>
    </xf>
    <xf numFmtId="2" fontId="2" fillId="2" borderId="5" xfId="0" applyNumberFormat="1" applyFont="1" applyFill="1" applyBorder="1" applyAlignment="1" applyProtection="1">
      <alignment horizontal="center" vertical="center"/>
    </xf>
    <xf numFmtId="0" fontId="0" fillId="3" borderId="2" xfId="0" applyFill="1" applyBorder="1" applyAlignment="1" applyProtection="1">
      <alignment vertical="center"/>
    </xf>
    <xf numFmtId="0" fontId="6" fillId="0" borderId="7" xfId="0" applyFont="1" applyFill="1" applyBorder="1" applyAlignment="1" applyProtection="1">
      <alignment horizontal="center" vertical="center" wrapText="1"/>
    </xf>
    <xf numFmtId="0" fontId="0" fillId="0" borderId="0" xfId="0" applyProtection="1"/>
    <xf numFmtId="0" fontId="0" fillId="2" borderId="2" xfId="0" applyFont="1" applyFill="1" applyBorder="1" applyAlignment="1" applyProtection="1">
      <alignment horizontal="center" vertical="center"/>
    </xf>
    <xf numFmtId="0" fontId="0" fillId="0" borderId="0" xfId="0" applyBorder="1" applyProtection="1"/>
    <xf numFmtId="0" fontId="0" fillId="2" borderId="10" xfId="0" applyFont="1" applyFill="1" applyBorder="1" applyAlignment="1" applyProtection="1">
      <alignment horizontal="center" vertical="center"/>
    </xf>
    <xf numFmtId="0" fontId="2" fillId="0" borderId="0" xfId="0" applyFont="1" applyFill="1" applyBorder="1" applyProtection="1"/>
    <xf numFmtId="2" fontId="0" fillId="2" borderId="2" xfId="0" applyNumberFormat="1" applyFont="1" applyFill="1" applyBorder="1" applyAlignment="1" applyProtection="1">
      <alignment horizontal="center" vertical="center"/>
    </xf>
    <xf numFmtId="0" fontId="25" fillId="0" borderId="0" xfId="2" applyFont="1" applyFill="1"/>
    <xf numFmtId="2" fontId="0" fillId="0" borderId="0" xfId="0" applyNumberFormat="1" applyFill="1" applyBorder="1" applyAlignment="1">
      <alignment horizontal="center" vertical="center"/>
    </xf>
    <xf numFmtId="0" fontId="0" fillId="0" borderId="0" xfId="0" applyFill="1" applyBorder="1"/>
    <xf numFmtId="0" fontId="18" fillId="0" borderId="0" xfId="0" applyFont="1" applyFill="1" applyBorder="1" applyAlignment="1">
      <alignment horizontal="left" wrapText="1"/>
    </xf>
    <xf numFmtId="0" fontId="7" fillId="3" borderId="2" xfId="0" applyFont="1" applyFill="1" applyBorder="1" applyAlignment="1" applyProtection="1">
      <alignment horizontal="left" vertical="center" wrapText="1"/>
    </xf>
    <xf numFmtId="0" fontId="2" fillId="0" borderId="0" xfId="0" applyFont="1" applyProtection="1"/>
    <xf numFmtId="0" fontId="0" fillId="2" borderId="5" xfId="0" applyFill="1" applyBorder="1" applyAlignment="1" applyProtection="1">
      <alignment horizontal="center" vertical="center"/>
    </xf>
    <xf numFmtId="0" fontId="2" fillId="0" borderId="0" xfId="0" applyFont="1" applyFill="1" applyProtection="1"/>
    <xf numFmtId="0" fontId="7" fillId="3" borderId="2" xfId="0" applyFont="1" applyFill="1" applyBorder="1" applyAlignment="1" applyProtection="1">
      <alignment vertical="center" wrapText="1"/>
    </xf>
    <xf numFmtId="0" fontId="0" fillId="2" borderId="10" xfId="0" applyFill="1" applyBorder="1" applyAlignment="1" applyProtection="1">
      <alignment horizontal="center" vertical="center"/>
    </xf>
    <xf numFmtId="0" fontId="0" fillId="3" borderId="5" xfId="0" applyFill="1" applyBorder="1" applyAlignment="1" applyProtection="1">
      <alignment horizontal="left" vertical="center" wrapText="1"/>
    </xf>
    <xf numFmtId="0" fontId="0" fillId="3" borderId="5" xfId="0" applyFill="1" applyBorder="1" applyAlignment="1" applyProtection="1">
      <alignment vertical="center" wrapText="1"/>
    </xf>
    <xf numFmtId="0" fontId="0" fillId="2" borderId="10" xfId="0" applyFont="1" applyFill="1" applyBorder="1" applyAlignment="1" applyProtection="1">
      <alignment horizontal="center" vertical="center" wrapText="1"/>
    </xf>
    <xf numFmtId="0" fontId="25" fillId="0" borderId="0" xfId="2" applyFont="1" applyProtection="1"/>
    <xf numFmtId="0" fontId="0" fillId="0" borderId="0" xfId="0" applyBorder="1" applyAlignment="1" applyProtection="1">
      <alignment horizontal="left" wrapText="1"/>
    </xf>
    <xf numFmtId="0" fontId="20" fillId="0" borderId="0" xfId="0" applyFont="1" applyAlignment="1" applyProtection="1">
      <alignment horizontal="justify" vertical="center"/>
    </xf>
    <xf numFmtId="0" fontId="0" fillId="2" borderId="2" xfId="0" applyFill="1" applyBorder="1" applyAlignment="1" applyProtection="1">
      <alignment horizontal="center" vertical="center"/>
      <protection locked="0"/>
    </xf>
    <xf numFmtId="0" fontId="2" fillId="0" borderId="2" xfId="0" applyFont="1" applyBorder="1"/>
    <xf numFmtId="0" fontId="2" fillId="0" borderId="2" xfId="0" applyFont="1" applyBorder="1" applyAlignment="1">
      <alignment horizontal="center"/>
    </xf>
    <xf numFmtId="0" fontId="0" fillId="0" borderId="0" xfId="0" applyFont="1"/>
    <xf numFmtId="0" fontId="0" fillId="0" borderId="2" xfId="0" applyFont="1" applyBorder="1"/>
    <xf numFmtId="0" fontId="0" fillId="0" borderId="2" xfId="0" applyFont="1" applyBorder="1" applyAlignment="1">
      <alignment horizontal="center"/>
    </xf>
    <xf numFmtId="0" fontId="0" fillId="0" borderId="0" xfId="0" applyFont="1" applyBorder="1"/>
    <xf numFmtId="0" fontId="0" fillId="0" borderId="0" xfId="0" applyFont="1" applyBorder="1" applyAlignment="1">
      <alignment horizontal="center"/>
    </xf>
    <xf numFmtId="0" fontId="0" fillId="0" borderId="0" xfId="0" applyFont="1" applyAlignment="1">
      <alignment horizontal="center"/>
    </xf>
    <xf numFmtId="0" fontId="2" fillId="5" borderId="15" xfId="1" applyFont="1" applyFill="1" applyBorder="1" applyAlignment="1" applyProtection="1">
      <alignment horizontal="center" vertical="center"/>
    </xf>
    <xf numFmtId="0" fontId="2" fillId="5" borderId="15" xfId="1" applyFont="1" applyFill="1" applyBorder="1" applyAlignment="1" applyProtection="1">
      <alignment vertical="center" wrapText="1"/>
    </xf>
    <xf numFmtId="0" fontId="2" fillId="5" borderId="16" xfId="1" applyFont="1" applyFill="1" applyBorder="1" applyAlignment="1" applyProtection="1">
      <alignment vertical="center" wrapText="1"/>
    </xf>
    <xf numFmtId="0" fontId="28" fillId="5" borderId="0" xfId="0" applyFont="1" applyFill="1"/>
    <xf numFmtId="0" fontId="28" fillId="5" borderId="2" xfId="0" applyFont="1" applyFill="1" applyBorder="1"/>
    <xf numFmtId="2" fontId="28" fillId="5" borderId="2" xfId="0" applyNumberFormat="1" applyFont="1" applyFill="1" applyBorder="1"/>
    <xf numFmtId="164" fontId="28" fillId="5" borderId="2" xfId="0" applyNumberFormat="1" applyFont="1" applyFill="1" applyBorder="1"/>
    <xf numFmtId="0" fontId="29" fillId="0" borderId="0" xfId="0" applyFont="1" applyFill="1" applyBorder="1"/>
    <xf numFmtId="0" fontId="0" fillId="0" borderId="0" xfId="0" applyFont="1" applyFill="1" applyBorder="1"/>
    <xf numFmtId="0" fontId="2" fillId="6" borderId="0" xfId="0" applyFont="1" applyFill="1" applyAlignment="1">
      <alignment vertical="center"/>
    </xf>
    <xf numFmtId="0" fontId="0" fillId="6" borderId="0" xfId="0" applyFill="1"/>
    <xf numFmtId="0" fontId="9" fillId="6" borderId="3" xfId="0" applyFont="1" applyFill="1" applyBorder="1" applyAlignment="1">
      <alignment vertical="center"/>
    </xf>
    <xf numFmtId="0" fontId="9" fillId="6" borderId="4" xfId="0" applyFont="1" applyFill="1" applyBorder="1"/>
    <xf numFmtId="2" fontId="2" fillId="6" borderId="5" xfId="0" applyNumberFormat="1" applyFont="1" applyFill="1" applyBorder="1" applyAlignment="1">
      <alignment horizontal="center" vertical="center"/>
    </xf>
    <xf numFmtId="0" fontId="2" fillId="6" borderId="0" xfId="0" applyFont="1" applyFill="1"/>
    <xf numFmtId="0" fontId="0" fillId="6" borderId="0" xfId="0" applyFill="1" applyAlignment="1">
      <alignment vertical="center"/>
    </xf>
    <xf numFmtId="0" fontId="0" fillId="0" borderId="23" xfId="0" applyBorder="1" applyAlignment="1" applyProtection="1">
      <alignment vertical="center" wrapText="1"/>
      <protection locked="0"/>
    </xf>
    <xf numFmtId="0" fontId="0" fillId="7" borderId="23" xfId="0" applyFill="1" applyBorder="1"/>
    <xf numFmtId="0" fontId="32" fillId="0" borderId="0" xfId="0" applyFont="1" applyFill="1" applyBorder="1" applyAlignment="1">
      <alignment horizontal="left" wrapText="1"/>
    </xf>
    <xf numFmtId="0" fontId="0" fillId="5" borderId="23" xfId="0" applyFill="1" applyBorder="1" applyAlignment="1" applyProtection="1">
      <alignment vertical="center" wrapText="1"/>
      <protection locked="0"/>
    </xf>
    <xf numFmtId="0" fontId="6" fillId="3" borderId="2" xfId="0" applyFont="1" applyFill="1" applyBorder="1" applyAlignment="1" applyProtection="1">
      <alignment horizontal="center" vertical="center" wrapText="1"/>
      <protection locked="0"/>
    </xf>
    <xf numFmtId="0" fontId="15" fillId="3" borderId="10" xfId="0" applyFont="1" applyFill="1" applyBorder="1" applyAlignment="1" applyProtection="1">
      <alignment horizontal="center" vertical="center" wrapText="1"/>
      <protection locked="0"/>
    </xf>
    <xf numFmtId="0" fontId="7" fillId="3" borderId="2" xfId="0" applyNumberFormat="1" applyFont="1" applyFill="1" applyBorder="1" applyAlignment="1" applyProtection="1">
      <alignment horizontal="center" vertical="center" wrapText="1"/>
      <protection locked="0"/>
    </xf>
    <xf numFmtId="2" fontId="7" fillId="3" borderId="2" xfId="0" applyNumberFormat="1" applyFont="1" applyFill="1" applyBorder="1" applyAlignment="1" applyProtection="1">
      <alignment horizontal="center" vertical="center" wrapText="1"/>
      <protection locked="0"/>
    </xf>
    <xf numFmtId="0" fontId="0" fillId="8" borderId="3" xfId="0" applyFont="1" applyFill="1" applyBorder="1" applyAlignment="1" applyProtection="1">
      <alignment horizontal="center" vertical="center" wrapText="1"/>
      <protection locked="0"/>
    </xf>
    <xf numFmtId="0" fontId="6" fillId="8" borderId="2" xfId="0" applyFont="1" applyFill="1" applyBorder="1" applyAlignment="1" applyProtection="1">
      <alignment horizontal="center" vertical="center" wrapText="1"/>
      <protection locked="0"/>
    </xf>
    <xf numFmtId="0" fontId="10" fillId="9" borderId="3" xfId="0" applyFont="1" applyFill="1" applyBorder="1" applyAlignment="1" applyProtection="1">
      <alignment vertical="center"/>
    </xf>
    <xf numFmtId="0" fontId="12" fillId="9" borderId="4" xfId="0" applyFont="1" applyFill="1" applyBorder="1" applyAlignment="1" applyProtection="1">
      <alignment vertical="center"/>
    </xf>
    <xf numFmtId="0" fontId="0" fillId="9" borderId="4" xfId="0" applyFill="1" applyBorder="1" applyAlignment="1" applyProtection="1">
      <alignment vertical="center"/>
    </xf>
    <xf numFmtId="0" fontId="2" fillId="9" borderId="4" xfId="0" applyFont="1" applyFill="1" applyBorder="1" applyAlignment="1" applyProtection="1">
      <alignment vertical="center"/>
    </xf>
    <xf numFmtId="0" fontId="0" fillId="9" borderId="5" xfId="0" applyFill="1" applyBorder="1" applyAlignment="1" applyProtection="1">
      <alignment vertical="center"/>
    </xf>
    <xf numFmtId="0" fontId="9" fillId="9" borderId="3" xfId="0" applyFont="1" applyFill="1" applyBorder="1" applyAlignment="1" applyProtection="1">
      <alignment vertical="center"/>
    </xf>
    <xf numFmtId="0" fontId="0" fillId="9" borderId="1" xfId="0" applyFill="1" applyBorder="1" applyAlignment="1" applyProtection="1">
      <alignment vertical="center"/>
    </xf>
    <xf numFmtId="0" fontId="2" fillId="9" borderId="1" xfId="0" applyFont="1" applyFill="1" applyBorder="1" applyAlignment="1" applyProtection="1">
      <alignment vertical="center"/>
    </xf>
    <xf numFmtId="0" fontId="0" fillId="9" borderId="9" xfId="0" applyFill="1" applyBorder="1" applyAlignment="1" applyProtection="1">
      <alignment vertical="center"/>
    </xf>
    <xf numFmtId="0" fontId="2" fillId="6" borderId="2" xfId="0" applyFont="1" applyFill="1" applyBorder="1" applyProtection="1"/>
    <xf numFmtId="0" fontId="0" fillId="6" borderId="2" xfId="0" applyFill="1" applyBorder="1" applyProtection="1"/>
    <xf numFmtId="0" fontId="9" fillId="6" borderId="2" xfId="0" applyFont="1" applyFill="1" applyBorder="1" applyAlignment="1" applyProtection="1">
      <alignment horizontal="center"/>
    </xf>
    <xf numFmtId="0" fontId="9" fillId="6" borderId="2" xfId="0" applyFont="1" applyFill="1" applyBorder="1" applyProtection="1"/>
    <xf numFmtId="0" fontId="9" fillId="6" borderId="5" xfId="0" applyFont="1" applyFill="1" applyBorder="1" applyAlignment="1">
      <alignment horizontal="center"/>
    </xf>
    <xf numFmtId="2" fontId="0" fillId="7" borderId="2" xfId="0" applyNumberFormat="1" applyFill="1" applyBorder="1"/>
    <xf numFmtId="0" fontId="2" fillId="7" borderId="2" xfId="0" applyFont="1" applyFill="1" applyBorder="1" applyAlignment="1">
      <alignment horizontal="center" vertical="center" wrapText="1"/>
    </xf>
    <xf numFmtId="0" fontId="0" fillId="7" borderId="27" xfId="0" applyFill="1" applyBorder="1"/>
    <xf numFmtId="0" fontId="18" fillId="0" borderId="28" xfId="0" applyFont="1" applyFill="1" applyBorder="1" applyAlignment="1">
      <alignment horizontal="left" wrapText="1"/>
    </xf>
    <xf numFmtId="0" fontId="0" fillId="0" borderId="23" xfId="0" applyBorder="1" applyAlignment="1" applyProtection="1">
      <alignment wrapText="1"/>
      <protection locked="0"/>
    </xf>
    <xf numFmtId="0" fontId="1" fillId="0" borderId="0" xfId="0" applyFont="1" applyProtection="1">
      <protection locked="0"/>
    </xf>
    <xf numFmtId="0" fontId="34" fillId="0" borderId="0" xfId="0" applyFont="1" applyProtection="1">
      <protection locked="0"/>
    </xf>
    <xf numFmtId="0" fontId="0" fillId="0" borderId="23" xfId="0" applyBorder="1" applyProtection="1">
      <protection locked="0"/>
    </xf>
    <xf numFmtId="14" fontId="0" fillId="0" borderId="2" xfId="0" applyNumberFormat="1" applyBorder="1" applyAlignment="1" applyProtection="1">
      <alignment vertical="center" wrapText="1"/>
      <protection locked="0"/>
    </xf>
    <xf numFmtId="14" fontId="0" fillId="0" borderId="0" xfId="0" applyNumberFormat="1" applyProtection="1">
      <protection locked="0"/>
    </xf>
    <xf numFmtId="0" fontId="0" fillId="0" borderId="3" xfId="0" applyBorder="1" applyProtection="1">
      <protection locked="0"/>
    </xf>
    <xf numFmtId="0" fontId="0" fillId="0" borderId="5" xfId="0" applyBorder="1" applyProtection="1">
      <protection locked="0"/>
    </xf>
    <xf numFmtId="0" fontId="0" fillId="0" borderId="10" xfId="0" applyBorder="1" applyProtection="1">
      <protection locked="0"/>
    </xf>
    <xf numFmtId="0" fontId="0" fillId="0" borderId="26" xfId="0" applyBorder="1" applyProtection="1">
      <protection locked="0"/>
    </xf>
    <xf numFmtId="0" fontId="34" fillId="0" borderId="26" xfId="0" applyFont="1" applyBorder="1" applyProtection="1">
      <protection locked="0"/>
    </xf>
    <xf numFmtId="0" fontId="0" fillId="7" borderId="3" xfId="0" applyFill="1" applyBorder="1"/>
    <xf numFmtId="0" fontId="0" fillId="0" borderId="11" xfId="0" applyBorder="1" applyProtection="1">
      <protection locked="0"/>
    </xf>
    <xf numFmtId="0" fontId="35" fillId="0" borderId="0" xfId="0" applyFont="1"/>
    <xf numFmtId="0" fontId="35" fillId="0" borderId="0" xfId="0" applyFont="1" applyFill="1" applyBorder="1"/>
    <xf numFmtId="0" fontId="36" fillId="0" borderId="0" xfId="0" applyFont="1" applyAlignment="1" applyProtection="1">
      <alignment vertical="center"/>
    </xf>
    <xf numFmtId="0" fontId="37" fillId="0" borderId="0" xfId="0" applyFont="1"/>
    <xf numFmtId="0" fontId="37" fillId="0" borderId="0" xfId="0" applyFont="1" applyAlignment="1" applyProtection="1">
      <alignment vertical="center"/>
    </xf>
    <xf numFmtId="0" fontId="37" fillId="0" borderId="0" xfId="0" applyFont="1" applyFill="1" applyBorder="1"/>
    <xf numFmtId="0" fontId="38" fillId="0" borderId="0" xfId="0" applyFont="1"/>
    <xf numFmtId="0" fontId="0" fillId="0" borderId="23" xfId="0" applyFill="1" applyBorder="1" applyAlignment="1" applyProtection="1">
      <alignment vertical="center" wrapText="1"/>
      <protection locked="0"/>
    </xf>
    <xf numFmtId="0" fontId="35" fillId="0" borderId="0" xfId="0" quotePrefix="1" applyFont="1" applyAlignment="1">
      <alignment vertical="center"/>
    </xf>
    <xf numFmtId="0" fontId="39" fillId="0" borderId="0" xfId="0" applyFont="1" applyFill="1" applyBorder="1"/>
    <xf numFmtId="0" fontId="40" fillId="0" borderId="0" xfId="0" applyFont="1"/>
    <xf numFmtId="0" fontId="35" fillId="0" borderId="0" xfId="0" quotePrefix="1" applyFont="1" applyAlignment="1">
      <alignment vertical="center" wrapText="1"/>
    </xf>
    <xf numFmtId="0" fontId="41" fillId="10" borderId="0" xfId="3" applyBorder="1" applyAlignment="1">
      <alignment horizontal="center" wrapText="1"/>
    </xf>
    <xf numFmtId="2" fontId="41" fillId="10" borderId="5" xfId="3" applyNumberFormat="1" applyBorder="1" applyAlignment="1">
      <alignment horizontal="center" vertical="center"/>
    </xf>
    <xf numFmtId="0" fontId="0" fillId="0" borderId="2" xfId="0" applyFill="1" applyBorder="1" applyAlignment="1" applyProtection="1">
      <alignment horizontal="center" vertical="center" wrapText="1"/>
      <protection locked="0"/>
    </xf>
    <xf numFmtId="0" fontId="2" fillId="7" borderId="5" xfId="0" applyFont="1" applyFill="1" applyBorder="1" applyAlignment="1">
      <alignment vertical="center"/>
    </xf>
    <xf numFmtId="0" fontId="0" fillId="7" borderId="5" xfId="0" applyFill="1" applyBorder="1"/>
    <xf numFmtId="0" fontId="2" fillId="7" borderId="9" xfId="0" applyFont="1" applyFill="1" applyBorder="1" applyAlignment="1">
      <alignment vertical="center"/>
    </xf>
    <xf numFmtId="0" fontId="2" fillId="7" borderId="10" xfId="0" applyFont="1" applyFill="1" applyBorder="1" applyAlignment="1">
      <alignment horizontal="center" vertical="center" wrapText="1"/>
    </xf>
    <xf numFmtId="0" fontId="2" fillId="7" borderId="8" xfId="0" applyFont="1" applyFill="1" applyBorder="1" applyAlignment="1">
      <alignment horizontal="center" vertical="center" wrapText="1"/>
    </xf>
    <xf numFmtId="0" fontId="0" fillId="7" borderId="13" xfId="0" applyFill="1" applyBorder="1"/>
    <xf numFmtId="0" fontId="0" fillId="7" borderId="12" xfId="0" applyFill="1" applyBorder="1"/>
    <xf numFmtId="0" fontId="2" fillId="7" borderId="9" xfId="0" applyFont="1" applyFill="1" applyBorder="1" applyAlignment="1" applyProtection="1">
      <alignment vertical="center"/>
    </xf>
    <xf numFmtId="0" fontId="2" fillId="7" borderId="10" xfId="0" applyFont="1" applyFill="1" applyBorder="1" applyAlignment="1" applyProtection="1">
      <alignment horizontal="center" vertical="center" wrapText="1"/>
    </xf>
    <xf numFmtId="0" fontId="2" fillId="7" borderId="8" xfId="0" applyFont="1" applyFill="1" applyBorder="1" applyAlignment="1" applyProtection="1">
      <alignment horizontal="center" vertical="center" wrapText="1"/>
    </xf>
    <xf numFmtId="0" fontId="0" fillId="7" borderId="5" xfId="0" applyFill="1" applyBorder="1" applyProtection="1"/>
    <xf numFmtId="0" fontId="0" fillId="7" borderId="3" xfId="0" applyFill="1" applyBorder="1" applyProtection="1"/>
    <xf numFmtId="0" fontId="2" fillId="0" borderId="9" xfId="0" applyFont="1" applyFill="1" applyBorder="1" applyAlignment="1">
      <alignment vertical="center"/>
    </xf>
    <xf numFmtId="0" fontId="2" fillId="0" borderId="10"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0" fillId="0" borderId="2" xfId="0" applyFill="1" applyBorder="1" applyAlignment="1" applyProtection="1">
      <alignment vertical="center" wrapText="1"/>
      <protection locked="0"/>
    </xf>
    <xf numFmtId="0" fontId="0" fillId="0" borderId="11" xfId="0" applyFill="1" applyBorder="1" applyProtection="1">
      <protection locked="0"/>
    </xf>
    <xf numFmtId="0" fontId="0" fillId="7" borderId="9" xfId="0" applyFill="1" applyBorder="1"/>
    <xf numFmtId="0" fontId="0" fillId="7" borderId="10" xfId="0" applyFill="1" applyBorder="1" applyAlignment="1">
      <alignment wrapText="1"/>
    </xf>
    <xf numFmtId="0" fontId="0" fillId="7" borderId="10" xfId="0" applyFill="1" applyBorder="1" applyAlignment="1">
      <alignment horizontal="center" vertical="center" wrapText="1"/>
    </xf>
    <xf numFmtId="2" fontId="0" fillId="7" borderId="11" xfId="0" applyNumberFormat="1" applyFill="1" applyBorder="1"/>
    <xf numFmtId="0" fontId="2" fillId="7" borderId="3" xfId="0" applyFont="1" applyFill="1" applyBorder="1"/>
    <xf numFmtId="0" fontId="0" fillId="7" borderId="14" xfId="0" applyFill="1" applyBorder="1" applyAlignment="1">
      <alignment wrapText="1"/>
    </xf>
    <xf numFmtId="0" fontId="2" fillId="7" borderId="12" xfId="0" applyFont="1" applyFill="1" applyBorder="1"/>
    <xf numFmtId="0" fontId="0" fillId="7" borderId="29" xfId="0" applyFill="1" applyBorder="1"/>
    <xf numFmtId="0" fontId="0" fillId="7" borderId="27" xfId="0" applyFill="1" applyBorder="1" applyProtection="1"/>
    <xf numFmtId="0" fontId="0" fillId="7" borderId="30" xfId="0" applyFill="1" applyBorder="1" applyAlignment="1">
      <alignment vertical="center"/>
    </xf>
    <xf numFmtId="0" fontId="0" fillId="7" borderId="31" xfId="0" applyFill="1" applyBorder="1" applyAlignment="1">
      <alignment vertical="center" wrapText="1"/>
    </xf>
    <xf numFmtId="0" fontId="0" fillId="7" borderId="31" xfId="0" applyFill="1" applyBorder="1" applyAlignment="1">
      <alignment horizontal="center" vertical="center" wrapText="1"/>
    </xf>
    <xf numFmtId="0" fontId="0" fillId="7" borderId="32" xfId="0" applyFill="1" applyBorder="1" applyAlignment="1">
      <alignment horizontal="center" vertical="center" wrapText="1"/>
    </xf>
    <xf numFmtId="0" fontId="0" fillId="7" borderId="32" xfId="0" applyFill="1" applyBorder="1" applyAlignment="1" applyProtection="1">
      <alignment vertical="center" wrapText="1"/>
    </xf>
    <xf numFmtId="0" fontId="0" fillId="7" borderId="33" xfId="0" applyFill="1" applyBorder="1"/>
    <xf numFmtId="0" fontId="0" fillId="0" borderId="34" xfId="0" applyBorder="1" applyAlignment="1" applyProtection="1">
      <alignment wrapText="1"/>
      <protection locked="0"/>
    </xf>
    <xf numFmtId="0" fontId="0" fillId="0" borderId="34" xfId="0" applyBorder="1" applyAlignment="1" applyProtection="1">
      <alignment vertical="center" wrapText="1"/>
      <protection locked="0"/>
    </xf>
    <xf numFmtId="0" fontId="0" fillId="5" borderId="34" xfId="0" applyFill="1" applyBorder="1" applyAlignment="1" applyProtection="1">
      <alignment vertical="center" wrapText="1"/>
      <protection locked="0"/>
    </xf>
    <xf numFmtId="0" fontId="0" fillId="7" borderId="34" xfId="0" applyFill="1" applyBorder="1"/>
    <xf numFmtId="0" fontId="0" fillId="7" borderId="35" xfId="0" applyFill="1" applyBorder="1" applyProtection="1"/>
    <xf numFmtId="0" fontId="0" fillId="7" borderId="4" xfId="0" applyFill="1" applyBorder="1"/>
    <xf numFmtId="0" fontId="0" fillId="7" borderId="13" xfId="0" applyFill="1" applyBorder="1" applyProtection="1"/>
    <xf numFmtId="0" fontId="2" fillId="7" borderId="36" xfId="0" applyFont="1" applyFill="1" applyBorder="1" applyAlignment="1">
      <alignment horizontal="center" vertical="center" wrapText="1"/>
    </xf>
    <xf numFmtId="0" fontId="0" fillId="7" borderId="36" xfId="0" applyFill="1" applyBorder="1"/>
    <xf numFmtId="0" fontId="0" fillId="7" borderId="12" xfId="0" applyFill="1" applyBorder="1" applyProtection="1"/>
    <xf numFmtId="0" fontId="40" fillId="7" borderId="3" xfId="0" applyFont="1" applyFill="1" applyBorder="1"/>
    <xf numFmtId="0" fontId="0" fillId="0" borderId="11" xfId="0" applyBorder="1" applyAlignment="1" applyProtection="1">
      <alignment horizontal="center" vertical="center"/>
      <protection locked="0"/>
    </xf>
    <xf numFmtId="0" fontId="40" fillId="7" borderId="12" xfId="0" applyFont="1" applyFill="1" applyBorder="1"/>
    <xf numFmtId="0" fontId="2" fillId="6" borderId="9" xfId="0" applyFont="1" applyFill="1" applyBorder="1" applyAlignment="1">
      <alignment vertical="center"/>
    </xf>
    <xf numFmtId="0" fontId="2" fillId="6" borderId="10" xfId="0" applyFont="1" applyFill="1" applyBorder="1" applyAlignment="1">
      <alignment horizontal="center" vertical="center" wrapText="1"/>
    </xf>
    <xf numFmtId="0" fontId="2" fillId="6" borderId="8" xfId="0" applyFont="1" applyFill="1" applyBorder="1" applyAlignment="1">
      <alignment horizontal="center" vertical="center" wrapText="1"/>
    </xf>
    <xf numFmtId="0" fontId="0" fillId="6" borderId="5" xfId="0" applyFill="1" applyBorder="1"/>
    <xf numFmtId="0" fontId="0" fillId="6" borderId="13" xfId="0" applyFill="1" applyBorder="1"/>
    <xf numFmtId="0" fontId="0" fillId="6" borderId="3" xfId="0" applyFill="1" applyBorder="1"/>
    <xf numFmtId="0" fontId="0" fillId="6" borderId="12" xfId="0" applyFill="1" applyBorder="1"/>
    <xf numFmtId="14" fontId="0" fillId="0" borderId="2" xfId="0" applyNumberFormat="1" applyFill="1" applyBorder="1" applyAlignment="1" applyProtection="1">
      <alignment vertical="center" wrapText="1"/>
      <protection locked="0"/>
    </xf>
    <xf numFmtId="0" fontId="35" fillId="0" borderId="0" xfId="0" applyFont="1" applyFill="1"/>
    <xf numFmtId="0" fontId="9" fillId="0" borderId="0" xfId="0" applyFont="1" applyAlignment="1">
      <alignment horizontal="center"/>
    </xf>
    <xf numFmtId="2" fontId="2" fillId="0" borderId="0" xfId="0" applyNumberFormat="1" applyFont="1" applyAlignment="1">
      <alignment horizontal="center" vertical="center"/>
    </xf>
    <xf numFmtId="0" fontId="0" fillId="0" borderId="0" xfId="0" applyProtection="1">
      <protection hidden="1"/>
    </xf>
    <xf numFmtId="0" fontId="42" fillId="0" borderId="9" xfId="0" applyFont="1" applyFill="1" applyBorder="1" applyAlignment="1">
      <alignment vertical="center"/>
    </xf>
    <xf numFmtId="0" fontId="42" fillId="0" borderId="10" xfId="0" applyFont="1" applyFill="1" applyBorder="1" applyAlignment="1">
      <alignment horizontal="center" vertical="center" wrapText="1"/>
    </xf>
    <xf numFmtId="0" fontId="42" fillId="0" borderId="8" xfId="0" applyFont="1" applyFill="1" applyBorder="1" applyAlignment="1">
      <alignment horizontal="center" vertical="center" wrapText="1"/>
    </xf>
    <xf numFmtId="0" fontId="0" fillId="0" borderId="11" xfId="0" applyFill="1" applyBorder="1" applyAlignment="1" applyProtection="1">
      <alignment horizontal="center" vertical="center" wrapText="1"/>
      <protection locked="0"/>
    </xf>
    <xf numFmtId="0" fontId="0" fillId="0" borderId="11" xfId="0" applyFill="1" applyBorder="1" applyAlignment="1" applyProtection="1">
      <alignment vertical="center" wrapText="1"/>
      <protection locked="0"/>
    </xf>
    <xf numFmtId="14" fontId="0" fillId="0" borderId="11" xfId="0" applyNumberFormat="1" applyFill="1" applyBorder="1" applyAlignment="1" applyProtection="1">
      <alignment vertical="center" wrapText="1"/>
      <protection locked="0"/>
    </xf>
    <xf numFmtId="0" fontId="0" fillId="6" borderId="2" xfId="0" applyFill="1" applyBorder="1" applyAlignment="1">
      <alignment horizontal="center" vertical="center" wrapText="1"/>
    </xf>
    <xf numFmtId="0" fontId="0" fillId="6" borderId="11" xfId="0" applyFill="1" applyBorder="1" applyAlignment="1">
      <alignment horizontal="center" vertical="center" wrapText="1"/>
    </xf>
    <xf numFmtId="0" fontId="9" fillId="6" borderId="4" xfId="0" applyFont="1" applyFill="1" applyBorder="1" applyAlignment="1">
      <alignment vertical="center"/>
    </xf>
    <xf numFmtId="0" fontId="43" fillId="0" borderId="2" xfId="0" applyFont="1" applyBorder="1" applyProtection="1">
      <protection locked="0"/>
    </xf>
    <xf numFmtId="0" fontId="0" fillId="7" borderId="3" xfId="0" applyFill="1" applyBorder="1" applyProtection="1">
      <protection locked="0"/>
    </xf>
    <xf numFmtId="0" fontId="44" fillId="0" borderId="0" xfId="0" applyFont="1" applyAlignment="1">
      <alignment vertical="center" wrapText="1"/>
    </xf>
    <xf numFmtId="0" fontId="2" fillId="0" borderId="0" xfId="0" applyFont="1" applyAlignment="1">
      <alignment horizontal="center"/>
    </xf>
    <xf numFmtId="0" fontId="30" fillId="0" borderId="0" xfId="0" applyFont="1" applyAlignment="1">
      <alignment vertical="center" wrapText="1"/>
    </xf>
    <xf numFmtId="2" fontId="0" fillId="0" borderId="0" xfId="0" applyNumberFormat="1" applyAlignment="1">
      <alignment horizontal="center" vertical="center" wrapText="1"/>
    </xf>
    <xf numFmtId="0" fontId="31" fillId="0" borderId="0" xfId="0" applyFont="1" applyAlignment="1">
      <alignment vertical="center" wrapText="1"/>
    </xf>
    <xf numFmtId="0" fontId="45" fillId="0" borderId="0" xfId="0" applyFont="1" applyFill="1" applyBorder="1"/>
    <xf numFmtId="0" fontId="33" fillId="0" borderId="0" xfId="0" applyFont="1" applyFill="1" applyBorder="1"/>
    <xf numFmtId="2" fontId="33" fillId="0" borderId="0" xfId="0" applyNumberFormat="1" applyFont="1" applyFill="1" applyBorder="1"/>
    <xf numFmtId="0" fontId="33" fillId="0" borderId="0" xfId="0" applyFont="1" applyFill="1" applyBorder="1" applyAlignment="1">
      <alignment horizontal="center"/>
    </xf>
    <xf numFmtId="0" fontId="24" fillId="0" borderId="0" xfId="2"/>
    <xf numFmtId="2" fontId="45" fillId="0" borderId="0" xfId="0" applyNumberFormat="1" applyFont="1" applyFill="1" applyBorder="1"/>
    <xf numFmtId="2" fontId="46" fillId="0" borderId="0" xfId="2" applyNumberFormat="1" applyFont="1" applyFill="1" applyBorder="1"/>
    <xf numFmtId="0" fontId="25" fillId="0" borderId="0" xfId="2" applyFont="1" applyAlignment="1" applyProtection="1">
      <alignment vertical="center"/>
    </xf>
    <xf numFmtId="0" fontId="0" fillId="3" borderId="10" xfId="0" applyFont="1" applyFill="1" applyBorder="1" applyAlignment="1" applyProtection="1">
      <alignment horizontal="center" vertical="center" wrapText="1"/>
      <protection locked="0"/>
    </xf>
    <xf numFmtId="0" fontId="0" fillId="3" borderId="2" xfId="0" applyFont="1" applyFill="1" applyBorder="1" applyAlignment="1" applyProtection="1">
      <alignment horizontal="center" vertical="center" wrapText="1"/>
      <protection locked="0"/>
    </xf>
    <xf numFmtId="0" fontId="0" fillId="11" borderId="2" xfId="0" applyFill="1" applyBorder="1" applyAlignment="1" applyProtection="1">
      <alignment horizontal="center" vertical="center"/>
    </xf>
    <xf numFmtId="0" fontId="9" fillId="11" borderId="3" xfId="0" applyFont="1" applyFill="1" applyBorder="1" applyAlignment="1" applyProtection="1">
      <alignment vertical="center"/>
    </xf>
    <xf numFmtId="0" fontId="6" fillId="11" borderId="4" xfId="0" applyFont="1" applyFill="1" applyBorder="1" applyAlignment="1" applyProtection="1">
      <alignment vertical="center"/>
    </xf>
    <xf numFmtId="0" fontId="8" fillId="11" borderId="6" xfId="0" applyFont="1" applyFill="1" applyBorder="1" applyAlignment="1" applyProtection="1">
      <alignment vertical="center"/>
    </xf>
    <xf numFmtId="0" fontId="8" fillId="11" borderId="4" xfId="0" applyFont="1" applyFill="1" applyBorder="1" applyAlignment="1" applyProtection="1">
      <alignment vertical="center"/>
    </xf>
    <xf numFmtId="2" fontId="8" fillId="11" borderId="2" xfId="0" applyNumberFormat="1" applyFont="1" applyFill="1" applyBorder="1" applyAlignment="1" applyProtection="1">
      <alignment vertical="center"/>
    </xf>
    <xf numFmtId="0" fontId="9" fillId="11" borderId="4" xfId="0" applyFont="1" applyFill="1" applyBorder="1" applyAlignment="1" applyProtection="1">
      <alignment vertical="center"/>
    </xf>
    <xf numFmtId="2" fontId="9" fillId="11" borderId="2" xfId="0" applyNumberFormat="1" applyFont="1" applyFill="1" applyBorder="1" applyAlignment="1" applyProtection="1">
      <alignment vertical="center"/>
    </xf>
    <xf numFmtId="0" fontId="9" fillId="11" borderId="6" xfId="0" applyFont="1" applyFill="1" applyBorder="1" applyAlignment="1" applyProtection="1">
      <alignment vertical="center"/>
    </xf>
    <xf numFmtId="2" fontId="9" fillId="11" borderId="2" xfId="0" applyNumberFormat="1" applyFont="1" applyFill="1" applyBorder="1" applyAlignment="1" applyProtection="1">
      <alignment vertical="center" wrapText="1"/>
    </xf>
    <xf numFmtId="0" fontId="51" fillId="0" borderId="0" xfId="2" applyFont="1" applyAlignment="1" applyProtection="1">
      <alignment vertical="center"/>
    </xf>
    <xf numFmtId="2" fontId="0" fillId="2" borderId="2" xfId="0" applyNumberFormat="1" applyFont="1" applyFill="1" applyBorder="1" applyAlignment="1" applyProtection="1">
      <alignment horizontal="center" vertical="center" wrapText="1"/>
    </xf>
    <xf numFmtId="0" fontId="18" fillId="6" borderId="3" xfId="0" applyFont="1" applyFill="1" applyBorder="1" applyAlignment="1">
      <alignment horizontal="left" wrapText="1"/>
    </xf>
    <xf numFmtId="0" fontId="0" fillId="6" borderId="4" xfId="0" applyFill="1" applyBorder="1" applyAlignment="1">
      <alignment horizontal="left" wrapText="1"/>
    </xf>
    <xf numFmtId="0" fontId="0" fillId="6" borderId="5" xfId="0" applyFill="1" applyBorder="1" applyAlignment="1">
      <alignment horizontal="left" wrapText="1"/>
    </xf>
    <xf numFmtId="0" fontId="2" fillId="7" borderId="3" xfId="0" applyNumberFormat="1" applyFont="1" applyFill="1" applyBorder="1" applyAlignment="1">
      <alignment horizontal="center"/>
    </xf>
    <xf numFmtId="0" fontId="2" fillId="7" borderId="12" xfId="0" applyNumberFormat="1" applyFont="1" applyFill="1" applyBorder="1" applyAlignment="1">
      <alignment horizontal="center"/>
    </xf>
    <xf numFmtId="2" fontId="0" fillId="7" borderId="2" xfId="0" applyNumberFormat="1" applyFont="1" applyFill="1" applyBorder="1"/>
    <xf numFmtId="0" fontId="0" fillId="0" borderId="0" xfId="0" applyAlignment="1" applyProtection="1">
      <alignment horizontal="left" vertical="center" wrapText="1"/>
      <protection locked="0"/>
    </xf>
    <xf numFmtId="0" fontId="3" fillId="0" borderId="0" xfId="0" applyNumberFormat="1" applyFont="1" applyBorder="1" applyAlignment="1" applyProtection="1">
      <alignment horizontal="left" wrapText="1"/>
      <protection locked="0"/>
    </xf>
    <xf numFmtId="0" fontId="16" fillId="0" borderId="0" xfId="0" applyFont="1" applyAlignment="1" applyProtection="1">
      <alignment horizontal="left" vertical="top" wrapText="1"/>
      <protection locked="0"/>
    </xf>
    <xf numFmtId="0" fontId="0" fillId="0" borderId="0" xfId="0" quotePrefix="1" applyAlignment="1" applyProtection="1">
      <alignment horizontal="left" vertical="center"/>
      <protection locked="0"/>
    </xf>
    <xf numFmtId="0" fontId="0" fillId="0" borderId="0" xfId="0" applyAlignment="1" applyProtection="1">
      <alignment horizontal="left" vertical="top" wrapText="1"/>
      <protection locked="0"/>
    </xf>
    <xf numFmtId="0" fontId="0" fillId="0" borderId="0" xfId="0" applyFill="1" applyAlignment="1" applyProtection="1">
      <alignment horizontal="left" vertical="center" wrapText="1"/>
      <protection locked="0"/>
    </xf>
    <xf numFmtId="0" fontId="0" fillId="0" borderId="0" xfId="0" applyFill="1" applyBorder="1" applyAlignment="1" applyProtection="1">
      <alignment horizontal="left" vertical="top" wrapText="1"/>
      <protection locked="0"/>
    </xf>
    <xf numFmtId="0" fontId="0" fillId="0" borderId="6" xfId="0" applyFill="1" applyBorder="1" applyAlignment="1" applyProtection="1">
      <alignment horizontal="left" vertical="center"/>
      <protection locked="0"/>
    </xf>
    <xf numFmtId="0" fontId="0" fillId="0" borderId="6" xfId="0" applyFill="1" applyBorder="1" applyAlignment="1" applyProtection="1">
      <alignment horizontal="left" vertical="center" wrapText="1"/>
      <protection locked="0"/>
    </xf>
    <xf numFmtId="0" fontId="0" fillId="0" borderId="0" xfId="0" applyAlignment="1" applyProtection="1">
      <alignment horizontal="left" vertical="center"/>
      <protection locked="0"/>
    </xf>
    <xf numFmtId="0" fontId="0" fillId="0" borderId="0" xfId="0" applyAlignment="1" applyProtection="1">
      <alignment vertical="center" wrapText="1"/>
      <protection locked="0"/>
    </xf>
    <xf numFmtId="0" fontId="23" fillId="0" borderId="0" xfId="0" applyFont="1" applyAlignment="1">
      <alignment horizontal="left" vertical="center" wrapText="1"/>
    </xf>
    <xf numFmtId="0" fontId="0" fillId="3" borderId="3" xfId="0" applyFill="1" applyBorder="1" applyAlignment="1" applyProtection="1">
      <alignment horizontal="left" vertical="center" wrapText="1"/>
    </xf>
    <xf numFmtId="0" fontId="0" fillId="3" borderId="4" xfId="0" applyFill="1" applyBorder="1" applyAlignment="1" applyProtection="1">
      <alignment horizontal="left" vertical="center" wrapText="1"/>
    </xf>
    <xf numFmtId="0" fontId="0" fillId="3" borderId="5" xfId="0" applyFill="1" applyBorder="1" applyAlignment="1" applyProtection="1">
      <alignment horizontal="left" vertical="center" wrapText="1"/>
    </xf>
    <xf numFmtId="0" fontId="7" fillId="3" borderId="12" xfId="0" applyFont="1" applyFill="1" applyBorder="1" applyAlignment="1" applyProtection="1">
      <alignment horizontal="center" vertical="center" wrapText="1"/>
    </xf>
    <xf numFmtId="0" fontId="0" fillId="3" borderId="7" xfId="0" applyFill="1" applyBorder="1" applyAlignment="1" applyProtection="1">
      <alignment horizontal="center" vertical="center" wrapText="1"/>
    </xf>
    <xf numFmtId="0" fontId="0" fillId="3" borderId="8" xfId="0" applyFill="1" applyBorder="1" applyAlignment="1" applyProtection="1">
      <alignment horizontal="center" vertical="center" wrapText="1"/>
    </xf>
    <xf numFmtId="0" fontId="0" fillId="3" borderId="2" xfId="0" applyFont="1" applyFill="1" applyBorder="1" applyAlignment="1" applyProtection="1">
      <alignment horizontal="left" vertical="center" wrapText="1"/>
    </xf>
    <xf numFmtId="0" fontId="2" fillId="3" borderId="14" xfId="0" applyFont="1" applyFill="1" applyBorder="1" applyAlignment="1" applyProtection="1">
      <alignment horizontal="left" vertical="center" wrapText="1"/>
    </xf>
    <xf numFmtId="0" fontId="2" fillId="3" borderId="10" xfId="0" applyFont="1" applyFill="1" applyBorder="1" applyAlignment="1" applyProtection="1">
      <alignment horizontal="left" vertical="center" wrapText="1"/>
    </xf>
    <xf numFmtId="0" fontId="7" fillId="3" borderId="14" xfId="0" applyFont="1" applyFill="1" applyBorder="1" applyAlignment="1" applyProtection="1">
      <alignment horizontal="left" vertical="center" wrapText="1"/>
    </xf>
    <xf numFmtId="0" fontId="7" fillId="3" borderId="10" xfId="0" applyFont="1" applyFill="1" applyBorder="1" applyAlignment="1" applyProtection="1">
      <alignment horizontal="left" vertical="center" wrapText="1"/>
    </xf>
    <xf numFmtId="0" fontId="7" fillId="3" borderId="6" xfId="0" applyFont="1" applyFill="1" applyBorder="1" applyAlignment="1" applyProtection="1">
      <alignment horizontal="center" vertical="center" wrapText="1"/>
    </xf>
    <xf numFmtId="0" fontId="0" fillId="3" borderId="0" xfId="0" applyFill="1" applyAlignment="1" applyProtection="1">
      <alignment horizontal="center" vertical="center" wrapText="1"/>
    </xf>
    <xf numFmtId="0" fontId="0" fillId="3" borderId="12" xfId="0" applyFill="1" applyBorder="1" applyAlignment="1" applyProtection="1">
      <alignment vertical="top" wrapText="1"/>
    </xf>
    <xf numFmtId="0" fontId="0" fillId="3" borderId="6" xfId="0" applyFill="1" applyBorder="1" applyAlignment="1" applyProtection="1">
      <alignment vertical="top" wrapText="1"/>
    </xf>
    <xf numFmtId="0" fontId="0" fillId="3" borderId="3" xfId="0" applyFill="1" applyBorder="1" applyAlignment="1" applyProtection="1">
      <alignment vertical="center" wrapText="1"/>
    </xf>
    <xf numFmtId="0" fontId="0" fillId="3" borderId="5" xfId="0" applyFill="1" applyBorder="1" applyAlignment="1" applyProtection="1">
      <alignment vertical="center"/>
    </xf>
    <xf numFmtId="0" fontId="0" fillId="3" borderId="11" xfId="0"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7" fillId="3" borderId="0" xfId="0" applyFont="1" applyFill="1" applyBorder="1" applyAlignment="1" applyProtection="1">
      <alignment horizontal="center" vertical="center" wrapText="1"/>
    </xf>
    <xf numFmtId="0" fontId="9" fillId="11" borderId="3" xfId="0" applyFont="1" applyFill="1" applyBorder="1" applyAlignment="1" applyProtection="1">
      <alignment vertical="center" wrapText="1"/>
    </xf>
    <xf numFmtId="0" fontId="0" fillId="11" borderId="4" xfId="0" applyFill="1" applyBorder="1" applyAlignment="1" applyProtection="1">
      <alignment vertical="center"/>
    </xf>
    <xf numFmtId="0" fontId="0" fillId="3" borderId="5" xfId="0" applyFill="1" applyBorder="1" applyAlignment="1" applyProtection="1">
      <alignment vertical="center" wrapText="1"/>
    </xf>
    <xf numFmtId="0" fontId="15" fillId="3" borderId="3" xfId="0" applyFont="1" applyFill="1" applyBorder="1" applyAlignment="1" applyProtection="1">
      <alignment vertical="center"/>
    </xf>
    <xf numFmtId="0" fontId="15" fillId="3" borderId="4" xfId="0" applyFont="1" applyFill="1" applyBorder="1" applyAlignment="1" applyProtection="1">
      <alignment vertical="center"/>
    </xf>
    <xf numFmtId="0" fontId="7" fillId="3" borderId="20" xfId="0" applyFont="1" applyFill="1" applyBorder="1" applyAlignment="1" applyProtection="1">
      <alignment horizontal="center" vertical="center" wrapText="1"/>
    </xf>
    <xf numFmtId="0" fontId="7" fillId="0" borderId="20" xfId="0" applyFont="1" applyBorder="1" applyAlignment="1" applyProtection="1">
      <alignment horizontal="center" vertical="center" wrapText="1"/>
    </xf>
    <xf numFmtId="0" fontId="0" fillId="3" borderId="14" xfId="0" applyFill="1" applyBorder="1" applyAlignment="1" applyProtection="1">
      <alignment horizontal="center" vertical="center" wrapText="1"/>
    </xf>
    <xf numFmtId="0" fontId="7" fillId="3" borderId="11" xfId="0" applyFont="1" applyFill="1" applyBorder="1" applyAlignment="1" applyProtection="1">
      <alignment horizontal="center" vertical="center" wrapText="1"/>
    </xf>
    <xf numFmtId="0" fontId="7" fillId="3" borderId="14" xfId="0" applyFont="1" applyFill="1" applyBorder="1" applyAlignment="1" applyProtection="1">
      <alignment horizontal="center" vertical="center" wrapText="1"/>
    </xf>
    <xf numFmtId="0" fontId="7" fillId="3" borderId="10" xfId="0" applyFont="1" applyFill="1" applyBorder="1" applyAlignment="1" applyProtection="1">
      <alignment horizontal="center" vertical="center" wrapText="1"/>
    </xf>
    <xf numFmtId="0" fontId="0" fillId="3" borderId="1" xfId="0" applyFill="1" applyBorder="1" applyAlignment="1" applyProtection="1">
      <alignment horizontal="center" vertical="center" wrapText="1"/>
    </xf>
    <xf numFmtId="0" fontId="11" fillId="2" borderId="8" xfId="0" applyFont="1" applyFill="1" applyBorder="1" applyAlignment="1" applyProtection="1">
      <alignment horizontal="left" vertical="center" wrapText="1"/>
    </xf>
    <xf numFmtId="0" fontId="11" fillId="2" borderId="1" xfId="0" applyFont="1" applyFill="1" applyBorder="1" applyAlignment="1" applyProtection="1">
      <alignment horizontal="left" vertical="center" wrapText="1"/>
    </xf>
    <xf numFmtId="0" fontId="11" fillId="2" borderId="9" xfId="0" applyFont="1" applyFill="1" applyBorder="1" applyAlignment="1" applyProtection="1">
      <alignment horizontal="left" vertical="center" wrapText="1"/>
    </xf>
    <xf numFmtId="0" fontId="8" fillId="11" borderId="3" xfId="0" applyFont="1" applyFill="1" applyBorder="1" applyAlignment="1" applyProtection="1">
      <alignment vertical="center" wrapText="1"/>
    </xf>
    <xf numFmtId="0" fontId="8" fillId="11" borderId="5" xfId="0" applyFont="1" applyFill="1" applyBorder="1" applyAlignment="1" applyProtection="1">
      <alignment vertical="center" wrapText="1"/>
    </xf>
    <xf numFmtId="0" fontId="8" fillId="11" borderId="2" xfId="0" applyFont="1" applyFill="1" applyBorder="1" applyAlignment="1" applyProtection="1">
      <alignment horizontal="center" vertical="center"/>
    </xf>
    <xf numFmtId="0" fontId="8" fillId="11" borderId="3" xfId="0" applyFont="1" applyFill="1" applyBorder="1" applyAlignment="1" applyProtection="1">
      <alignment horizontal="center" vertical="center"/>
    </xf>
    <xf numFmtId="0" fontId="8" fillId="11" borderId="2" xfId="0" applyFont="1" applyFill="1" applyBorder="1" applyAlignment="1" applyProtection="1">
      <alignment horizontal="left" vertical="center"/>
    </xf>
    <xf numFmtId="0" fontId="8" fillId="11" borderId="10" xfId="0" applyFont="1" applyFill="1" applyBorder="1" applyAlignment="1" applyProtection="1">
      <alignment horizontal="left" vertical="center"/>
    </xf>
    <xf numFmtId="0" fontId="0" fillId="11" borderId="2" xfId="0" applyFill="1" applyBorder="1" applyAlignment="1" applyProtection="1">
      <alignment horizontal="left" vertical="center"/>
    </xf>
    <xf numFmtId="0" fontId="2" fillId="11" borderId="3" xfId="0" applyFont="1" applyFill="1" applyBorder="1" applyAlignment="1" applyProtection="1">
      <alignment horizontal="center" vertical="center"/>
    </xf>
    <xf numFmtId="0" fontId="2" fillId="11" borderId="4" xfId="0" applyFont="1" applyFill="1" applyBorder="1" applyAlignment="1" applyProtection="1">
      <alignment horizontal="center" vertical="center"/>
    </xf>
    <xf numFmtId="0" fontId="2" fillId="11" borderId="5" xfId="0" applyFont="1" applyFill="1" applyBorder="1" applyAlignment="1" applyProtection="1">
      <alignment horizontal="center" vertical="center"/>
    </xf>
    <xf numFmtId="0" fontId="27" fillId="11" borderId="17" xfId="0" applyFont="1" applyFill="1" applyBorder="1" applyAlignment="1" applyProtection="1">
      <alignment horizontal="center" vertical="center" wrapText="1"/>
    </xf>
    <xf numFmtId="0" fontId="8" fillId="11" borderId="18" xfId="0" applyFont="1" applyFill="1" applyBorder="1" applyAlignment="1" applyProtection="1">
      <alignment horizontal="center" vertical="center" wrapText="1"/>
    </xf>
    <xf numFmtId="0" fontId="5" fillId="11" borderId="18" xfId="0" applyFont="1" applyFill="1" applyBorder="1" applyAlignment="1" applyProtection="1">
      <alignment vertical="center" wrapText="1"/>
    </xf>
    <xf numFmtId="0" fontId="0" fillId="11" borderId="19" xfId="0" applyFill="1" applyBorder="1" applyAlignment="1" applyProtection="1">
      <alignment vertical="center" wrapText="1"/>
    </xf>
    <xf numFmtId="164" fontId="9" fillId="11" borderId="3" xfId="0" applyNumberFormat="1" applyFont="1" applyFill="1" applyBorder="1" applyAlignment="1" applyProtection="1">
      <alignment horizontal="center" vertical="center"/>
    </xf>
    <xf numFmtId="164" fontId="9" fillId="11" borderId="4" xfId="0" applyNumberFormat="1" applyFont="1" applyFill="1" applyBorder="1" applyAlignment="1" applyProtection="1">
      <alignment horizontal="center" vertical="center"/>
    </xf>
    <xf numFmtId="164" fontId="9" fillId="11" borderId="5" xfId="0" applyNumberFormat="1" applyFont="1" applyFill="1" applyBorder="1" applyAlignment="1" applyProtection="1">
      <alignment horizontal="center" vertical="center"/>
    </xf>
    <xf numFmtId="0" fontId="47" fillId="11" borderId="37" xfId="2" applyFont="1" applyFill="1" applyBorder="1" applyAlignment="1" applyProtection="1">
      <alignment horizontal="center" vertical="center"/>
    </xf>
    <xf numFmtId="0" fontId="48" fillId="11" borderId="38" xfId="0" applyFont="1" applyFill="1" applyBorder="1" applyAlignment="1" applyProtection="1">
      <alignment horizontal="center" vertical="center"/>
    </xf>
    <xf numFmtId="0" fontId="48" fillId="11" borderId="39" xfId="0" applyFont="1" applyFill="1" applyBorder="1" applyAlignment="1" applyProtection="1">
      <alignment horizontal="center" vertical="center"/>
    </xf>
    <xf numFmtId="0" fontId="48" fillId="11" borderId="40" xfId="0" applyFont="1" applyFill="1" applyBorder="1" applyAlignment="1" applyProtection="1">
      <alignment horizontal="center" vertical="center"/>
    </xf>
    <xf numFmtId="0" fontId="48" fillId="11" borderId="41" xfId="0" applyFont="1" applyFill="1" applyBorder="1" applyAlignment="1" applyProtection="1">
      <alignment horizontal="center" vertical="center"/>
    </xf>
    <xf numFmtId="0" fontId="48" fillId="11" borderId="42" xfId="0" applyFont="1" applyFill="1" applyBorder="1" applyAlignment="1" applyProtection="1">
      <alignment horizontal="center" vertical="center"/>
    </xf>
    <xf numFmtId="0" fontId="18" fillId="6" borderId="3" xfId="0" applyFont="1" applyFill="1" applyBorder="1" applyAlignment="1">
      <alignment horizontal="left" wrapText="1"/>
    </xf>
    <xf numFmtId="0" fontId="0" fillId="6" borderId="4" xfId="0" applyFill="1" applyBorder="1" applyAlignment="1">
      <alignment horizontal="left" wrapText="1"/>
    </xf>
    <xf numFmtId="0" fontId="0" fillId="6" borderId="5" xfId="0" applyFill="1" applyBorder="1" applyAlignment="1">
      <alignment horizontal="left" wrapText="1"/>
    </xf>
    <xf numFmtId="0" fontId="18" fillId="6" borderId="2" xfId="0" applyFont="1" applyFill="1" applyBorder="1" applyAlignment="1">
      <alignment horizontal="left" wrapText="1"/>
    </xf>
    <xf numFmtId="0" fontId="18" fillId="6" borderId="21" xfId="0" applyFont="1" applyFill="1" applyBorder="1" applyAlignment="1">
      <alignment horizontal="left" wrapText="1"/>
    </xf>
    <xf numFmtId="0" fontId="0" fillId="6" borderId="22" xfId="0" applyFill="1" applyBorder="1" applyAlignment="1">
      <alignment horizontal="left" wrapText="1"/>
    </xf>
    <xf numFmtId="0" fontId="18" fillId="6" borderId="4" xfId="0" applyFont="1" applyFill="1" applyBorder="1" applyAlignment="1">
      <alignment horizontal="left" wrapText="1"/>
    </xf>
    <xf numFmtId="0" fontId="26" fillId="6" borderId="2" xfId="0" applyFont="1" applyFill="1" applyBorder="1" applyAlignment="1">
      <alignment horizontal="left" wrapText="1"/>
    </xf>
    <xf numFmtId="0" fontId="18" fillId="6" borderId="3" xfId="0" applyFont="1" applyFill="1" applyBorder="1" applyAlignment="1" applyProtection="1">
      <alignment horizontal="left" wrapText="1"/>
    </xf>
    <xf numFmtId="0" fontId="0" fillId="6" borderId="4" xfId="0" applyFill="1" applyBorder="1" applyAlignment="1" applyProtection="1">
      <alignment horizontal="left" wrapText="1"/>
    </xf>
    <xf numFmtId="0" fontId="0" fillId="6" borderId="5" xfId="0" applyFill="1" applyBorder="1" applyAlignment="1" applyProtection="1">
      <alignment horizontal="left" wrapText="1"/>
    </xf>
    <xf numFmtId="0" fontId="2" fillId="5" borderId="24" xfId="1" applyFont="1" applyFill="1" applyBorder="1" applyAlignment="1" applyProtection="1">
      <alignment horizontal="center" vertical="center"/>
    </xf>
    <xf numFmtId="0" fontId="2" fillId="5" borderId="25" xfId="1" applyFont="1" applyFill="1" applyBorder="1" applyAlignment="1" applyProtection="1">
      <alignment horizontal="center" vertical="center"/>
    </xf>
    <xf numFmtId="0" fontId="28" fillId="5" borderId="3" xfId="0" applyFont="1" applyFill="1" applyBorder="1" applyAlignment="1">
      <alignment horizontal="center"/>
    </xf>
    <xf numFmtId="0" fontId="28" fillId="5" borderId="5" xfId="0" applyFont="1" applyFill="1" applyBorder="1" applyAlignment="1">
      <alignment horizontal="center"/>
    </xf>
  </cellXfs>
  <cellStyles count="4">
    <cellStyle name="Énfasis3" xfId="1" builtinId="37"/>
    <cellStyle name="Hipervínculo" xfId="2" builtinId="8"/>
    <cellStyle name="Neutral" xfId="3" builtinId="28"/>
    <cellStyle name="Normal" xfId="0" builtinId="0"/>
  </cellStyles>
  <dxfs count="216">
    <dxf>
      <fill>
        <patternFill patternType="solid">
          <fgColor indexed="64"/>
          <bgColor theme="7" tint="0.59999389629810485"/>
        </patternFill>
      </fill>
      <border diagonalUp="0" diagonalDown="0" outline="0">
        <left style="thin">
          <color indexed="64"/>
        </left>
        <right/>
        <top style="thin">
          <color indexed="64"/>
        </top>
        <bottom style="thin">
          <color indexed="64"/>
        </bottom>
      </border>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7" tint="0.59999389629810485"/>
        </patternFill>
      </fill>
      <border diagonalUp="0" diagonalDown="0" outline="0">
        <left/>
        <right style="thin">
          <color indexed="64"/>
        </right>
        <top style="thin">
          <color indexed="64"/>
        </top>
        <bottom style="thin">
          <color indexed="64"/>
        </bottom>
      </border>
    </dxf>
    <dxf>
      <border outline="0">
        <left style="thin">
          <color indexed="64"/>
        </left>
        <right style="thin">
          <color indexed="64"/>
        </right>
        <top style="thin">
          <color indexed="64"/>
        </top>
        <bottom style="thin">
          <color indexed="64"/>
        </bottom>
      </border>
    </dxf>
    <dxf>
      <fill>
        <patternFill patternType="none">
          <fgColor indexed="64"/>
          <bgColor auto="1"/>
        </patternFill>
      </fill>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solid">
          <fgColor indexed="64"/>
          <bgColor theme="7" tint="0.59999389629810485"/>
        </patternFill>
      </fill>
      <border diagonalUp="0" diagonalDown="0" outline="0">
        <left style="thin">
          <color indexed="64"/>
        </left>
        <right/>
        <top style="thin">
          <color indexed="64"/>
        </top>
        <bottom style="thin">
          <color indexed="64"/>
        </bottom>
      </border>
    </dxf>
    <dxf>
      <fill>
        <patternFill patternType="solid">
          <fgColor indexed="64"/>
          <bgColor theme="7" tint="0.5999938962981048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65" formatCode="d/m/yyyy"/>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7" tint="0.5999938962981048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none">
          <fgColor indexed="64"/>
          <bgColor auto="1"/>
        </patternFill>
      </fill>
    </dxf>
    <dxf>
      <border outline="0">
        <bottom style="thin">
          <color indexed="64"/>
        </bottom>
      </border>
    </dxf>
    <dxf>
      <font>
        <b/>
        <i val="0"/>
        <strike val="0"/>
        <condense val="0"/>
        <extend val="0"/>
        <outline val="0"/>
        <shadow val="0"/>
        <u val="none"/>
        <vertAlign val="baseline"/>
        <sz val="11"/>
        <color theme="1" tint="4.9989318521683403E-2"/>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protection locked="1" hidden="1"/>
    </dxf>
    <dxf>
      <protection locked="1" hidden="1"/>
    </dxf>
    <dxf>
      <protection locked="1" hidden="1"/>
    </dxf>
    <dxf>
      <protection locked="1" hidden="1"/>
    </dxf>
    <dxf>
      <protection locked="1" hidden="1"/>
    </dxf>
    <dxf>
      <fill>
        <patternFill>
          <bgColor rgb="FFFFC000"/>
        </patternFill>
      </fill>
    </dxf>
    <dxf>
      <font>
        <b val="0"/>
        <i val="0"/>
        <strike/>
        <condense val="0"/>
        <extend val="0"/>
        <outline val="0"/>
        <shadow val="0"/>
        <u val="none"/>
        <vertAlign val="baseline"/>
        <sz val="11"/>
        <color theme="1"/>
        <name val="Calibri"/>
        <family val="2"/>
        <scheme val="minor"/>
      </font>
      <fill>
        <patternFill patternType="solid">
          <fgColor indexed="64"/>
          <bgColor theme="7" tint="0.79998168889431442"/>
        </patternFill>
      </fill>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7" tint="0.79998168889431442"/>
        </patternFill>
      </fill>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none">
          <fgColor indexed="64"/>
          <bgColor theme="7" tint="0.59999389629810485"/>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solid">
          <fgColor indexed="64"/>
          <bgColor theme="7" tint="0.79998168889431442"/>
        </patternFill>
      </fill>
      <border diagonalUp="0" diagonalDown="0">
        <left style="thin">
          <color indexed="64"/>
        </left>
        <right/>
        <top style="thin">
          <color indexed="64"/>
        </top>
        <bottom style="thin">
          <color indexed="64"/>
        </bottom>
        <vertical/>
        <horizontal/>
      </border>
      <protection locked="1" hidden="0"/>
    </dxf>
    <dxf>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7" tint="0.79998168889431442"/>
        </patternFill>
      </fill>
      <border diagonalUp="0" diagonalDown="0">
        <left/>
        <right style="thin">
          <color indexed="64"/>
        </right>
        <top style="thin">
          <color indexed="64"/>
        </top>
        <bottom style="thin">
          <color indexed="64"/>
        </bottom>
        <vertical/>
        <horizontal/>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theme="7"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ill>
        <patternFill patternType="solid">
          <fgColor indexed="64"/>
          <bgColor theme="7" tint="0.79998168889431442"/>
        </patternFill>
      </fill>
      <border diagonalUp="0" diagonalDown="0" outline="0">
        <left/>
        <right/>
        <top style="thin">
          <color indexed="64"/>
        </top>
        <bottom style="thin">
          <color indexed="64"/>
        </bottom>
      </border>
    </dxf>
    <dxf>
      <numFmt numFmtId="0" formatCode="General"/>
      <fill>
        <patternFill patternType="solid">
          <fgColor indexed="64"/>
          <bgColor theme="7" tint="0.79998168889431442"/>
        </patternFill>
      </fill>
      <border diagonalUp="0" diagonalDown="0" outline="0">
        <left style="thin">
          <color indexed="64"/>
        </left>
        <right/>
        <top style="thin">
          <color indexed="64"/>
        </top>
        <bottom style="thin">
          <color indexed="64"/>
        </bottom>
      </border>
      <protection locked="0" hidden="0"/>
    </dxf>
    <dxf>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outline="0">
        <left style="thin">
          <color indexed="64"/>
        </left>
        <right style="thin">
          <color indexed="64"/>
        </right>
        <top style="thin">
          <color indexed="64"/>
        </top>
        <bottom style="thin">
          <color indexed="64"/>
        </bottom>
      </border>
      <protection locked="0" hidden="0"/>
    </dxf>
    <dxf>
      <font>
        <color theme="1" tint="4.9989318521683403E-2"/>
      </font>
      <fill>
        <patternFill patternType="none">
          <fgColor indexed="64"/>
          <bgColor auto="1"/>
        </patternFill>
      </fill>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7" tint="0.79998168889431442"/>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theme="7"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1"/>
        <color theme="1"/>
        <name val="Calibri"/>
        <family val="2"/>
        <scheme val="minor"/>
      </font>
      <fill>
        <patternFill patternType="solid">
          <fgColor indexed="64"/>
          <bgColor theme="7" tint="0.79998168889431442"/>
        </patternFill>
      </fill>
      <border diagonalUp="0" diagonalDown="0">
        <left style="thin">
          <color indexed="64"/>
        </left>
        <right/>
        <top style="thin">
          <color indexed="64"/>
        </top>
        <bottom style="thin">
          <color indexed="64"/>
        </bottom>
        <vertical/>
        <horizontal/>
      </border>
    </dxf>
    <dxf>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0" hidden="0"/>
    </dxf>
    <dxf>
      <numFmt numFmtId="2" formatCode="0.00"/>
      <fill>
        <patternFill patternType="solid">
          <fgColor indexed="64"/>
          <bgColor theme="7" tint="0.79998168889431442"/>
        </patternFill>
      </fill>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7" tint="0.79998168889431442"/>
        </patternFill>
      </fill>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border outline="0">
        <bottom style="thin">
          <color indexed="64"/>
        </bottom>
      </border>
    </dxf>
    <dxf>
      <fill>
        <patternFill patternType="solid">
          <fgColor indexed="64"/>
          <bgColor theme="7" tint="0.79998168889431442"/>
        </patternFill>
      </fill>
      <border diagonalUp="0" diagonalDown="0">
        <left style="thin">
          <color theme="1"/>
        </left>
        <right/>
        <top style="thin">
          <color theme="1"/>
        </top>
        <bottom style="thin">
          <color theme="1"/>
        </bottom>
        <vertical/>
        <horizontal/>
      </border>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7" tint="0.79998168889431442"/>
        </patternFill>
      </fill>
      <border diagonalUp="0" diagonalDown="0">
        <left/>
        <right style="thin">
          <color indexed="64"/>
        </right>
        <top style="thin">
          <color indexed="64"/>
        </top>
        <bottom style="thin">
          <color indexed="64"/>
        </bottom>
        <vertical/>
        <horizontal/>
      </border>
    </dxf>
    <dxf>
      <border outline="0">
        <left style="thin">
          <color indexed="64"/>
        </left>
        <right style="thin">
          <color theme="1"/>
        </right>
      </border>
    </dxf>
    <dxf>
      <protection locked="0" hidden="0"/>
    </dxf>
    <dxf>
      <font>
        <b/>
        <i val="0"/>
        <strike val="0"/>
        <condense val="0"/>
        <extend val="0"/>
        <outline val="0"/>
        <shadow val="0"/>
        <u val="none"/>
        <vertAlign val="baseline"/>
        <sz val="11"/>
        <color theme="1"/>
        <name val="Calibri"/>
        <family val="2"/>
        <scheme val="minor"/>
      </font>
      <fill>
        <patternFill patternType="solid">
          <fgColor indexed="64"/>
          <bgColor theme="7"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solid">
          <fgColor indexed="64"/>
          <bgColor theme="7" tint="0.79998168889431442"/>
        </patternFill>
      </fill>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7" tint="0.79998168889431442"/>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protection locked="0" hidden="0"/>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solid">
          <fgColor indexed="64"/>
          <bgColor theme="7"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1"/>
        <color theme="1"/>
        <name val="Calibri"/>
        <family val="2"/>
        <scheme val="minor"/>
      </font>
      <fill>
        <patternFill patternType="solid">
          <fgColor indexed="64"/>
          <bgColor theme="7" tint="0.79998168889431442"/>
        </patternFill>
      </fill>
      <border diagonalUp="0" diagonalDown="0">
        <left style="thin">
          <color indexed="64"/>
        </left>
        <right/>
        <top style="thin">
          <color indexed="64"/>
        </top>
        <bottom style="thin">
          <color indexed="64"/>
        </bottom>
        <vertical/>
        <horizontal/>
      </border>
    </dxf>
    <dxf>
      <numFmt numFmtId="2" formatCode="0.00"/>
      <fill>
        <patternFill patternType="solid">
          <fgColor indexed="64"/>
          <bgColor theme="7"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7"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7"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7"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7" tint="0.79998168889431442"/>
        </patternFill>
      </fill>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7" tint="0.79998168889431442"/>
        </patternFill>
      </fill>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ill>
        <patternFill patternType="solid">
          <fgColor indexed="64"/>
          <bgColor theme="7" tint="0.79998168889431442"/>
        </patternFill>
      </fill>
    </dxf>
    <dxf>
      <border outline="0">
        <bottom style="thin">
          <color indexed="64"/>
        </bottom>
      </border>
    </dxf>
    <dxf>
      <fill>
        <patternFill patternType="solid">
          <fgColor indexed="64"/>
          <bgColor theme="7"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solid">
          <fgColor indexed="64"/>
          <bgColor theme="7" tint="0.79998168889431442"/>
        </patternFill>
      </fill>
      <border diagonalUp="0" diagonalDown="0">
        <left style="thin">
          <color theme="7" tint="-0.249977111117893"/>
        </left>
        <right/>
        <top style="thin">
          <color theme="7" tint="-0.249977111117893"/>
        </top>
        <bottom style="thin">
          <color theme="7" tint="-0.249977111117893"/>
        </bottom>
        <vertical/>
        <horizontal/>
      </border>
      <protection locked="1" hidden="0"/>
    </dxf>
    <dxf>
      <fill>
        <patternFill patternType="solid">
          <fgColor indexed="64"/>
          <bgColor theme="7" tint="0.79998168889431442"/>
        </patternFill>
      </fill>
      <border diagonalUp="0" diagonalDown="0">
        <left style="thin">
          <color theme="7" tint="-0.249977111117893"/>
        </left>
        <right/>
        <top style="thin">
          <color theme="7" tint="-0.249977111117893"/>
        </top>
        <bottom style="thin">
          <color theme="7" tint="-0.249977111117893"/>
        </bottom>
        <vertical/>
        <horizontal/>
      </border>
    </dxf>
    <dxf>
      <fill>
        <patternFill patternType="solid">
          <fgColor indexed="64"/>
          <bgColor theme="7" tint="0.79998168889431442"/>
        </patternFill>
      </fill>
      <border diagonalUp="0" diagonalDown="0">
        <left style="thin">
          <color theme="7" tint="-0.249977111117893"/>
        </left>
        <right style="thin">
          <color theme="7" tint="-0.249977111117893"/>
        </right>
        <top style="thin">
          <color theme="7" tint="-0.249977111117893"/>
        </top>
        <bottom style="thin">
          <color theme="7" tint="-0.249977111117893"/>
        </bottom>
        <vertical/>
        <horizontal/>
      </border>
    </dxf>
    <dxf>
      <fill>
        <patternFill patternType="solid">
          <fgColor indexed="64"/>
          <bgColor theme="7" tint="0.79998168889431442"/>
        </patternFill>
      </fill>
      <border diagonalUp="0" diagonalDown="0">
        <left style="thin">
          <color theme="7" tint="-0.249977111117893"/>
        </left>
        <right style="thin">
          <color theme="7" tint="-0.249977111117893"/>
        </right>
        <top style="thin">
          <color theme="7" tint="-0.249977111117893"/>
        </top>
        <bottom style="thin">
          <color theme="7" tint="-0.249977111117893"/>
        </bottom>
        <vertical/>
        <horizontal/>
      </border>
    </dxf>
    <dxf>
      <fill>
        <patternFill patternType="solid">
          <fgColor indexed="64"/>
          <bgColor theme="0"/>
        </patternFill>
      </fill>
      <alignment horizontal="general" vertical="center" textRotation="0" wrapText="1" indent="0" justifyLastLine="0" shrinkToFit="0" readingOrder="0"/>
      <border diagonalUp="0" diagonalDown="0">
        <left style="thin">
          <color theme="7" tint="-0.249977111117893"/>
        </left>
        <right style="thin">
          <color theme="7" tint="-0.249977111117893"/>
        </right>
        <top style="thin">
          <color theme="7" tint="-0.249977111117893"/>
        </top>
        <bottom style="thin">
          <color theme="7" tint="-0.249977111117893"/>
        </bottom>
        <vertical/>
        <horizontal/>
      </border>
      <protection locked="0" hidden="0"/>
    </dxf>
    <dxf>
      <alignment horizontal="general" vertical="center" textRotation="0" wrapText="1" indent="0" justifyLastLine="0" shrinkToFit="0" readingOrder="0"/>
      <border diagonalUp="0" diagonalDown="0">
        <left style="thin">
          <color theme="7" tint="-0.249977111117893"/>
        </left>
        <right style="thin">
          <color theme="7" tint="-0.249977111117893"/>
        </right>
        <top style="thin">
          <color theme="7" tint="-0.249977111117893"/>
        </top>
        <bottom style="thin">
          <color theme="7" tint="-0.249977111117893"/>
        </bottom>
        <vertical/>
        <horizontal/>
      </border>
      <protection locked="0" hidden="0"/>
    </dxf>
    <dxf>
      <alignment horizontal="general" vertical="center" textRotation="0" wrapText="1" indent="0" justifyLastLine="0" shrinkToFit="0" readingOrder="0"/>
      <border diagonalUp="0" diagonalDown="0">
        <left style="thin">
          <color theme="7" tint="-0.249977111117893"/>
        </left>
        <right style="thin">
          <color theme="7" tint="-0.249977111117893"/>
        </right>
        <top style="thin">
          <color theme="7" tint="-0.249977111117893"/>
        </top>
        <bottom style="thin">
          <color theme="7" tint="-0.249977111117893"/>
        </bottom>
        <vertical/>
        <horizontal/>
      </border>
      <protection locked="0" hidden="0"/>
    </dxf>
    <dxf>
      <alignment horizontal="general" vertical="bottom" textRotation="0" wrapText="1" indent="0" justifyLastLine="0" shrinkToFit="0" readingOrder="0"/>
      <border diagonalUp="0" diagonalDown="0">
        <left style="thin">
          <color theme="7" tint="-0.249977111117893"/>
        </left>
        <right style="thin">
          <color theme="7" tint="-0.249977111117893"/>
        </right>
        <top style="thin">
          <color theme="7" tint="-0.249977111117893"/>
        </top>
        <bottom style="thin">
          <color theme="7" tint="-0.249977111117893"/>
        </bottom>
        <vertical/>
        <horizontal/>
      </border>
      <protection locked="0" hidden="0"/>
    </dxf>
    <dxf>
      <fill>
        <patternFill patternType="solid">
          <fgColor indexed="64"/>
          <bgColor theme="7" tint="0.79998168889431442"/>
        </patternFill>
      </fill>
      <border diagonalUp="0" diagonalDown="0">
        <left/>
        <right style="thin">
          <color theme="7" tint="-0.249977111117893"/>
        </right>
        <top style="thin">
          <color theme="7" tint="-0.249977111117893"/>
        </top>
        <bottom style="thin">
          <color theme="7" tint="-0.249977111117893"/>
        </bottom>
        <vertical/>
        <horizontal/>
      </border>
    </dxf>
    <dxf>
      <border outline="0">
        <top style="thin">
          <color theme="7" tint="-0.249977111117893"/>
        </top>
      </border>
    </dxf>
    <dxf>
      <border outline="0">
        <left style="thin">
          <color theme="7" tint="-0.249977111117893"/>
        </left>
        <right style="thin">
          <color theme="7" tint="-0.249977111117893"/>
        </right>
        <top style="thin">
          <color theme="7" tint="-0.249977111117893"/>
        </top>
        <bottom style="thin">
          <color theme="7" tint="-0.249977111117893"/>
        </bottom>
      </border>
    </dxf>
    <dxf>
      <border outline="0">
        <bottom style="thin">
          <color theme="7" tint="-0.249977111117893"/>
        </bottom>
      </border>
    </dxf>
    <dxf>
      <fill>
        <patternFill patternType="solid">
          <fgColor indexed="64"/>
          <bgColor theme="7" tint="0.79998168889431442"/>
        </patternFill>
      </fill>
      <alignment horizontal="center" vertical="center" textRotation="0" wrapText="1" indent="0" justifyLastLine="0" shrinkToFit="0" readingOrder="0"/>
    </dxf>
    <dxf>
      <font>
        <b/>
        <i val="0"/>
        <strike val="0"/>
        <condense val="0"/>
        <extend val="0"/>
        <outline val="0"/>
        <shadow val="0"/>
        <u val="none"/>
        <vertAlign val="baseline"/>
        <sz val="11"/>
        <color theme="1"/>
        <name val="Calibri"/>
        <family val="2"/>
        <scheme val="minor"/>
      </font>
      <fill>
        <patternFill patternType="solid">
          <fgColor indexed="64"/>
          <bgColor theme="7" tint="0.79998168889431442"/>
        </patternFill>
      </fill>
      <border diagonalUp="0" diagonalDown="0">
        <left style="thin">
          <color indexed="64"/>
        </left>
        <right/>
        <top style="thin">
          <color indexed="64"/>
        </top>
        <bottom style="thin">
          <color indexed="64"/>
        </bottom>
        <vertical/>
        <horizontal/>
      </border>
    </dxf>
    <dxf>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0" hidden="0"/>
    </dxf>
    <dxf>
      <numFmt numFmtId="2" formatCode="0.00"/>
      <fill>
        <patternFill patternType="solid">
          <fgColor indexed="64"/>
          <bgColor theme="7" tint="0.79998168889431442"/>
        </patternFill>
      </fill>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7" tint="0.79998168889431442"/>
        </patternFill>
      </fill>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Calibri"/>
        <family val="2"/>
        <scheme val="minor"/>
      </font>
      <numFmt numFmtId="0" formatCode="General"/>
      <fill>
        <patternFill patternType="solid">
          <fgColor indexed="64"/>
          <bgColor theme="7" tint="0.79998168889431442"/>
        </patternFill>
      </fill>
      <border diagonalUp="0" diagonalDown="0">
        <left style="thin">
          <color indexed="64"/>
        </left>
        <right/>
        <top style="thin">
          <color indexed="64"/>
        </top>
        <bottom style="thin">
          <color indexed="64"/>
        </bottom>
        <vertical/>
        <horizontal/>
      </border>
    </dxf>
    <dxf>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0" hidden="0"/>
    </dxf>
    <dxf>
      <numFmt numFmtId="2" formatCode="0.00"/>
      <fill>
        <patternFill patternType="solid">
          <fgColor indexed="64"/>
          <bgColor theme="7"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7"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7" tint="0.79998168889431442"/>
        </patternFill>
      </fill>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7" tint="0.79998168889431442"/>
        </patternFill>
      </fill>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ill>
        <patternFill patternType="solid">
          <fgColor indexed="64"/>
          <bgColor theme="7" tint="0.79998168889431442"/>
        </patternFill>
      </fill>
    </dxf>
    <dxf>
      <fill>
        <patternFill patternType="solid">
          <fgColor indexed="64"/>
          <bgColor theme="7"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1"/>
        <color theme="1"/>
        <name val="Calibri"/>
        <family val="2"/>
        <scheme val="minor"/>
      </font>
      <numFmt numFmtId="0" formatCode="General"/>
      <fill>
        <patternFill patternType="solid">
          <fgColor indexed="64"/>
          <bgColor theme="7"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0" hidden="0"/>
    </dxf>
    <dxf>
      <numFmt numFmtId="2" formatCode="0.00"/>
      <fill>
        <patternFill patternType="solid">
          <fgColor indexed="64"/>
          <bgColor theme="7"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7" tint="0.79998168889431442"/>
        </patternFill>
      </fill>
      <border diagonalUp="0" diagonalDown="0">
        <left style="thin">
          <color indexed="64"/>
        </left>
        <right style="thin">
          <color indexed="64"/>
        </right>
        <top style="thin">
          <color indexed="64"/>
        </top>
        <bottom style="thin">
          <color indexed="64"/>
        </bottom>
        <vertical/>
        <horizontal/>
      </border>
    </dxf>
    <dxf>
      <numFmt numFmtId="2" formatCode="0.00"/>
      <fill>
        <patternFill patternType="solid">
          <fgColor indexed="64"/>
          <bgColor theme="7" tint="0.79998168889431442"/>
        </patternFill>
      </fill>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fill>
        <patternFill patternType="solid">
          <fgColor indexed="64"/>
          <bgColor theme="7" tint="0.79998168889431442"/>
        </patternFill>
      </fill>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ill>
        <patternFill patternType="solid">
          <fgColor indexed="64"/>
          <bgColor theme="7" tint="0.79998168889431442"/>
        </patternFill>
      </fill>
    </dxf>
    <dxf>
      <border outline="0">
        <bottom style="thin">
          <color indexed="64"/>
        </bottom>
      </border>
    </dxf>
    <dxf>
      <fill>
        <patternFill patternType="solid">
          <fgColor indexed="64"/>
          <bgColor theme="7"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solid">
          <fgColor indexed="64"/>
          <bgColor theme="7" tint="0.59999389629810485"/>
        </patternFill>
      </fill>
      <border diagonalUp="0" diagonalDown="0" outline="0">
        <left style="thin">
          <color indexed="64"/>
        </left>
        <right/>
        <top style="thin">
          <color indexed="64"/>
        </top>
        <bottom style="thin">
          <color indexed="64"/>
        </bottom>
      </border>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0" hidden="0"/>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ill>
        <patternFill patternType="solid">
          <fgColor indexed="64"/>
          <bgColor theme="7" tint="0.5999938962981048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none">
          <fgColor indexed="64"/>
          <bgColor auto="1"/>
        </patternFill>
      </fill>
      <protection locked="0" hidden="0"/>
    </dxf>
    <dxf>
      <border outline="0">
        <bottom style="thin">
          <color indexed="64"/>
        </bottom>
      </border>
    </dxf>
    <dxf>
      <font>
        <b/>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8"/>
        <color theme="1"/>
        <name val="Calibri"/>
        <family val="2"/>
        <scheme val="minor"/>
      </font>
      <numFmt numFmtId="2" formatCode="0.00"/>
      <fill>
        <patternFill patternType="none">
          <fgColor indexed="64"/>
          <bgColor indexed="65"/>
        </patternFill>
      </fill>
    </dxf>
    <dxf>
      <font>
        <b val="0"/>
        <i val="0"/>
        <strike val="0"/>
        <condense val="0"/>
        <extend val="0"/>
        <outline val="0"/>
        <shadow val="0"/>
        <u val="none"/>
        <vertAlign val="baseline"/>
        <sz val="8"/>
        <color theme="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8"/>
        <color theme="1"/>
        <name val="Calibri"/>
        <family val="2"/>
        <scheme val="minor"/>
      </font>
      <numFmt numFmtId="0" formatCode="General"/>
      <fill>
        <patternFill patternType="none">
          <fgColor indexed="64"/>
          <bgColor indexed="65"/>
        </patternFill>
      </fill>
    </dxf>
    <dxf>
      <font>
        <b val="0"/>
        <i val="0"/>
        <strike val="0"/>
        <condense val="0"/>
        <extend val="0"/>
        <outline val="0"/>
        <shadow val="0"/>
        <u val="none"/>
        <vertAlign val="baseline"/>
        <sz val="8"/>
        <color theme="1"/>
        <name val="Calibri"/>
        <family val="2"/>
        <scheme val="minor"/>
      </font>
      <fill>
        <patternFill patternType="none">
          <fgColor indexed="64"/>
          <bgColor indexed="65"/>
        </patternFill>
      </fill>
    </dxf>
    <dxf>
      <font>
        <b val="0"/>
        <i val="0"/>
        <strike val="0"/>
        <condense val="0"/>
        <extend val="0"/>
        <outline val="0"/>
        <shadow val="0"/>
        <u val="none"/>
        <vertAlign val="baseline"/>
        <sz val="8"/>
        <color theme="1"/>
        <name val="Calibri"/>
        <family val="2"/>
        <scheme val="minor"/>
      </font>
      <fill>
        <patternFill patternType="none">
          <fgColor indexed="64"/>
          <bgColor indexed="65"/>
        </patternFill>
      </fill>
    </dxf>
    <dxf>
      <font>
        <b val="0"/>
        <i val="0"/>
        <strike val="0"/>
        <condense val="0"/>
        <extend val="0"/>
        <outline val="0"/>
        <shadow val="0"/>
        <u val="none"/>
        <vertAlign val="baseline"/>
        <sz val="8"/>
        <color theme="1"/>
        <name val="Calibri"/>
        <family val="2"/>
        <scheme val="minor"/>
      </font>
      <fill>
        <patternFill patternType="none">
          <fgColor indexed="64"/>
          <bgColor indexed="65"/>
        </patternFill>
      </fill>
    </dxf>
    <dxf>
      <font>
        <b val="0"/>
        <i val="0"/>
        <strike val="0"/>
        <condense val="0"/>
        <extend val="0"/>
        <outline val="0"/>
        <shadow val="0"/>
        <u val="none"/>
        <vertAlign val="baseline"/>
        <sz val="8"/>
        <color theme="1"/>
        <name val="Calibri"/>
        <family val="2"/>
        <scheme val="minor"/>
      </font>
      <fill>
        <patternFill patternType="none">
          <fgColor indexed="64"/>
          <bgColor indexed="65"/>
        </patternFill>
      </fill>
    </dxf>
    <dxf>
      <font>
        <b val="0"/>
        <i val="0"/>
        <strike val="0"/>
        <condense val="0"/>
        <extend val="0"/>
        <outline val="0"/>
        <shadow val="0"/>
        <u val="none"/>
        <vertAlign val="baseline"/>
        <sz val="8"/>
        <color theme="1"/>
        <name val="Calibri"/>
        <family val="2"/>
        <scheme val="minor"/>
      </font>
      <fill>
        <patternFill patternType="none">
          <fgColor indexed="64"/>
          <bgColor indexed="65"/>
        </patternFill>
      </fill>
    </dxf>
    <dxf>
      <font>
        <b val="0"/>
        <i val="0"/>
        <strike val="0"/>
        <condense val="0"/>
        <extend val="0"/>
        <outline val="0"/>
        <shadow val="0"/>
        <u val="none"/>
        <vertAlign val="baseline"/>
        <sz val="8"/>
        <color theme="1"/>
        <name val="Calibri"/>
        <family val="2"/>
        <scheme val="minor"/>
      </font>
      <fill>
        <patternFill patternType="none">
          <fgColor indexed="64"/>
          <bgColor indexed="65"/>
        </patternFill>
      </fill>
    </dxf>
    <dxf>
      <font>
        <b val="0"/>
        <i val="0"/>
        <strike val="0"/>
        <condense val="0"/>
        <extend val="0"/>
        <outline val="0"/>
        <shadow val="0"/>
        <u val="none"/>
        <vertAlign val="baseline"/>
        <sz val="8"/>
        <color theme="1"/>
        <name val="Calibri"/>
        <family val="2"/>
        <scheme val="minor"/>
      </font>
      <fill>
        <patternFill patternType="none">
          <fgColor indexed="64"/>
          <bgColor indexed="65"/>
        </patternFill>
      </fill>
    </dxf>
    <dxf>
      <font>
        <b val="0"/>
        <i val="0"/>
        <strike val="0"/>
        <condense val="0"/>
        <extend val="0"/>
        <outline val="0"/>
        <shadow val="0"/>
        <u val="none"/>
        <vertAlign val="baseline"/>
        <sz val="8"/>
        <color theme="1"/>
        <name val="Calibri"/>
        <family val="2"/>
        <scheme val="minor"/>
      </font>
      <fill>
        <patternFill patternType="none">
          <fgColor indexed="64"/>
          <bgColor indexed="65"/>
        </patternFill>
      </fill>
    </dxf>
    <dxf>
      <font>
        <b val="0"/>
        <i val="0"/>
        <strike val="0"/>
        <condense val="0"/>
        <extend val="0"/>
        <outline val="0"/>
        <shadow val="0"/>
        <u val="none"/>
        <vertAlign val="baseline"/>
        <sz val="8"/>
        <color theme="1"/>
        <name val="Calibri"/>
        <family val="2"/>
        <scheme val="minor"/>
      </font>
      <fill>
        <patternFill patternType="none">
          <fgColor indexed="64"/>
          <bgColor indexed="65"/>
        </patternFill>
      </fill>
    </dxf>
    <dxf>
      <font>
        <b/>
        <i val="0"/>
        <strike val="0"/>
        <condense val="0"/>
        <extend val="0"/>
        <outline val="0"/>
        <shadow val="0"/>
        <u val="none"/>
        <vertAlign val="baseline"/>
        <sz val="8"/>
        <color theme="1"/>
        <name val="Calibri"/>
        <family val="2"/>
        <scheme val="minor"/>
      </font>
      <fill>
        <patternFill patternType="none">
          <fgColor indexed="64"/>
          <bgColor indexed="65"/>
        </patternFill>
      </fill>
    </dxf>
    <dxf>
      <fill>
        <gradientFill degree="90">
          <stop position="0">
            <color theme="0"/>
          </stop>
          <stop position="0.5">
            <color theme="9" tint="0.80001220740379042"/>
          </stop>
          <stop position="1">
            <color theme="0"/>
          </stop>
        </gradientFill>
      </fill>
    </dxf>
    <dxf>
      <fill>
        <patternFill>
          <bgColor theme="0" tint="-4.9989318521683403E-2"/>
        </patternFill>
      </fill>
    </dxf>
    <dxf>
      <fill>
        <patternFill>
          <bgColor theme="9" tint="0.59996337778862885"/>
        </patternFill>
      </fill>
    </dxf>
    <dxf>
      <fill>
        <gradientFill degree="90">
          <stop position="0">
            <color theme="0"/>
          </stop>
          <stop position="0.5">
            <color rgb="FFF5F9FD"/>
          </stop>
          <stop position="1">
            <color theme="0"/>
          </stop>
        </gradientFill>
      </fill>
    </dxf>
    <dxf>
      <fill>
        <patternFill>
          <bgColor theme="0"/>
        </patternFill>
      </fill>
    </dxf>
    <dxf>
      <fill>
        <patternFill>
          <bgColor theme="4" tint="0.59996337778862885"/>
        </patternFill>
      </fill>
    </dxf>
    <dxf>
      <fill>
        <gradientFill degree="90">
          <stop position="0">
            <color theme="0"/>
          </stop>
          <stop position="0.5">
            <color theme="7" tint="0.80001220740379042"/>
          </stop>
          <stop position="1">
            <color theme="0"/>
          </stop>
        </gradientFill>
      </fill>
    </dxf>
    <dxf>
      <fill>
        <patternFill>
          <bgColor theme="0" tint="-4.9989318521683403E-2"/>
        </patternFill>
      </fill>
    </dxf>
    <dxf>
      <fill>
        <patternFill>
          <bgColor theme="7" tint="0.59996337778862885"/>
        </patternFill>
      </fill>
    </dxf>
  </dxfs>
  <tableStyles count="3" defaultTableStyle="Estilo de tabla 1" defaultPivotStyle="PivotStyleLight16">
    <tableStyle name="Estilo de tabla 1" pivot="0" count="3" xr9:uid="{7D062C19-437C-4FEC-BD54-9B6522CEEDA4}">
      <tableStyleElement type="headerRow" dxfId="215"/>
      <tableStyleElement type="firstRowStripe" dxfId="214"/>
      <tableStyleElement type="secondRowStripe" dxfId="213"/>
    </tableStyle>
    <tableStyle name="Estilo de tabla 1 2" pivot="0" count="3" xr9:uid="{4631BB5C-5B16-4288-BFE9-F19693E79F13}">
      <tableStyleElement type="headerRow" dxfId="212"/>
      <tableStyleElement type="firstRowStripe" dxfId="211"/>
      <tableStyleElement type="secondRowStripe" dxfId="210"/>
    </tableStyle>
    <tableStyle name="Estilo de tabla 1 3" pivot="0" count="3" xr9:uid="{801D04C7-143E-4FEE-A7DD-D5E954E50268}">
      <tableStyleElement type="headerRow" dxfId="209"/>
      <tableStyleElement type="firstRowStripe" dxfId="208"/>
      <tableStyleElement type="secondRowStripe" dxfId="20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685800</xdr:colOff>
      <xdr:row>0</xdr:row>
      <xdr:rowOff>28575</xdr:rowOff>
    </xdr:from>
    <xdr:to>
      <xdr:col>8</xdr:col>
      <xdr:colOff>495300</xdr:colOff>
      <xdr:row>22</xdr:row>
      <xdr:rowOff>152400</xdr:rowOff>
    </xdr:to>
    <xdr:pic>
      <xdr:nvPicPr>
        <xdr:cNvPr id="3" name="Imagen 2">
          <a:extLst>
            <a:ext uri="{FF2B5EF4-FFF2-40B4-BE49-F238E27FC236}">
              <a16:creationId xmlns:a16="http://schemas.microsoft.com/office/drawing/2014/main" id="{8256819F-1EFD-423D-A56E-5373B84062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28575"/>
          <a:ext cx="5905500" cy="431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CiBCC.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racte de la normativa"/>
      <sheetName val="Instruccions"/>
      <sheetName val="Valoració "/>
      <sheetName val="N AQU"/>
      <sheetName val="AGR INT"/>
      <sheetName val="ERC Grant"/>
      <sheetName val="1.2.a.Projectes Internacionals"/>
      <sheetName val="1.2.b.Projectes I+D+i"/>
      <sheetName val="1.2.c.SGR"/>
      <sheetName val="1.2.d.Publicacions"/>
      <sheetName val="1.2.e.Transferència"/>
      <sheetName val="1.2.f. Institucions acadèmiques"/>
      <sheetName val="1.2.g.Direcció"/>
      <sheetName val="2.ii.Projectes Innovació Docent"/>
      <sheetName val="2.iv.Tesis"/>
      <sheetName val="2.v.2. Experiència Docent"/>
      <sheetName val="2.vi. Comissions docència"/>
      <sheetName val="2.vii altres mèrits docents"/>
      <sheetName val="AM. Altres Mèrits"/>
      <sheetName val="RESUM"/>
    </sheetNames>
    <sheetDataSet>
      <sheetData sheetId="0"/>
      <sheetData sheetId="1"/>
      <sheetData sheetId="2">
        <row r="7">
          <cell r="D7"/>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28080F78-ABC1-4474-8A02-EBB8C217B16E}" name="Tabla17" displayName="Tabla17" ref="A1:K3" totalsRowShown="0" headerRowDxfId="206" dataDxfId="205">
  <autoFilter ref="A1:K3" xr:uid="{28080F78-ABC1-4474-8A02-EBB8C217B16E}"/>
  <tableColumns count="11">
    <tableColumn id="1" xr3:uid="{7BF8BE2D-2226-426A-A483-B95291D2707E}" name="NIF / NIE" dataDxfId="204"/>
    <tableColumn id="2" xr3:uid="{EDC4D392-1FDE-4A20-B42C-5BA9C8E2FA61}" name="Niu" dataDxfId="203"/>
    <tableColumn id="3" xr3:uid="{8E68E8AA-6BA3-482F-B6BB-B12FC2382D98}" name="Cognoms i Nom" dataDxfId="202"/>
    <tableColumn id="4" xr3:uid="{8184F8FA-3FA4-4D0B-B53C-50DA72184A83}" name="Categoria" dataDxfId="201"/>
    <tableColumn id="5" xr3:uid="{BED8DD22-3042-47F0-95EB-5756E114F7EA}" name="Departament" dataDxfId="200"/>
    <tableColumn id="6" xr3:uid="{D0E2058C-38C6-425C-B26D-C5EB1AD7F0BD}" name="Àrea" dataDxfId="199"/>
    <tableColumn id="7" xr3:uid="{8F3E0517-23E3-4144-A63E-EF15865F4320}" name="codi dep" dataDxfId="198"/>
    <tableColumn id="8" xr3:uid="{215BC9C9-2C53-4821-A12D-A004FFB25CCF}" name="codi àrea" dataDxfId="197"/>
    <tableColumn id="9" xr3:uid="{03D5F364-E9AA-4AB9-80BF-F456BDD154A4}" name="crèdits docència" dataDxfId="196"/>
    <tableColumn id="10" xr3:uid="{E699DC34-92E6-4D7A-86DA-9ABEB9D88AD9}" name="punts docència" dataDxfId="195"/>
    <tableColumn id="11" xr3:uid="{0C3FC921-DAA7-4093-8C4D-D3A40FC493DC}" name="link" dataDxfId="194"/>
  </tableColumns>
  <tableStyleInfo name="Estilo de tabla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A64EC64C-81D9-43FA-A6B6-E2D25FBFE80D}" name="WoS" displayName="WoS" ref="B15:D269" totalsRowShown="0">
  <autoFilter ref="B15:D269" xr:uid="{5A8BF548-7488-41AD-8F77-D5F1817CCC69}"/>
  <tableColumns count="3">
    <tableColumn id="1" xr3:uid="{A83E1127-E7A7-45B9-A256-AF1FD4119AC8}" name="WoS Category " dataDxfId="193"/>
    <tableColumn id="2" xr3:uid="{0302C1A8-D705-45D8-8975-99CEEA1144CF}" name="C normalitzat" dataDxfId="192"/>
    <tableColumn id="3" xr3:uid="{B4F1166E-5E88-4C29-838D-078382DD28C4}" name="WOS Domain " dataDxfId="191"/>
  </tableColumns>
  <tableStyleInfo name="Estilo de tabla 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1F9D363-30E2-487A-BDEA-44E1DDC55BA8}" name="Tabla1" displayName="Tabla1" ref="A6:F106" totalsRowShown="0" headerRowDxfId="190" dataDxfId="188" headerRowBorderDxfId="189" tableBorderDxfId="187" totalsRowBorderDxfId="186">
  <autoFilter ref="A6:F106" xr:uid="{46A5E346-5497-40A6-831A-AF8DD9A91253}">
    <filterColumn colId="0" hiddenButton="1"/>
    <filterColumn colId="1" hiddenButton="1"/>
    <filterColumn colId="2" hiddenButton="1"/>
    <filterColumn colId="3" hiddenButton="1"/>
    <filterColumn colId="4" hiddenButton="1"/>
    <filterColumn colId="5" hiddenButton="1"/>
  </autoFilter>
  <tableColumns count="6">
    <tableColumn id="1" xr3:uid="{27CD658E-9A41-4089-89BF-AB48CCB8C7D8}" name="ORDRE" dataDxfId="185"/>
    <tableColumn id="2" xr3:uid="{14863E8E-D4F3-457E-A268-F8D7CDECC416}" name="ERC Grant" dataDxfId="184"/>
    <tableColumn id="6" xr3:uid="{F5A70088-8831-4780-9D7A-6E490FE07FAF}" name="Tipus" dataDxfId="183"/>
    <tableColumn id="3" xr3:uid="{6C279BD6-6202-40CD-BFB2-07F43D7BBD2C}" name="DATA inici" dataDxfId="182"/>
    <tableColumn id="4" xr3:uid="{C6AA849B-AC2C-4DD5-84B8-1BF721702D05}" name="DATA fi" dataDxfId="181"/>
    <tableColumn id="5" xr3:uid="{6925FEB0-20FC-425F-9123-D01AC02794AC}" name="CODI" dataDxfId="180">
      <calculatedColumnFormula>IF(B7&lt;&gt;"",(CONCATENATE('Valoració '!$D$7,"ERC_00",A7)),"")</calculatedColumnFormula>
    </tableColumn>
  </tableColumns>
  <tableStyleInfo name="Estilo de tabla 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BC878A5-183C-481B-9603-6398F26C21A8}" name="Tabla2" displayName="Tabla2" ref="A7:S107" totalsRowShown="0" headerRowDxfId="179" dataDxfId="177" headerRowBorderDxfId="178" tableBorderDxfId="176">
  <autoFilter ref="A7:S107" xr:uid="{64A7AB1E-B89E-46A6-8C49-986A06EE6BD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autoFilter>
  <tableColumns count="19">
    <tableColumn id="1" xr3:uid="{9D8FCB5A-6172-48C9-A4B2-E36EA206F67C}" name="ORDRE" dataDxfId="175"/>
    <tableColumn id="2" xr3:uid="{11016875-A31C-40EF-93C2-E56002FA6A21}" name="Nom de la convocatòria" dataDxfId="174"/>
    <tableColumn id="3" xr3:uid="{237E3FF6-A7B3-4198-9606-659766CE88C6}" name="Entitat finançadora" dataDxfId="173"/>
    <tableColumn id="4" xr3:uid="{430D8084-C84B-45EB-862E-5689435199A0}" name="Referència" dataDxfId="172"/>
    <tableColumn id="5" xr3:uid="{AD8B1727-0942-426A-B402-BB45BEBAB031}" name="Títol" dataDxfId="171"/>
    <tableColumn id="6" xr3:uid="{9A05B652-678A-4B93-A2C0-73E384231FE6}" name="nº grups participants" dataDxfId="170"/>
    <tableColumn id="7" xr3:uid="{F33D7250-83E5-4CC0-9CFD-D1B41C5BF97C}" name="nº IPs projecte" dataDxfId="169"/>
    <tableColumn id="8" xr3:uid="{B16AB375-ADA8-49D3-B607-BD0E073D4870}" name="IP projecte (si/no)" dataDxfId="168"/>
    <tableColumn id="9" xr3:uid="{9A1CF76C-2C85-4F3E-A508-F7343F9C2F8F}" name="nº IPs workpackage (només si no és IP)" dataDxfId="167"/>
    <tableColumn id="10" xr3:uid="{EB3B7B4C-F66B-415D-B0C4-17C45270A146}" name="IP workpackage (només si no és IP)" dataDxfId="166"/>
    <tableColumn id="11" xr3:uid="{8D222129-BCF1-4ACC-9D4E-189DD4DEE933}" name="Participació  (només si no és IP)" dataDxfId="165"/>
    <tableColumn id="12" xr3:uid="{5B0DB246-A8C6-4F9A-B246-DF3C91094181}" name="Cuantia de la subvenció" dataDxfId="164"/>
    <tableColumn id="13" xr3:uid="{FE7BA4CC-7668-4FBF-B175-9D8057834615}" name="Data inici (dia/mes/any)" dataDxfId="163"/>
    <tableColumn id="14" xr3:uid="{B5746B5B-A337-4E95-B7D5-FB54F2E233FE}" name="Data final (dia/mes/any)" dataDxfId="162"/>
    <tableColumn id="15" xr3:uid="{85BF0D89-FC97-4B18-83E8-AF284D18A612}" name="Duració en anys " dataDxfId="161">
      <calculatedColumnFormula>(N8-M8)/365</calculatedColumnFormula>
    </tableColumn>
    <tableColumn id="16" xr3:uid="{E0B26928-D00B-420A-9072-A17A984544F4}" name="Puntuació projecte" dataDxfId="160">
      <calculatedColumnFormula>IF(H8="si",IF(F8&gt;5,IF(G8=1,1.5,1),IF(G8&gt;1,0.9,1.25)),IF(J8="si",1,IF(K8="si",0.5,"")))</calculatedColumnFormula>
    </tableColumn>
    <tableColumn id="17" xr3:uid="{5ACDB51D-41EF-4321-9C24-03DAD9CD0160}" name="PUNTUACIÓ projecte (mínim 3 anys)" dataDxfId="159">
      <calculatedColumnFormula>IFERROR(P8*O8/3,0)</calculatedColumnFormula>
    </tableColumn>
    <tableColumn id="18" xr3:uid="{7F4F7971-789D-4343-BB0C-0FB4CEE7F79F}" name="Projecte UAB" dataDxfId="158"/>
    <tableColumn id="19" xr3:uid="{FB52FCD7-E728-4272-92E6-2F1D696FB0F4}" name="CODI" dataDxfId="157">
      <calculatedColumnFormula>IF(R8="","",IF(R8="SI","No cal documentació",IF(P8&gt;0,(CONCATENATE("1.2a_",'Valoració '!$D$7,"00",A8))," ")))</calculatedColumnFormula>
    </tableColumn>
  </tableColumns>
  <tableStyleInfo name="Estilo de tabla 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D7B4235-0170-4B1B-93C1-809066870152}" name="Tabla3" displayName="Tabla3" ref="A7:Q107" totalsRowShown="0" headerRowDxfId="156" dataDxfId="155" tableBorderDxfId="154">
  <autoFilter ref="A7:Q107" xr:uid="{A6126AAA-E5C0-4EF7-80CC-F36F28B0516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autoFilter>
  <tableColumns count="17">
    <tableColumn id="1" xr3:uid="{04688727-661F-40F4-85BE-7C652EBF9AD7}" name="ORDRE" dataDxfId="153"/>
    <tableColumn id="2" xr3:uid="{E8279DD0-A908-4864-A6E7-C67A2600904C}" name="Nom de la convocatòria" dataDxfId="152"/>
    <tableColumn id="3" xr3:uid="{7B5AC555-7A04-452C-ACD5-11FF9C05F7CE}" name="Entitat finançadora" dataDxfId="151"/>
    <tableColumn id="4" xr3:uid="{9D8F011E-9E87-4B9A-A58F-349D5F7EC7A5}" name="Referència" dataDxfId="150"/>
    <tableColumn id="5" xr3:uid="{248A2611-44ED-43C4-814B-572EDA34F4F9}" name="Títol" dataDxfId="149"/>
    <tableColumn id="6" xr3:uid="{29218E9F-26CB-4F37-8381-83CD1DC57D8A}" name="nº grups participants (referit  a subprojectes dins de projectes coordinats, sent l'IP del projecte coordinat el candidat)" dataDxfId="148"/>
    <tableColumn id="7" xr3:uid="{6C9ECA46-D661-4097-AA5D-6230CA941363}" name="nº IPs projecte" dataDxfId="147"/>
    <tableColumn id="8" xr3:uid="{1283501F-97AF-4759-ADC6-934BC1BB8FC9}" name="IP projecte (si/no)" dataDxfId="146"/>
    <tableColumn id="9" xr3:uid="{3E886A2E-333C-4BE9-92CD-F759F8E74DAA}" name="Participació  (només si no és IP)" dataDxfId="145"/>
    <tableColumn id="10" xr3:uid="{3E80CD45-DC77-4295-9F74-2A2D43361754}" name="Cuantia de la subvenció" dataDxfId="144"/>
    <tableColumn id="11" xr3:uid="{E7A61DA5-5967-4633-8E85-196F9B0BC1D4}" name="Data inici (dia/mes/any)" dataDxfId="143"/>
    <tableColumn id="12" xr3:uid="{A2D906C0-506E-4181-A1AA-EA2DEA166D8C}" name="Data final (dia/mes/any)" dataDxfId="142"/>
    <tableColumn id="13" xr3:uid="{B7887845-C39D-473B-A3B7-4F34F7C60E06}" name="Duració en anys " dataDxfId="141">
      <calculatedColumnFormula>(L8-K8)/365</calculatedColumnFormula>
    </tableColumn>
    <tableColumn id="14" xr3:uid="{9693CAE7-72BB-4E30-9D30-1B396AB4358A}" name="Puntuació projecte" dataDxfId="140">
      <calculatedColumnFormula>IF(H8="si",IF(F8&gt;1,IF(G8&gt;1,0.7,1),IF(G8&gt;1,0.6,0.75)),(IF(I8="si",0.3,0)))</calculatedColumnFormula>
    </tableColumn>
    <tableColumn id="15" xr3:uid="{2C2DA009-1CC7-4759-B4A0-FE6C11FEA915}" name="PUNTUACIÓ projecte (mínim 3 anys)" dataDxfId="139">
      <calculatedColumnFormula>IF(M8=3,N8,IF(M8&gt;3,(N8+(N8*(M8-3))/3),((N8*M8)/3)))</calculatedColumnFormula>
    </tableColumn>
    <tableColumn id="16" xr3:uid="{1EDA4DA4-40E3-45D6-99FE-33ABFD4E4C21}" name="Projecte UAB" dataDxfId="138"/>
    <tableColumn id="17" xr3:uid="{893766E0-B5A6-4870-B081-C7BE4D3E8026}" name="CODI" dataDxfId="137">
      <calculatedColumnFormula>IF(P8="","",IF(P8="SI","No cal documentació",IF(N8&gt;0,(CONCATENATE("1.2 b Projectes",'Valoració '!$D$7,"00",A8))," ")))</calculatedColumnFormula>
    </tableColumn>
  </tableColumns>
  <tableStyleInfo name="Estilo de tabla 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425B2EB-9C1B-4C55-9A3F-170A287D7363}" name="Tabla4" displayName="Tabla4" ref="A7:K107" totalsRowShown="0" headerRowBorderDxfId="136" tableBorderDxfId="135" totalsRowBorderDxfId="134">
  <autoFilter ref="A7:K107" xr:uid="{DB4CA39D-2FF3-4274-9C95-E69DFDB1676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autoFilter>
  <tableColumns count="11">
    <tableColumn id="1" xr3:uid="{89464B95-ED6C-4FF1-997F-B8A4E62C7127}" name="ORDRE" dataDxfId="133"/>
    <tableColumn id="2" xr3:uid="{E300FAB9-A4F4-4EE8-A851-E55023DEB4A8}" name="Nom de la convocatòria" dataDxfId="132"/>
    <tableColumn id="3" xr3:uid="{CB9B5B4B-5317-4991-AC96-61261330940A}" name="Entitat finançadora" dataDxfId="131"/>
    <tableColumn id="4" xr3:uid="{3170255D-8123-4B50-9CAB-6A2597DAE46E}" name="Referència" dataDxfId="130"/>
    <tableColumn id="5" xr3:uid="{C32264A2-1C5E-46BC-A156-7AE2F01DD807}" name="Títol" dataDxfId="129"/>
    <tableColumn id="6" xr3:uid="{9F184849-240F-4DD7-BE90-747ABD1D0A1D}" name="Finançat (si/no)" dataDxfId="128"/>
    <tableColumn id="7" xr3:uid="{A3582FED-2993-4CC6-9CB2-ED89FC37FA5F}" name="IP projecte (si/no)" dataDxfId="127"/>
    <tableColumn id="8" xr3:uid="{DECC7C2E-0138-46AB-96EC-A1DE446FDEBA}" name="Cuantia de la subvenció" dataDxfId="126"/>
    <tableColumn id="9" xr3:uid="{819E88B7-CC1B-4A33-BB98-9446C2256B89}" name="Puntuació projecte" dataDxfId="125">
      <calculatedColumnFormula>IF(F8="si",IF(G8="si",0.5,0),IF(G8="si",0.3,0))</calculatedColumnFormula>
    </tableColumn>
    <tableColumn id="10" xr3:uid="{BE1586FC-5883-4447-875E-4C368DCEF722}" name="SGR de la UAB" dataDxfId="124"/>
    <tableColumn id="11" xr3:uid="{210FCCBC-6CF0-4EF7-A4AA-B464AB832742}" name="CODI" dataDxfId="123">
      <calculatedColumnFormula>IF(J8="","",IF(J8="SI","No cal documentació",IF(I8&gt;0,(CONCATENATE("12c_",'Valoració '!$D$7,"00",A8))," ")))</calculatedColumnFormula>
    </tableColumn>
  </tableColumns>
  <tableStyleInfo name="Estilo de tabla 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A9CD710-B3CE-4FF4-A1F4-63A22694E806}" name="Tabla5" displayName="Tabla5" ref="A7:I207" totalsRowShown="0" headerRowDxfId="122" headerRowBorderDxfId="121" tableBorderDxfId="120" totalsRowBorderDxfId="119">
  <autoFilter ref="A7:I207" xr:uid="{E1D8D2A1-735D-4EDA-A98F-C36FABF241AD}">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95841497-D8BA-43CD-A503-9DFF169E91A6}" name="ORDRE" dataDxfId="118"/>
    <tableColumn id="2" xr3:uid="{DF24C0EB-9A96-46C4-B057-1BC234A2829A}" name="Referència completa de la publicació indexada JCR: autors, títol, Revista, pàgina inicial-final." dataDxfId="117"/>
    <tableColumn id="3" xr3:uid="{714BA28F-7D9E-4132-B330-37D738D9C293}" name="Quartil (1, 2 o 3)" dataDxfId="116"/>
    <tableColumn id="4" xr3:uid="{8A331F3F-313F-4959-91AB-69A957B16713}" name="Àrea JCR" dataDxfId="115"/>
    <tableColumn id="5" xr3:uid="{11388428-DC80-4462-906E-05EAC5CD2582}" name="Núm. de citacions segons ISI WoK" dataDxfId="114"/>
    <tableColumn id="6" xr3:uid="{97A2B4FD-8314-4B19-B4B0-1D5104341F60}" name="P" dataDxfId="113">
      <calculatedColumnFormula>IF(C8&lt;&gt;"",1/8,0)</calculatedColumnFormula>
    </tableColumn>
    <tableColumn id="7" xr3:uid="{30412D2E-CCA2-4563-9455-70A8EFAD8376}" name="Q" dataDxfId="112">
      <calculatedColumnFormula>IFERROR(IF(C8=1,1,IF('1.2.d.Publicacions'!C8=2,1/2,IF('1.2.d.Publicacions'!C8=3,1/4,0)))/$C$6,"")</calculatedColumnFormula>
    </tableColumn>
    <tableColumn id="8" xr3:uid="{6686E788-ABFC-4307-A3A1-64985FC7A42C}" name="I" dataDxfId="111">
      <calculatedColumnFormula>IFERROR(E8/(100*VLOOKUP(D8,'N AQU'!$B$16:$C$269,2,0)),0)</calculatedColumnFormula>
    </tableColumn>
    <tableColumn id="9" xr3:uid="{79EF223D-DD9E-441F-A279-0227DEAC45AD}" name="CODI" dataDxfId="110">
      <calculatedColumnFormula>IF(B8&lt;&gt;"",CONCATENATE('Valoració '!$D$7,"1.1.e_00",A8),"")</calculatedColumnFormula>
    </tableColumn>
  </tableColumns>
  <tableStyleInfo name="Estilo de tabla 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2743B717-3F6C-441F-92B1-AA67D0EAF991}" name="Tabla6" displayName="Tabla6" ref="A7:M107" totalsRowShown="0" headerRowDxfId="109" dataDxfId="107" headerRowBorderDxfId="108" tableBorderDxfId="106">
  <autoFilter ref="A7:M107" xr:uid="{67784871-5610-42DD-B722-C5F6ED6061F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61E1930D-498A-4AE1-AB0A-8B90E60CE887}" name="ORDRE" dataDxfId="105"/>
    <tableColumn id="2" xr3:uid="{228DEC51-7A26-4423-B8FB-9330E92CAE6B}" name="Conveni/Patent" dataDxfId="104"/>
    <tableColumn id="3" xr3:uid="{D2FEDD71-0958-4CDA-92BD-FDC647A622B7}" name="Nom del conveni" dataDxfId="103"/>
    <tableColumn id="4" xr3:uid="{A598235E-F09E-4361-8FA3-0E2C1CC0176E}" name="Nacional / Internacional" dataDxfId="102"/>
    <tableColumn id="5" xr3:uid="{588DA083-6AC8-4F78-B21E-214B25DAA6D5}" name="Duració conveni (nombre d'anys)" dataDxfId="101"/>
    <tableColumn id="6" xr3:uid="{57E9BEEA-8358-4D6F-8B93-B016EAE51D11}" name="Entitats" dataDxfId="100"/>
    <tableColumn id="7" xr3:uid="{F0325A07-E661-4F2B-873F-14C873AA4BE9}" name="Responsable / Participant" dataDxfId="99"/>
    <tableColumn id="8" xr3:uid="{728BBA26-9B78-48B5-8C10-8408CA94BEA6}" name="P1" dataDxfId="98">
      <calculatedColumnFormula>IF(B8="Patent",0,IF(AND(D8="Internacional",G8="Responsable"),0.25*E8,0))</calculatedColumnFormula>
    </tableColumn>
    <tableColumn id="9" xr3:uid="{5C61BC8E-F73A-41B8-9B6D-8935352F8C52}" name="P2" dataDxfId="97">
      <calculatedColumnFormula>IF(B8="Patent",0,IF(AND(D8="Nacional",G8="Responsable"),0.2*E8,0))</calculatedColumnFormula>
    </tableColumn>
    <tableColumn id="10" xr3:uid="{DB66368C-5A1B-466B-ADDD-C6F5EBA3FBA6}" name="P3" dataDxfId="96">
      <calculatedColumnFormula>IF(B8="Patent",0,IF(AND(D8="Nacional",G8="Participant"),0.1*E8,0))</calculatedColumnFormula>
    </tableColumn>
    <tableColumn id="11" xr3:uid="{64EAC80A-8DA3-4EB9-B5F1-69484BEA9A98}" name="P4" dataDxfId="95">
      <calculatedColumnFormula>IF(B8="Patent",0,IF(AND(D8="Internacional",G8="Participant"),0.1*E8,0))</calculatedColumnFormula>
    </tableColumn>
    <tableColumn id="12" xr3:uid="{50D008CA-3EDA-46CB-8EB8-C1CEF1819010}" name="P5" dataDxfId="94">
      <calculatedColumnFormula>IF(B8="Patent",1,0)</calculatedColumnFormula>
    </tableColumn>
    <tableColumn id="13" xr3:uid="{6889CD8D-D36F-42A0-AD84-817345F50327}" name="CODI" dataDxfId="93">
      <calculatedColumnFormula>IF(C8&lt;&gt;0,(CONCATENATE("12e_",'Valoració '!$D$7,"00",A8))," ")</calculatedColumnFormula>
    </tableColumn>
  </tableColumns>
  <tableStyleInfo name="Estilo de tabla 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0FB83DE-436F-4390-866D-1EADF2B3956C}" name="Tabla7" displayName="Tabla7" ref="A7:E107" totalsRowShown="0" headerRowDxfId="92" dataDxfId="90" headerRowBorderDxfId="91" tableBorderDxfId="89" totalsRowBorderDxfId="88">
  <autoFilter ref="A7:E107" xr:uid="{886EDA46-747C-401D-82B1-4BE31B1BB301}">
    <filterColumn colId="0" hiddenButton="1"/>
    <filterColumn colId="1" hiddenButton="1"/>
    <filterColumn colId="2" hiddenButton="1"/>
    <filterColumn colId="3" hiddenButton="1"/>
    <filterColumn colId="4" hiddenButton="1"/>
  </autoFilter>
  <tableColumns count="5">
    <tableColumn id="1" xr3:uid="{BA9F4ACE-B4E6-4B34-8E59-3D9A98D413A8}" name="ORDRE" dataDxfId="87"/>
    <tableColumn id="2" xr3:uid="{D17C162F-01A1-40EF-8E37-B39D4CDCD83D}" name="Nom de la societat/institució" dataDxfId="86"/>
    <tableColumn id="3" xr3:uid="{75F8AC60-7E84-4C15-962E-8798A94115B3}" name="Ciutat on es troba" dataDxfId="85"/>
    <tableColumn id="4" xr3:uid="{F4070E56-2374-4ACA-9CD8-8749FFEBDD83}" name="DATA inici membre" dataDxfId="84"/>
    <tableColumn id="5" xr3:uid="{016DE904-BF2D-4069-932F-74DFA0883D52}" name="CODI" dataDxfId="83">
      <calculatedColumnFormula>IF(B8&lt;&gt;0,(CONCATENATE("12f_",'Valoració '!$D$7,"00",A8))," ")</calculatedColumnFormula>
    </tableColumn>
  </tableColumns>
  <tableStyleInfo name="Estilo de tabla 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8676D760-90F3-4DD5-B4D7-5752EA57DF12}" name="Tabla8" displayName="Tabla8" ref="A5:E105" totalsRowShown="0" headerRowDxfId="82" dataDxfId="81" tableBorderDxfId="80">
  <autoFilter ref="A5:E105" xr:uid="{DE981CFA-7309-4740-8DD3-3319CF7E7AAA}">
    <filterColumn colId="0" hiddenButton="1"/>
    <filterColumn colId="1" hiddenButton="1"/>
    <filterColumn colId="2" hiddenButton="1"/>
    <filterColumn colId="3" hiddenButton="1"/>
    <filterColumn colId="4" hiddenButton="1"/>
  </autoFilter>
  <tableColumns count="5">
    <tableColumn id="1" xr3:uid="{27A921AE-DEBE-4385-B6A6-B1B95484AA28}" name="ORDRE" dataDxfId="79"/>
    <tableColumn id="2" xr3:uid="{FF1AFC02-7F5E-4D00-BA02-635F1D67564C}" name="Nom de la infraestructura científica" dataDxfId="78"/>
    <tableColumn id="3" xr3:uid="{4E079A65-B687-4526-8A63-C7FA49AAE186}" name="Ciutat on es troba" dataDxfId="77"/>
    <tableColumn id="4" xr3:uid="{0EF1B9D3-B255-4DB2-B32B-8119C729F3F1}" name="DATA inici direcció" dataDxfId="76"/>
    <tableColumn id="5" xr3:uid="{A7481307-AC97-40F6-A566-85E1187F44A0}" name="CODI" dataDxfId="75">
      <calculatedColumnFormula>IF(B6&lt;&gt;"",CONCATENATE('Valoració '!D6,"1.1.g_00",A6),"")</calculatedColumnFormula>
    </tableColumn>
  </tableColumns>
  <tableStyleInfo name="Estilo de tabla 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E4A4452-6D76-489B-B90C-10B75A90072D}" name="Tabla9" displayName="Tabla9" ref="A7:M107" totalsRowShown="0" headerRowBorderDxfId="74" tableBorderDxfId="73">
  <autoFilter ref="A7:M107" xr:uid="{39130373-F808-4721-8D40-9B77B0349CB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C7CE026F-2900-4E7B-B5DC-FB40FCCA5F48}" name="ORDRE" dataDxfId="72"/>
    <tableColumn id="2" xr3:uid="{57339644-EEE2-4905-A99B-73AA3902299E}" name="Nom del projecte" dataDxfId="71"/>
    <tableColumn id="3" xr3:uid="{3E603D25-9AB4-4BCC-8C1F-B36469DC5D11}" name="Amb finançament s/n" dataDxfId="70"/>
    <tableColumn id="4" xr3:uid="{869A79C7-5D6A-49A6-9269-EABA9CAC6804}" name="Referència" dataDxfId="69"/>
    <tableColumn id="5" xr3:uid="{2B68EC02-AD3A-40D5-A17C-47D457D2DFAF}" name="Entitat finançadora" dataDxfId="68"/>
    <tableColumn id="6" xr3:uid="{AAD0005B-47CE-40E9-815F-FB7D60BA42A2}" name="IP projecte (si/no)" dataDxfId="67"/>
    <tableColumn id="7" xr3:uid="{9D4BA8B1-1984-4C79-8025-2C7EEBD95E66}" name="Participació (si/no) (només si no és IP)" dataDxfId="66"/>
    <tableColumn id="8" xr3:uid="{0E4DA1A0-4C0F-436B-AE39-BAD296A4A452}" name="Cuantia de la subvenció" dataDxfId="65"/>
    <tableColumn id="9" xr3:uid="{BD5426DD-E710-42EC-8FC6-CEA05D18BD03}" name="Data inici (dia/mes/any)" dataDxfId="64"/>
    <tableColumn id="10" xr3:uid="{EABC7876-ADB6-47C3-8405-D60732A9DDC9}" name="Data final (dia/mes/any)" dataDxfId="63"/>
    <tableColumn id="11" xr3:uid="{5537EA86-1B92-441A-AEA5-EB0623C67926}" name="Puntuació projecte" dataDxfId="62">
      <calculatedColumnFormula>IF(AND(C8="si",F8="si"),1,IF(AND(C8="si",F8="no"),IF(G8="si",0.5,0),0))+IF(AND(C8="no",F8="si"),0.3,IF(AND(C8="no",F8="no"),IF(G8="si",0.15,0)))</calculatedColumnFormula>
    </tableColumn>
    <tableColumn id="12" xr3:uid="{6702DC65-ACC3-4B67-A185-460C85274692}" name="Projecte UAB" dataDxfId="61"/>
    <tableColumn id="13" xr3:uid="{CF8BA9F7-E92C-4E74-8054-A5FAA552453E}" name="CODI" dataDxfId="60">
      <calculatedColumnFormula>IF(L8="","",IF(L8="SI","No cal documentació",IF(K8&gt;0,(CONCATENATE("2ii_",'Valoració '!$D$7,"00",A8))," ")))</calculatedColumnFormula>
    </tableColumn>
  </tableColumns>
  <tableStyleInfo name="Estilo de tabla 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FFAF99F-826D-4373-9B66-9A2110734B5F}" name="Tabla10" displayName="Tabla10" ref="A6:H106" totalsRowShown="0" headerRowDxfId="59" dataDxfId="57" headerRowBorderDxfId="58" tableBorderDxfId="56" totalsRowBorderDxfId="55">
  <autoFilter ref="A6:H106" xr:uid="{8E1D5806-5BB9-4C17-BB83-C053C1BBAE01}">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C3BF3BDD-02DE-4590-8441-14A6046A668A}" name="ORDRE" dataDxfId="54"/>
    <tableColumn id="7" xr3:uid="{CC561B44-84E0-4CCC-8E78-44800BBA26B4}" name="Direcció o codirecció" dataDxfId="53"/>
    <tableColumn id="2" xr3:uid="{1D4FDEEB-971C-4C88-8ACE-535F28229F0A}" name="Autor i títol de la tesis" dataDxfId="52"/>
    <tableColumn id="3" xr3:uid="{AB0A48B0-9A48-48DB-A2A3-4C7AF92CCA9C}" name="Universitat on es va defensar" dataDxfId="51"/>
    <tableColumn id="4" xr3:uid="{D9A3F2F7-D814-4367-A839-6E8430D683E0}" name="DATA de lectura" dataDxfId="50"/>
    <tableColumn id="5" xr3:uid="{7A2269DE-C83D-4B6F-96AB-5BDA1A8711C2}" name="Tesis UAB" dataDxfId="49"/>
    <tableColumn id="8" xr3:uid="{011AA6BF-42D1-4382-92C9-147704FB40B6}" name="Punts" dataDxfId="48">
      <calculatedColumnFormula>IF(B7="direcció",1,IF(B7="codirecció",0.5,""))</calculatedColumnFormula>
    </tableColumn>
    <tableColumn id="6" xr3:uid="{0D191D4A-29DA-4F28-A285-B66A84BFCADD}" name="CODI" dataDxfId="47">
      <calculatedColumnFormula>IF(F7="","",IF(F7="SI","No cal documentació",IF(C7&gt;0,(CONCATENATE("2iv_",'Valoració '!$D$7,"00",A7))," ")))</calculatedColumnFormula>
    </tableColumn>
  </tableColumns>
  <tableStyleInfo name="Estilo de tabla 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EBD425E3-F4E9-46D5-8F7A-7FB6BE903B34}" name="Tabla11" displayName="Tabla11" ref="A8:G108" totalsRowShown="0" headerRowDxfId="46" dataDxfId="44" headerRowBorderDxfId="45" tableBorderDxfId="43" totalsRowBorderDxfId="42">
  <autoFilter ref="A8:G108" xr:uid="{15FDDE8C-C968-4BA2-9953-49F9FD0E762D}">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8B4949B3-6AFB-47DF-A0A1-2AE603599F78}" name="ORDRE" dataDxfId="41"/>
    <tableColumn id="2" xr3:uid="{75FEF15F-39B7-4DB6-AC23-0A728A82893C}" name="Matèria (de grau o màster)" dataDxfId="40"/>
    <tableColumn id="3" xr3:uid="{1DBAD514-55EF-4EA0-9B20-0ABEC548C6F3}" name="Centre Docent" dataDxfId="39"/>
    <tableColumn id="4" xr3:uid="{349C3B4B-9D5F-41BB-83AC-0029B312B321}" name="CURS" dataDxfId="38"/>
    <tableColumn id="5" xr3:uid="{FCDBEA83-0DDD-4E3B-B4FD-C6A9F44D6B16}" name="Nombre d'hores" dataDxfId="37"/>
    <tableColumn id="6" xr3:uid="{531C92F5-F51D-4EB1-A644-2AF1E53A50CF}" name="Nombre de crèdits" dataDxfId="36"/>
    <tableColumn id="7" xr3:uid="{D41F2E4F-535A-4FAC-8E26-C4F77187077E}" name="CODI" dataDxfId="35">
      <calculatedColumnFormula>IF(B9&lt;&gt;0,(CONCATENATE("2v2_",'Valoració '!$D$7,"00",A9))," ")</calculatedColumnFormula>
    </tableColumn>
  </tableColumns>
  <tableStyleInfo name="Estilo de tabla 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ECA4FB4-B136-4F8A-BFCF-710B9454D9A8}" name="Tabla12" displayName="Tabla12" ref="A7:E107" totalsRowShown="0" headerRowDxfId="34" headerRowBorderDxfId="33" tableBorderDxfId="32">
  <autoFilter ref="A7:E107" xr:uid="{75737FA0-7FBD-4ABE-940D-C288B7192B4A}">
    <filterColumn colId="0" hiddenButton="1"/>
    <filterColumn colId="1" hiddenButton="1"/>
    <filterColumn colId="2" hiddenButton="1"/>
    <filterColumn colId="3" hiddenButton="1"/>
    <filterColumn colId="4" hiddenButton="1"/>
  </autoFilter>
  <tableColumns count="5">
    <tableColumn id="1" xr3:uid="{1BA8C262-0BDB-48F7-B379-B15F25E90617}" name="ORDRE" dataDxfId="31"/>
    <tableColumn id="2" xr3:uid="{BB60E2D7-7871-46F9-8835-077A01C4F227}" name="Descripció de la comissió / programa docent" dataDxfId="30"/>
    <tableColumn id="3" xr3:uid="{B8364015-62D3-4401-9A70-47FF552CE12C}" name="Ciutat on es troba" dataDxfId="29"/>
    <tableColumn id="4" xr3:uid="{39DF617F-B892-4244-8523-6454D19F7ED0}" name="Nombre de períodes de 3 anys" dataDxfId="28"/>
    <tableColumn id="5" xr3:uid="{6AB42714-851C-4364-AE6E-CBE0497573F5}" name="CODI" dataDxfId="27">
      <calculatedColumnFormula>IF(B8&gt;0,CONCATENATE("2vi_",'Valoració '!$D$7,"00",A8),"")</calculatedColumnFormula>
    </tableColumn>
  </tableColumns>
  <tableStyleInfo name="Estilo de tabla 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40733F73-1037-4D87-99E5-348DAF0C77BE}" name="Tabla315" displayName="Tabla315" ref="A999:C1009" totalsRowShown="0" headerRowDxfId="25" dataDxfId="24">
  <autoFilter ref="A999:C1009" xr:uid="{99AE6EF5-EB5E-4F5D-9DAD-996D2C991471}"/>
  <tableColumns count="3">
    <tableColumn id="1" xr3:uid="{9914906F-B044-4484-8CEA-32D7743DAC1F}" name="ref" dataDxfId="23"/>
    <tableColumn id="2" xr3:uid="{716D0E9C-4FBE-4018-A5E7-F1414DEB47EE}" name="name" dataDxfId="22"/>
    <tableColumn id="3" xr3:uid="{A9D0913A-69B4-4088-8329-1C59C4F08B92}" name="point" dataDxfId="21"/>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AB8C5E61-7F80-4876-9A4E-653C60E41A4E}" name="Tabla516" displayName="Tabla516" ref="A7:H507" totalsRowShown="0" headerRowDxfId="20" dataDxfId="18" headerRowBorderDxfId="19" tableBorderDxfId="17" totalsRowBorderDxfId="16">
  <autoFilter ref="A7:H507" xr:uid="{119AF969-E26D-47AF-B4D8-0DFA16F49647}">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4DFF014A-FB56-432E-AD82-397D1B9EF319}" name="ORDRE" dataDxfId="15"/>
    <tableColumn id="2" xr3:uid="{614E394F-6A70-4A8C-9F93-B250114D31B2}" name="Tipus d''activitat:_x000a_" dataDxfId="14"/>
    <tableColumn id="3" xr3:uid="{0759AF91-31E7-425E-993C-2F3AFAD1B6D6}" name="Descripció o detall de l'activitat (… si escau)" dataDxfId="13"/>
    <tableColumn id="4" xr3:uid="{E7069506-7DBB-4360-BD7C-36056A4FCC1E}" name="data d'inici (si escau)" dataDxfId="12"/>
    <tableColumn id="5" xr3:uid="{6664167C-15AD-41C5-9582-DFC4FCCDD883}" name="data de fi (si escau)" dataDxfId="11"/>
    <tableColumn id="6" xr3:uid="{6F1C3EE5-F3C9-4ABA-98B7-5489F6B66BD5}" name="nombre d'hores (només per a cursos de formació docent)" dataDxfId="10"/>
    <tableColumn id="7" xr3:uid="{26736FF5-3D75-4176-BDD7-46932B045BD9}" name="Puntuació" dataDxfId="9">
      <calculatedColumnFormula array="1">_xlfn.XLOOKUP(B8,Tabla315[[#All],[name]],Tabla315[[#All],[point]],0,0)</calculatedColumnFormula>
    </tableColumn>
    <tableColumn id="8" xr3:uid="{EA927CFC-737E-4F70-A1DB-5A27FFDA373C}" name="CODI" dataDxfId="8">
      <calculatedColumnFormula>IF(B8&gt;0,CONCATENATE("2vii_",'[1]Valoració '!$D$7,"00",A8)," ")</calculatedColumnFormula>
    </tableColumn>
  </tableColumns>
  <tableStyleInfo name="Estilo de tabla 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B2B84329-70D0-4E67-81FD-A8EE8C91810D}" name="Tabla13" displayName="Tabla13" ref="A6:D106" totalsRowShown="0" headerRowDxfId="7" dataDxfId="5" headerRowBorderDxfId="6" tableBorderDxfId="4">
  <autoFilter ref="A6:D106" xr:uid="{39413D38-325B-4775-BBAA-3E19DD846D7E}">
    <filterColumn colId="0" hiddenButton="1"/>
    <filterColumn colId="1" hiddenButton="1"/>
    <filterColumn colId="2" hiddenButton="1"/>
    <filterColumn colId="3" hiddenButton="1"/>
  </autoFilter>
  <tableColumns count="4">
    <tableColumn id="1" xr3:uid="{424CF496-BF4B-4245-A9A3-18E2D7031843}" name="ORDRE" dataDxfId="3"/>
    <tableColumn id="2" xr3:uid="{68C74E6F-E7E6-4782-90D0-B5AC0DC66D27}" name="Mèrit" dataDxfId="2"/>
    <tableColumn id="3" xr3:uid="{EAC44139-8E78-443F-A33B-7F0ED6DDFCB1}" name="DATA" dataDxfId="1"/>
    <tableColumn id="4" xr3:uid="{E2D6D025-E90E-4095-83DC-BE7AEAC90DC6}" name="CODI" dataDxfId="0">
      <calculatedColumnFormula>IF(B7&gt;0,(CONCATENATE("AM_",'Valoració '!$D$7,"00",A7))," ")</calculatedColumnFormula>
    </tableColumn>
  </tableColumns>
  <tableStyleInfo name="Estilo de tabla 1" showFirstColumn="0" showLastColumn="0" showRowStripes="1" showColumnStripes="0"/>
</table>
</file>

<file path=xl/theme/theme1.xml><?xml version="1.0" encoding="utf-8"?>
<a:theme xmlns:a="http://schemas.openxmlformats.org/drawingml/2006/main" name="Tema de l'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uab-my.sharepoint.com/:f:/g/personal/1502249_uab_cat/Emw1Thb9BklBnBM08PGVK5UBssw4ANF3H-Gy5u7Fm3xF9Q?e=SB0Mvq" TargetMode="External"/><Relationship Id="rId1" Type="http://schemas.openxmlformats.org/officeDocument/2006/relationships/hyperlink" Target="https://uab-my.sharepoint.com/:f:/g/personal/1502249_uab_cat/EuqVk_kaqFVLgl8-mOpHtpcB3-W1_TbjXxZHWz_gtP7Avg?e=6Nie3y" TargetMode="External"/><Relationship Id="rId4" Type="http://schemas.openxmlformats.org/officeDocument/2006/relationships/table" Target="../tables/table1.xml"/></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printerSettings" Target="../printerSettings/printerSettings6.bin"/><Relationship Id="rId1" Type="http://schemas.openxmlformats.org/officeDocument/2006/relationships/hyperlink" Target="https://eformularis.uab.cat/group/apa/documentacio-a-adjuntar-per-merits-relevants" TargetMode="External"/></Relationships>
</file>

<file path=xl/worksheets/_rels/sheet8.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hyperlink" Target="https://eformularis.uab.cat/group/apa/documentacio-a-adjuntar-per-merits-relevants" TargetMode="External"/></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hyperlink" Target="https://eformularis.uab.cat/group/apa/documentacio-a-adjuntar-per-merits-relevants" TargetMode="External"/></Relationships>
</file>

<file path=xl/worksheets/_rels/sheet10.xml.rels><?xml version="1.0" encoding="UTF-8" standalone="yes"?>
<Relationships xmlns="http://schemas.openxmlformats.org/package/2006/relationships"><Relationship Id="rId1" Type="http://schemas.openxmlformats.org/officeDocument/2006/relationships/table" Target="../tables/table7.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hyperlink" Target="https://eformularis.uab.cat/group/apa/documentacio-a-adjuntar-per-merits-relevants" TargetMode="External"/></Relationships>
</file>

<file path=xl/worksheets/_rels/sheet12.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4.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hyperlink" Target="https://eformularis.uab.cat/group/apa/documentacio-a-adjuntar-per-merits-relevants" TargetMode="External"/></Relationships>
</file>

<file path=xl/worksheets/_rels/sheet15.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6.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hyperlink" Target="https://eformularis.uab.cat/group/apa/documentacio-a-adjuntar-per-merits-relevants" TargetMode="External"/></Relationships>
</file>

<file path=xl/worksheets/_rels/sheet17.xml.rels><?xml version="1.0" encoding="UTF-8" standalone="yes"?>
<Relationships xmlns="http://schemas.openxmlformats.org/package/2006/relationships"><Relationship Id="rId1" Type="http://schemas.openxmlformats.org/officeDocument/2006/relationships/table" Target="../tables/table14.xml"/></Relationships>
</file>

<file path=xl/worksheets/_rels/sheet18.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table" Target="../tables/table15.xml"/><Relationship Id="rId1" Type="http://schemas.openxmlformats.org/officeDocument/2006/relationships/hyperlink" Target="https://uab-my.sharepoint.com/:f:/g/personal/1502249_uab_cat/Emw1Thb9BklBnBM08PGVK5UBssw4ANF3H-Gy5u7Fm3xF9Q?e=SB0Mvq" TargetMode="External"/></Relationships>
</file>

<file path=xl/worksheets/_rels/sheet19.xml.rels><?xml version="1.0" encoding="UTF-8" standalone="yes"?>
<Relationships xmlns="http://schemas.openxmlformats.org/package/2006/relationships"><Relationship Id="rId1" Type="http://schemas.openxmlformats.org/officeDocument/2006/relationships/table" Target="../tables/table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ull1">
    <tabColor theme="4"/>
  </sheetPr>
  <dimension ref="A1:F44"/>
  <sheetViews>
    <sheetView showGridLines="0" topLeftCell="A2" zoomScale="143" workbookViewId="0">
      <selection activeCell="G39" sqref="G39"/>
    </sheetView>
  </sheetViews>
  <sheetFormatPr baseColWidth="10" defaultColWidth="8.85546875" defaultRowHeight="15" x14ac:dyDescent="0.25"/>
  <cols>
    <col min="1" max="1" width="3.7109375" style="1" customWidth="1"/>
    <col min="2" max="2" width="12.140625" style="1" customWidth="1"/>
    <col min="3" max="3" width="8.85546875" style="1"/>
    <col min="4" max="4" width="56.140625" style="1" customWidth="1"/>
    <col min="5" max="5" width="5" style="1" bestFit="1" customWidth="1"/>
    <col min="6" max="6" width="5" style="2" bestFit="1" customWidth="1"/>
    <col min="7" max="7" width="5" style="1" bestFit="1" customWidth="1"/>
    <col min="8" max="8" width="6.28515625" style="1" customWidth="1"/>
    <col min="9" max="9" width="7.28515625" style="1" customWidth="1"/>
    <col min="10" max="16384" width="8.85546875" style="1"/>
  </cols>
  <sheetData>
    <row r="1" spans="1:5" s="1" customFormat="1" ht="15" hidden="1" customHeight="1" x14ac:dyDescent="0.25">
      <c r="A1" s="6" t="s">
        <v>152</v>
      </c>
      <c r="B1" s="7"/>
      <c r="C1" s="7"/>
      <c r="D1" s="8"/>
    </row>
    <row r="2" spans="1:5" s="1" customFormat="1" ht="15" customHeight="1" x14ac:dyDescent="0.25">
      <c r="A2" s="313" t="s">
        <v>122</v>
      </c>
      <c r="B2" s="313"/>
      <c r="C2" s="313"/>
      <c r="D2" s="313"/>
    </row>
    <row r="3" spans="1:5" s="1" customFormat="1" x14ac:dyDescent="0.25">
      <c r="A3" s="313"/>
      <c r="B3" s="313"/>
      <c r="C3" s="313"/>
      <c r="D3" s="313"/>
    </row>
    <row r="5" spans="1:5" s="1" customFormat="1" x14ac:dyDescent="0.25">
      <c r="A5" s="3" t="s">
        <v>0</v>
      </c>
      <c r="B5" s="3"/>
      <c r="C5" s="3"/>
      <c r="D5" s="3"/>
      <c r="E5" s="4"/>
    </row>
    <row r="7" spans="1:5" s="1" customFormat="1" x14ac:dyDescent="0.25">
      <c r="B7" s="95" t="s">
        <v>153</v>
      </c>
    </row>
    <row r="8" spans="1:5" s="1" customFormat="1" x14ac:dyDescent="0.25">
      <c r="B8" s="95" t="s">
        <v>154</v>
      </c>
    </row>
    <row r="9" spans="1:5" s="1" customFormat="1" x14ac:dyDescent="0.25">
      <c r="B9" s="95" t="s">
        <v>155</v>
      </c>
    </row>
    <row r="11" spans="1:5" s="1" customFormat="1" x14ac:dyDescent="0.25">
      <c r="A11" s="3" t="s">
        <v>1</v>
      </c>
      <c r="B11" s="3"/>
      <c r="C11" s="3"/>
      <c r="D11" s="3"/>
      <c r="E11" s="4"/>
    </row>
    <row r="13" spans="1:5" s="1" customFormat="1" x14ac:dyDescent="0.25">
      <c r="B13" s="3" t="s">
        <v>2</v>
      </c>
      <c r="C13" s="3"/>
      <c r="D13" s="3"/>
    </row>
    <row r="14" spans="1:5" s="1" customFormat="1" ht="27.75" customHeight="1" x14ac:dyDescent="0.25">
      <c r="C14" s="96" t="s">
        <v>156</v>
      </c>
      <c r="D14" s="97"/>
    </row>
    <row r="15" spans="1:5" s="1" customFormat="1" ht="33.75" customHeight="1" x14ac:dyDescent="0.25">
      <c r="C15" s="318" t="s">
        <v>157</v>
      </c>
      <c r="D15" s="318"/>
      <c r="E15" s="31"/>
    </row>
    <row r="16" spans="1:5" s="1" customFormat="1" ht="30" x14ac:dyDescent="0.25">
      <c r="C16" s="98" t="s">
        <v>4</v>
      </c>
      <c r="D16" s="99" t="s">
        <v>6</v>
      </c>
      <c r="E16" s="31"/>
    </row>
    <row r="17" spans="1:5" s="1" customFormat="1" ht="45" x14ac:dyDescent="0.25">
      <c r="C17" s="98" t="s">
        <v>5</v>
      </c>
      <c r="D17" s="100" t="s">
        <v>7</v>
      </c>
      <c r="E17" s="31"/>
    </row>
    <row r="18" spans="1:5" s="1" customFormat="1" ht="45" x14ac:dyDescent="0.25">
      <c r="C18" s="98" t="s">
        <v>8</v>
      </c>
      <c r="D18" s="99" t="s">
        <v>44</v>
      </c>
    </row>
    <row r="20" spans="1:5" s="1" customFormat="1" x14ac:dyDescent="0.25">
      <c r="B20" s="3" t="s">
        <v>3</v>
      </c>
      <c r="C20" s="3"/>
      <c r="D20" s="3"/>
    </row>
    <row r="21" spans="1:5" s="2" customFormat="1" ht="33" customHeight="1" x14ac:dyDescent="0.25">
      <c r="A21" s="1"/>
      <c r="B21" s="4"/>
      <c r="C21" s="319" t="s">
        <v>158</v>
      </c>
      <c r="D21" s="319"/>
      <c r="E21" s="95"/>
    </row>
    <row r="22" spans="1:5" s="1" customFormat="1" ht="80.25" customHeight="1" x14ac:dyDescent="0.25">
      <c r="C22" s="314" t="s">
        <v>159</v>
      </c>
      <c r="D22" s="314"/>
      <c r="E22" s="94"/>
    </row>
    <row r="23" spans="1:5" s="1" customFormat="1" ht="150.75" customHeight="1" x14ac:dyDescent="0.25">
      <c r="C23" s="314" t="s">
        <v>160</v>
      </c>
      <c r="D23" s="314"/>
      <c r="E23" s="94"/>
    </row>
    <row r="24" spans="1:5" s="2" customFormat="1" ht="106.5" customHeight="1" x14ac:dyDescent="0.25">
      <c r="A24" s="1"/>
      <c r="B24" s="1"/>
      <c r="C24" s="317" t="s">
        <v>161</v>
      </c>
      <c r="D24" s="317"/>
      <c r="E24" s="101"/>
    </row>
    <row r="25" spans="1:5" s="1" customFormat="1" ht="60" customHeight="1" x14ac:dyDescent="0.25">
      <c r="C25" s="316" t="s">
        <v>162</v>
      </c>
      <c r="D25" s="316"/>
      <c r="E25" s="94"/>
    </row>
    <row r="26" spans="1:5" s="1" customFormat="1" ht="14.45" customHeight="1" x14ac:dyDescent="0.25">
      <c r="C26" s="94"/>
      <c r="D26" s="94"/>
      <c r="E26" s="94"/>
    </row>
    <row r="27" spans="1:5" s="1" customFormat="1" ht="14.45" customHeight="1" x14ac:dyDescent="0.25">
      <c r="B27" s="3" t="s">
        <v>14</v>
      </c>
      <c r="C27" s="9"/>
      <c r="D27" s="9"/>
      <c r="E27" s="94"/>
    </row>
    <row r="28" spans="1:5" s="2" customFormat="1" ht="28.5" customHeight="1" x14ac:dyDescent="0.25">
      <c r="A28" s="1"/>
      <c r="B28" s="1"/>
      <c r="C28" s="320" t="s">
        <v>163</v>
      </c>
      <c r="D28" s="320"/>
      <c r="E28" s="101"/>
    </row>
    <row r="29" spans="1:5" s="1" customFormat="1" ht="43.5" customHeight="1" x14ac:dyDescent="0.25">
      <c r="C29" s="312" t="s">
        <v>164</v>
      </c>
      <c r="D29" s="312"/>
    </row>
    <row r="30" spans="1:5" s="2" customFormat="1" x14ac:dyDescent="0.25">
      <c r="A30" s="1"/>
      <c r="B30" s="1"/>
      <c r="C30" s="315" t="s">
        <v>165</v>
      </c>
      <c r="D30" s="315"/>
      <c r="E30" s="1"/>
    </row>
    <row r="31" spans="1:5" s="2" customFormat="1" ht="60.75" customHeight="1" x14ac:dyDescent="0.25">
      <c r="A31" s="1"/>
      <c r="B31" s="1"/>
      <c r="C31" s="312" t="s">
        <v>166</v>
      </c>
      <c r="D31" s="312"/>
      <c r="E31" s="1"/>
    </row>
    <row r="32" spans="1:5" s="2" customFormat="1" ht="49.5" customHeight="1" x14ac:dyDescent="0.25">
      <c r="A32" s="1"/>
      <c r="B32" s="1"/>
      <c r="C32" s="312" t="s">
        <v>167</v>
      </c>
      <c r="D32" s="312"/>
      <c r="E32" s="1"/>
    </row>
    <row r="33" spans="2:4" s="1" customFormat="1" ht="30.75" customHeight="1" x14ac:dyDescent="0.25">
      <c r="C33" s="312" t="s">
        <v>168</v>
      </c>
      <c r="D33" s="312"/>
    </row>
    <row r="34" spans="2:4" s="1" customFormat="1" ht="34.5" customHeight="1" x14ac:dyDescent="0.25">
      <c r="C34" s="312" t="s">
        <v>169</v>
      </c>
      <c r="D34" s="312"/>
    </row>
    <row r="35" spans="2:4" s="1" customFormat="1" ht="36" customHeight="1" x14ac:dyDescent="0.25">
      <c r="C35" s="315" t="s">
        <v>170</v>
      </c>
      <c r="D35" s="315"/>
    </row>
    <row r="36" spans="2:4" s="1" customFormat="1" ht="21.75" customHeight="1" x14ac:dyDescent="0.25">
      <c r="C36" s="321" t="s">
        <v>171</v>
      </c>
      <c r="D36" s="321"/>
    </row>
    <row r="37" spans="2:4" s="1" customFormat="1" ht="33.75" customHeight="1" x14ac:dyDescent="0.25">
      <c r="C37" s="312" t="s">
        <v>167</v>
      </c>
      <c r="D37" s="312"/>
    </row>
    <row r="38" spans="2:4" s="1" customFormat="1" ht="26.25" customHeight="1" x14ac:dyDescent="0.25">
      <c r="C38" s="321" t="s">
        <v>172</v>
      </c>
      <c r="D38" s="321"/>
    </row>
    <row r="39" spans="2:4" s="1" customFormat="1" ht="20.25" customHeight="1" x14ac:dyDescent="0.25">
      <c r="C39" s="321" t="s">
        <v>173</v>
      </c>
      <c r="D39" s="321"/>
    </row>
    <row r="40" spans="2:4" s="1" customFormat="1" ht="32.25" customHeight="1" x14ac:dyDescent="0.25">
      <c r="C40" s="312" t="s">
        <v>174</v>
      </c>
      <c r="D40" s="312"/>
    </row>
    <row r="41" spans="2:4" s="1" customFormat="1" ht="28.5" customHeight="1" x14ac:dyDescent="0.25">
      <c r="C41" s="312" t="s">
        <v>175</v>
      </c>
      <c r="D41" s="312"/>
    </row>
    <row r="42" spans="2:4" s="1" customFormat="1" ht="72" customHeight="1" x14ac:dyDescent="0.25">
      <c r="B42" s="322" t="s">
        <v>176</v>
      </c>
      <c r="C42" s="322"/>
      <c r="D42" s="322"/>
    </row>
    <row r="43" spans="2:4" s="1" customFormat="1" ht="60" customHeight="1" x14ac:dyDescent="0.25">
      <c r="B43" s="323" t="s">
        <v>177</v>
      </c>
      <c r="C43" s="323"/>
      <c r="D43" s="323"/>
    </row>
    <row r="44" spans="2:4" s="1" customFormat="1" x14ac:dyDescent="0.25">
      <c r="D44" s="5"/>
    </row>
  </sheetData>
  <sheetProtection algorithmName="SHA-512" hashValue="q1Dr5pTbAvP0kp4Zk/IKwCR929AWy5kG78B3mISIas9tzYeCT7CgWiwkQU+Sjtg4cHmEgl4bEc/OtwAyEF6gIw==" saltValue="EmIeG/2dG9dXWtQnpQlVNg==" spinCount="100000" sheet="1" objects="1" scenarios="1" selectLockedCells="1"/>
  <mergeCells count="23">
    <mergeCell ref="B42:D42"/>
    <mergeCell ref="B43:D43"/>
    <mergeCell ref="C37:D37"/>
    <mergeCell ref="C38:D38"/>
    <mergeCell ref="C39:D39"/>
    <mergeCell ref="C40:D40"/>
    <mergeCell ref="C41:D41"/>
    <mergeCell ref="C32:D32"/>
    <mergeCell ref="C33:D33"/>
    <mergeCell ref="C34:D34"/>
    <mergeCell ref="C35:D35"/>
    <mergeCell ref="C36:D36"/>
    <mergeCell ref="C31:D31"/>
    <mergeCell ref="A2:D3"/>
    <mergeCell ref="C22:D22"/>
    <mergeCell ref="C23:D23"/>
    <mergeCell ref="C29:D29"/>
    <mergeCell ref="C30:D30"/>
    <mergeCell ref="C25:D25"/>
    <mergeCell ref="C24:D24"/>
    <mergeCell ref="C15:D15"/>
    <mergeCell ref="C21:D21"/>
    <mergeCell ref="C28:D2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ull6">
    <tabColor rgb="FFFFFF00"/>
  </sheetPr>
  <dimension ref="A1"/>
  <sheetViews>
    <sheetView showGridLines="0" workbookViewId="0"/>
  </sheetViews>
  <sheetFormatPr baseColWidth="10" defaultColWidth="11.42578125" defaultRowHeight="15" x14ac:dyDescent="0.25"/>
  <sheetData/>
  <sheetProtection algorithmName="SHA-512" hashValue="95lUJos7rNf9dNyL75uk7vNxgoSw/gD3c1t0eX6x7MzB2hANVsWLMIbi4ljgcJbEC2GG8WXxko/Jhn5WxYjTBQ==" saltValue="JhkAEEdSc4YIIpsrV8ZO/Q==" spinCount="100000" sheet="1" objects="1" scenarios="1"/>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ull2">
    <tabColor rgb="FFFF0000"/>
    <pageSetUpPr fitToPage="1"/>
  </sheetPr>
  <dimension ref="A1:Z82"/>
  <sheetViews>
    <sheetView showGridLines="0" tabSelected="1" topLeftCell="A3" zoomScale="84" zoomScaleNormal="84" workbookViewId="0">
      <selection activeCell="D7" sqref="D7"/>
    </sheetView>
  </sheetViews>
  <sheetFormatPr baseColWidth="10" defaultColWidth="8.85546875" defaultRowHeight="15" x14ac:dyDescent="0.25"/>
  <cols>
    <col min="1" max="1" width="3.7109375" style="16" customWidth="1"/>
    <col min="2" max="2" width="5.140625" style="16" customWidth="1"/>
    <col min="3" max="3" width="11.42578125" style="16" customWidth="1"/>
    <col min="4" max="4" width="45.7109375" style="16" customWidth="1"/>
    <col min="5" max="5" width="27.42578125" style="16" customWidth="1"/>
    <col min="6" max="6" width="14.85546875" style="16" customWidth="1"/>
    <col min="7" max="7" width="10.7109375" style="16" customWidth="1"/>
    <col min="8" max="8" width="9" style="17" customWidth="1"/>
    <col min="9" max="9" width="11.85546875" style="16" customWidth="1"/>
    <col min="10" max="10" width="8.7109375" style="16" customWidth="1"/>
    <col min="11" max="11" width="15.28515625" style="16" customWidth="1"/>
    <col min="12" max="25" width="8.85546875" style="16"/>
    <col min="26" max="26" width="12" style="16" bestFit="1" customWidth="1"/>
    <col min="27" max="16384" width="8.85546875" style="16"/>
  </cols>
  <sheetData>
    <row r="1" spans="1:26" ht="26.25" hidden="1" customHeight="1" x14ac:dyDescent="0.25">
      <c r="A1" s="59" t="s">
        <v>111</v>
      </c>
      <c r="B1" s="60"/>
      <c r="C1" s="61"/>
      <c r="D1" s="62"/>
      <c r="E1" s="61"/>
      <c r="F1" s="61"/>
      <c r="G1" s="61"/>
      <c r="H1" s="63"/>
      <c r="I1" s="61"/>
      <c r="J1" s="61"/>
      <c r="K1" s="62"/>
    </row>
    <row r="2" spans="1:26" ht="21.75" hidden="1" customHeight="1" x14ac:dyDescent="0.25">
      <c r="A2" s="356"/>
      <c r="B2" s="357"/>
      <c r="C2" s="357"/>
      <c r="D2" s="357"/>
      <c r="E2" s="357"/>
      <c r="F2" s="357"/>
      <c r="G2" s="357"/>
      <c r="H2" s="357"/>
      <c r="I2" s="357"/>
      <c r="J2" s="357"/>
      <c r="K2" s="358"/>
    </row>
    <row r="3" spans="1:26" ht="15.75" x14ac:dyDescent="0.25">
      <c r="B3" s="64"/>
      <c r="C3" s="64"/>
      <c r="D3" s="65"/>
      <c r="Z3" s="304">
        <f>_xlfn.XLOOKUP(D7,'AGR INT'!A:A,'AGR INT'!K:K,"",0)</f>
        <v>0</v>
      </c>
    </row>
    <row r="4" spans="1:26" ht="31.5" x14ac:dyDescent="0.25">
      <c r="A4" s="165" t="s">
        <v>9</v>
      </c>
      <c r="B4" s="166"/>
      <c r="C4" s="167"/>
      <c r="D4" s="167"/>
      <c r="E4" s="167"/>
      <c r="F4" s="167"/>
      <c r="G4" s="167"/>
      <c r="H4" s="168"/>
      <c r="I4" s="167"/>
      <c r="J4" s="167"/>
      <c r="K4" s="169"/>
    </row>
    <row r="5" spans="1:26" ht="33" customHeight="1" x14ac:dyDescent="0.25">
      <c r="A5" s="170" t="s">
        <v>235</v>
      </c>
      <c r="B5" s="171"/>
      <c r="C5" s="171"/>
      <c r="D5" s="171"/>
      <c r="E5" s="171"/>
      <c r="F5" s="171"/>
      <c r="G5" s="171"/>
      <c r="H5" s="172"/>
      <c r="I5" s="171"/>
      <c r="J5" s="171"/>
      <c r="K5" s="173"/>
    </row>
    <row r="6" spans="1:26" ht="16.5" thickBot="1" x14ac:dyDescent="0.3">
      <c r="B6" s="64"/>
      <c r="C6" s="64"/>
      <c r="D6" s="65"/>
    </row>
    <row r="7" spans="1:26" ht="30.6" customHeight="1" thickBot="1" x14ac:dyDescent="0.3">
      <c r="B7" s="361" t="s">
        <v>123</v>
      </c>
      <c r="C7" s="362"/>
      <c r="D7" s="92"/>
      <c r="F7" s="369" t="str">
        <f>IF(D7&lt;&gt;"",VLOOKUP(D7,'AGR INT'!A1:F3,6,0),"")</f>
        <v/>
      </c>
      <c r="G7" s="370"/>
      <c r="H7" s="370"/>
      <c r="I7" s="370"/>
      <c r="J7" s="371"/>
      <c r="K7" s="372"/>
    </row>
    <row r="8" spans="1:26" ht="15.75" x14ac:dyDescent="0.25">
      <c r="B8" s="363" t="s">
        <v>124</v>
      </c>
      <c r="C8" s="363"/>
      <c r="D8" s="364"/>
      <c r="F8" s="376" t="str">
        <f>HYPERLINK(Z3,"enviar")</f>
        <v>enviar</v>
      </c>
      <c r="G8" s="377"/>
      <c r="H8" s="377"/>
      <c r="I8" s="377"/>
      <c r="J8" s="377"/>
      <c r="K8" s="378"/>
    </row>
    <row r="9" spans="1:26" ht="16.5" thickBot="1" x14ac:dyDescent="0.3">
      <c r="B9" s="363" t="s">
        <v>17</v>
      </c>
      <c r="C9" s="363"/>
      <c r="D9" s="294" t="str">
        <f>IFERROR(VLOOKUP($D$7,'AGR INT'!A2:F4,3,FALSE),"")</f>
        <v/>
      </c>
      <c r="F9" s="379"/>
      <c r="G9" s="380"/>
      <c r="H9" s="380"/>
      <c r="I9" s="380"/>
      <c r="J9" s="380"/>
      <c r="K9" s="381"/>
    </row>
    <row r="10" spans="1:26" ht="15.75" x14ac:dyDescent="0.25">
      <c r="B10" s="363" t="s">
        <v>107</v>
      </c>
      <c r="C10" s="365"/>
      <c r="D10" s="294" t="str">
        <f>IFERROR(VLOOKUP($D$7,'AGR INT'!A2:F5,2,FALSE), " ")</f>
        <v xml:space="preserve"> </v>
      </c>
      <c r="H10" s="16"/>
    </row>
    <row r="11" spans="1:26" ht="15.75" x14ac:dyDescent="0.25">
      <c r="B11" s="363" t="s">
        <v>18</v>
      </c>
      <c r="C11" s="363"/>
      <c r="D11" s="294" t="str">
        <f>IFERROR(VLOOKUP($D$7,'AGR INT'!A2:F6,5,FALSE), " ")</f>
        <v xml:space="preserve"> </v>
      </c>
      <c r="H11" s="16"/>
    </row>
    <row r="12" spans="1:26" x14ac:dyDescent="0.25">
      <c r="G12" s="366" t="str">
        <f>IF(AND(G13&gt;0,G13&lt;9),"NO ARRIBA A LA PUNTUACIÓ MÍNIMA","PUNTS")</f>
        <v>PUNTS</v>
      </c>
      <c r="H12" s="367"/>
      <c r="I12" s="367"/>
      <c r="J12" s="367"/>
      <c r="K12" s="368"/>
    </row>
    <row r="13" spans="1:26" s="66" customFormat="1" ht="78.75" customHeight="1" x14ac:dyDescent="0.25">
      <c r="B13" s="295" t="s">
        <v>13</v>
      </c>
      <c r="C13" s="296"/>
      <c r="D13" s="296"/>
      <c r="E13" s="359"/>
      <c r="F13" s="360"/>
      <c r="G13" s="373">
        <f>I15+J60+J76+J81</f>
        <v>0</v>
      </c>
      <c r="H13" s="374"/>
      <c r="I13" s="374"/>
      <c r="J13" s="374"/>
      <c r="K13" s="375"/>
    </row>
    <row r="14" spans="1:26" ht="15.75" x14ac:dyDescent="0.25">
      <c r="B14" s="64"/>
      <c r="C14" s="64"/>
      <c r="D14" s="65"/>
    </row>
    <row r="15" spans="1:26" s="10" customFormat="1" ht="26.45" customHeight="1" x14ac:dyDescent="0.25">
      <c r="B15" s="295" t="s">
        <v>128</v>
      </c>
      <c r="C15" s="297"/>
      <c r="D15" s="297"/>
      <c r="E15" s="297"/>
      <c r="F15" s="298"/>
      <c r="G15" s="298"/>
      <c r="H15" s="298"/>
      <c r="I15" s="299">
        <f>H16+H20+H28+H34+H37+H48+H55+H56+H57+H58</f>
        <v>0</v>
      </c>
      <c r="J15" s="11"/>
    </row>
    <row r="16" spans="1:26" s="108" customFormat="1" ht="32.1" customHeight="1" x14ac:dyDescent="0.25">
      <c r="C16" s="330" t="s">
        <v>193</v>
      </c>
      <c r="D16" s="330"/>
      <c r="E16" s="330"/>
      <c r="F16" s="330"/>
      <c r="G16" s="330"/>
      <c r="H16" s="113">
        <f>SUM(G17:G19)</f>
        <v>0</v>
      </c>
      <c r="I16" s="110"/>
    </row>
    <row r="17" spans="2:9" s="108" customFormat="1" ht="32.1" customHeight="1" x14ac:dyDescent="0.25">
      <c r="C17" s="331"/>
      <c r="D17" s="81" t="s">
        <v>190</v>
      </c>
      <c r="E17" s="333" t="s">
        <v>189</v>
      </c>
      <c r="F17" s="292"/>
      <c r="G17" s="111">
        <f>IF(COUNTIF('ERC Grant'!$C$7:$C$106,"ADVANCED GRANT")&gt;0,5,0)</f>
        <v>0</v>
      </c>
      <c r="H17" s="112"/>
      <c r="I17" s="110"/>
    </row>
    <row r="18" spans="2:9" s="108" customFormat="1" ht="32.1" customHeight="1" x14ac:dyDescent="0.25">
      <c r="C18" s="331"/>
      <c r="D18" s="81" t="s">
        <v>191</v>
      </c>
      <c r="E18" s="333"/>
      <c r="F18" s="293"/>
      <c r="G18" s="109">
        <f>IF(COUNTIF('ERC Grant'!$C$7:$C$106,"Consolidator Grant")&gt;0,4,0)</f>
        <v>0</v>
      </c>
      <c r="H18" s="112"/>
      <c r="I18" s="110"/>
    </row>
    <row r="19" spans="2:9" s="108" customFormat="1" ht="32.1" customHeight="1" x14ac:dyDescent="0.25">
      <c r="C19" s="332"/>
      <c r="D19" s="81" t="s">
        <v>192</v>
      </c>
      <c r="E19" s="334"/>
      <c r="F19" s="293"/>
      <c r="G19" s="109">
        <f>IF(COUNTIF('ERC Grant'!$C$7:$C$106,"Starting Grant")&gt;0,3,0)</f>
        <v>0</v>
      </c>
      <c r="H19" s="112"/>
      <c r="I19" s="110"/>
    </row>
    <row r="20" spans="2:9" ht="66.75" customHeight="1" x14ac:dyDescent="0.25">
      <c r="B20" s="67"/>
      <c r="C20" s="337" t="s">
        <v>178</v>
      </c>
      <c r="D20" s="338"/>
      <c r="E20" s="335" t="s">
        <v>100</v>
      </c>
      <c r="F20" s="39"/>
      <c r="G20" s="68"/>
      <c r="H20" s="23">
        <f>'1.2.a.Projectes Internacionals'!D4</f>
        <v>0</v>
      </c>
    </row>
    <row r="21" spans="2:9" ht="28.5" customHeight="1" x14ac:dyDescent="0.25">
      <c r="B21" s="67"/>
      <c r="C21" s="69"/>
      <c r="D21" s="37" t="s">
        <v>19</v>
      </c>
      <c r="E21" s="336"/>
      <c r="F21" s="70"/>
      <c r="G21" s="71"/>
    </row>
    <row r="22" spans="2:9" ht="23.25" customHeight="1" x14ac:dyDescent="0.25">
      <c r="B22" s="67"/>
      <c r="C22" s="72"/>
      <c r="D22" s="72" t="s">
        <v>20</v>
      </c>
      <c r="E22" s="336"/>
      <c r="F22" s="52"/>
      <c r="G22" s="24"/>
    </row>
    <row r="23" spans="2:9" ht="24" customHeight="1" x14ac:dyDescent="0.25">
      <c r="B23" s="67"/>
      <c r="C23" s="72"/>
      <c r="D23" s="72" t="s">
        <v>21</v>
      </c>
      <c r="E23" s="336"/>
      <c r="F23" s="52"/>
      <c r="G23" s="24"/>
    </row>
    <row r="24" spans="2:9" ht="27" customHeight="1" x14ac:dyDescent="0.25">
      <c r="B24" s="67"/>
      <c r="C24" s="72"/>
      <c r="D24" s="72" t="s">
        <v>22</v>
      </c>
      <c r="E24" s="336"/>
      <c r="F24" s="52"/>
      <c r="G24" s="24"/>
    </row>
    <row r="25" spans="2:9" ht="24.75" customHeight="1" x14ac:dyDescent="0.25">
      <c r="B25" s="67"/>
      <c r="C25" s="72"/>
      <c r="D25" s="72" t="s">
        <v>23</v>
      </c>
      <c r="E25" s="336"/>
      <c r="F25" s="52"/>
      <c r="G25" s="24"/>
    </row>
    <row r="26" spans="2:9" ht="20.25" customHeight="1" x14ac:dyDescent="0.25">
      <c r="B26" s="67"/>
      <c r="C26" s="73"/>
      <c r="D26" s="37" t="s">
        <v>179</v>
      </c>
      <c r="E26" s="336"/>
      <c r="F26" s="52"/>
      <c r="G26" s="24"/>
    </row>
    <row r="27" spans="2:9" ht="21.75" customHeight="1" x14ac:dyDescent="0.25">
      <c r="B27" s="67"/>
      <c r="C27" s="73"/>
      <c r="D27" s="37" t="s">
        <v>12</v>
      </c>
      <c r="E27" s="336"/>
      <c r="F27" s="53"/>
      <c r="G27" s="24"/>
    </row>
    <row r="28" spans="2:9" ht="63.75" customHeight="1" x14ac:dyDescent="0.25">
      <c r="C28" s="324" t="s">
        <v>181</v>
      </c>
      <c r="D28" s="325"/>
      <c r="E28" s="335" t="s">
        <v>101</v>
      </c>
      <c r="F28" s="74"/>
      <c r="G28" s="124"/>
      <c r="H28" s="23">
        <f>'1.2.b.Projectes I+D+i'!D4</f>
        <v>0</v>
      </c>
      <c r="I28" s="75"/>
    </row>
    <row r="29" spans="2:9" ht="33" customHeight="1" x14ac:dyDescent="0.25">
      <c r="C29" s="76"/>
      <c r="D29" s="77" t="s">
        <v>24</v>
      </c>
      <c r="E29" s="343"/>
      <c r="F29" s="54"/>
      <c r="G29" s="24"/>
    </row>
    <row r="30" spans="2:9" ht="32.25" customHeight="1" x14ac:dyDescent="0.25">
      <c r="C30" s="78"/>
      <c r="D30" s="77" t="s">
        <v>25</v>
      </c>
      <c r="E30" s="343"/>
      <c r="F30" s="55"/>
      <c r="G30" s="24"/>
    </row>
    <row r="31" spans="2:9" ht="33.75" customHeight="1" x14ac:dyDescent="0.25">
      <c r="C31" s="79"/>
      <c r="D31" s="77" t="s">
        <v>82</v>
      </c>
      <c r="E31" s="343"/>
      <c r="F31" s="55"/>
      <c r="G31" s="24"/>
    </row>
    <row r="32" spans="2:9" ht="35.25" customHeight="1" x14ac:dyDescent="0.25">
      <c r="C32" s="79"/>
      <c r="D32" s="77" t="s">
        <v>26</v>
      </c>
      <c r="E32" s="343"/>
      <c r="F32" s="55"/>
      <c r="G32" s="24"/>
    </row>
    <row r="33" spans="3:10" ht="25.5" customHeight="1" x14ac:dyDescent="0.25">
      <c r="C33" s="51"/>
      <c r="D33" s="125" t="s">
        <v>27</v>
      </c>
      <c r="E33" s="336"/>
      <c r="F33" s="55"/>
      <c r="G33" s="24"/>
    </row>
    <row r="34" spans="3:10" ht="43.5" customHeight="1" x14ac:dyDescent="0.25">
      <c r="C34" s="102" t="s">
        <v>184</v>
      </c>
      <c r="D34" s="103"/>
      <c r="E34" s="104"/>
      <c r="F34" s="104"/>
      <c r="G34" s="50"/>
      <c r="H34" s="105">
        <f>'1.2.c.SGR'!D4</f>
        <v>0</v>
      </c>
      <c r="I34" s="17"/>
    </row>
    <row r="35" spans="3:10" ht="36" customHeight="1" x14ac:dyDescent="0.25">
      <c r="C35" s="37"/>
      <c r="D35" s="106" t="s">
        <v>186</v>
      </c>
      <c r="E35" s="349" t="s">
        <v>183</v>
      </c>
      <c r="F35" s="107"/>
      <c r="G35" s="24"/>
    </row>
    <row r="36" spans="3:10" ht="37.5" customHeight="1" x14ac:dyDescent="0.25">
      <c r="C36" s="73"/>
      <c r="D36" s="37" t="s">
        <v>185</v>
      </c>
      <c r="E36" s="350"/>
      <c r="F36" s="107"/>
      <c r="G36" s="24"/>
    </row>
    <row r="37" spans="3:10" ht="63" customHeight="1" x14ac:dyDescent="0.25">
      <c r="C37" s="339" t="s">
        <v>196</v>
      </c>
      <c r="D37" s="346"/>
      <c r="E37" s="327" t="s">
        <v>88</v>
      </c>
      <c r="F37" s="43"/>
      <c r="G37" s="44"/>
      <c r="H37" s="18">
        <f>'1.2.d.Publicacions'!C4</f>
        <v>0</v>
      </c>
      <c r="I37" s="200"/>
    </row>
    <row r="38" spans="3:10" ht="32.25" customHeight="1" x14ac:dyDescent="0.25">
      <c r="C38" s="40"/>
      <c r="D38" s="41" t="s">
        <v>28</v>
      </c>
      <c r="E38" s="328"/>
      <c r="F38" s="57"/>
      <c r="G38" s="32">
        <f>COUNTIF('1.2.d.Publicacions'!C8:C207,1)</f>
        <v>0</v>
      </c>
    </row>
    <row r="39" spans="3:10" ht="32.25" customHeight="1" x14ac:dyDescent="0.25">
      <c r="C39" s="40"/>
      <c r="D39" s="41" t="s">
        <v>29</v>
      </c>
      <c r="E39" s="328"/>
      <c r="F39" s="57"/>
      <c r="G39" s="32">
        <f>COUNTIF('1.2.d.Publicacions'!C8:C207,2)</f>
        <v>0</v>
      </c>
    </row>
    <row r="40" spans="3:10" ht="32.25" customHeight="1" x14ac:dyDescent="0.25">
      <c r="C40" s="40"/>
      <c r="D40" s="41" t="s">
        <v>30</v>
      </c>
      <c r="E40" s="328"/>
      <c r="F40" s="57"/>
      <c r="G40" s="32">
        <f>COUNTIF('1.2.d.Publicacions'!C8:C207,3)</f>
        <v>0</v>
      </c>
    </row>
    <row r="41" spans="3:10" ht="32.25" customHeight="1" x14ac:dyDescent="0.25">
      <c r="C41" s="40"/>
      <c r="D41" s="41" t="s">
        <v>31</v>
      </c>
      <c r="E41" s="328"/>
      <c r="F41" s="159"/>
      <c r="G41" s="32">
        <f>COUNT('1.2.d.Publicacions'!C8:C208)</f>
        <v>0</v>
      </c>
    </row>
    <row r="42" spans="3:10" ht="48.75" customHeight="1" x14ac:dyDescent="0.25">
      <c r="C42" s="40"/>
      <c r="D42" s="41" t="s">
        <v>151</v>
      </c>
      <c r="E42" s="328"/>
      <c r="F42" s="160" t="s">
        <v>150</v>
      </c>
      <c r="G42" s="18">
        <f>VLOOKUP(F42,'N AQU'!B4:C9,2,FALSE)</f>
        <v>8</v>
      </c>
    </row>
    <row r="43" spans="3:10" ht="32.25" customHeight="1" x14ac:dyDescent="0.25">
      <c r="C43" s="40"/>
      <c r="D43" s="45" t="s">
        <v>46</v>
      </c>
      <c r="E43" s="341"/>
      <c r="F43" s="161"/>
      <c r="G43" s="32">
        <f>SUM('1.2.d.Publicacions'!E8:E210)</f>
        <v>0</v>
      </c>
    </row>
    <row r="44" spans="3:10" ht="77.25" customHeight="1" x14ac:dyDescent="0.25">
      <c r="C44" s="40"/>
      <c r="D44" s="45" t="s">
        <v>47</v>
      </c>
      <c r="E44" s="342"/>
      <c r="F44" s="162"/>
      <c r="G44" s="32">
        <f>IFERROR(VLOOKUP('1.2.d.Publicacions'!$D$8,'N AQU'!B16:C101,2,0),0)</f>
        <v>0</v>
      </c>
      <c r="H44" s="16"/>
    </row>
    <row r="45" spans="3:10" ht="32.25" customHeight="1" x14ac:dyDescent="0.25">
      <c r="C45" s="40"/>
      <c r="D45" s="41" t="s">
        <v>32</v>
      </c>
      <c r="E45" s="46"/>
      <c r="F45" s="48"/>
      <c r="G45" s="18">
        <f>IF(G41/G42&lt;=3,G41/G42,3)</f>
        <v>0</v>
      </c>
      <c r="H45" s="198"/>
      <c r="I45" s="200"/>
      <c r="J45" s="200"/>
    </row>
    <row r="46" spans="3:10" ht="32.25" customHeight="1" x14ac:dyDescent="0.25">
      <c r="C46" s="40"/>
      <c r="D46" s="41" t="s">
        <v>33</v>
      </c>
      <c r="E46" s="46"/>
      <c r="F46" s="48"/>
      <c r="G46" s="18">
        <f>IFERROR((G38/G41+G39/(2*G41)+G40/(4*G41)),0)</f>
        <v>0</v>
      </c>
    </row>
    <row r="47" spans="3:10" ht="32.25" customHeight="1" x14ac:dyDescent="0.25">
      <c r="C47" s="40"/>
      <c r="D47" s="41" t="s">
        <v>34</v>
      </c>
      <c r="E47" s="47"/>
      <c r="F47" s="48"/>
      <c r="G47" s="18">
        <f>IFERROR((G43/(G44*100)),0)</f>
        <v>0</v>
      </c>
    </row>
    <row r="48" spans="3:10" ht="29.25" customHeight="1" x14ac:dyDescent="0.25">
      <c r="C48" s="339" t="s">
        <v>228</v>
      </c>
      <c r="D48" s="340"/>
      <c r="E48" s="327" t="s">
        <v>112</v>
      </c>
      <c r="F48" s="49"/>
      <c r="G48" s="44"/>
      <c r="H48" s="18">
        <f>'1.2.e.Transferència'!E4</f>
        <v>0</v>
      </c>
      <c r="I48" s="17"/>
    </row>
    <row r="49" spans="2:11" ht="43.5" customHeight="1" x14ac:dyDescent="0.25">
      <c r="C49" s="40"/>
      <c r="D49" s="45" t="s">
        <v>48</v>
      </c>
      <c r="E49" s="328"/>
      <c r="F49" s="54"/>
      <c r="G49" s="24"/>
    </row>
    <row r="50" spans="2:11" ht="39" customHeight="1" x14ac:dyDescent="0.25">
      <c r="C50" s="40"/>
      <c r="D50" s="45" t="s">
        <v>36</v>
      </c>
      <c r="E50" s="328"/>
      <c r="F50" s="55"/>
      <c r="G50" s="24"/>
    </row>
    <row r="51" spans="2:11" ht="42.75" customHeight="1" x14ac:dyDescent="0.25">
      <c r="C51" s="40"/>
      <c r="D51" s="45" t="s">
        <v>37</v>
      </c>
      <c r="E51" s="328"/>
      <c r="F51" s="55"/>
      <c r="G51" s="24"/>
    </row>
    <row r="52" spans="2:11" ht="32.25" customHeight="1" x14ac:dyDescent="0.25">
      <c r="C52" s="40"/>
      <c r="D52" s="45" t="s">
        <v>38</v>
      </c>
      <c r="E52" s="328"/>
      <c r="F52" s="55"/>
      <c r="G52" s="24"/>
    </row>
    <row r="53" spans="2:11" ht="32.25" customHeight="1" x14ac:dyDescent="0.25">
      <c r="C53" s="40"/>
      <c r="D53" s="45" t="s">
        <v>39</v>
      </c>
      <c r="E53" s="328"/>
      <c r="F53" s="55"/>
      <c r="G53" s="24"/>
    </row>
    <row r="54" spans="2:11" ht="32.25" customHeight="1" x14ac:dyDescent="0.25">
      <c r="C54" s="40"/>
      <c r="D54" s="125" t="s">
        <v>49</v>
      </c>
      <c r="E54" s="329"/>
      <c r="F54" s="56"/>
      <c r="G54" s="24"/>
    </row>
    <row r="55" spans="2:11" ht="72" customHeight="1" x14ac:dyDescent="0.25">
      <c r="C55" s="339" t="s">
        <v>199</v>
      </c>
      <c r="D55" s="346"/>
      <c r="E55" s="50" t="s">
        <v>141</v>
      </c>
      <c r="F55" s="86">
        <f>COUNTIF('1.2.f. Institucions acadèmiques'!B8:B107,"*")</f>
        <v>0</v>
      </c>
      <c r="G55" s="88"/>
      <c r="H55" s="86">
        <v>0</v>
      </c>
      <c r="I55" s="80"/>
      <c r="K55" s="200"/>
    </row>
    <row r="56" spans="2:11" ht="60" customHeight="1" x14ac:dyDescent="0.25">
      <c r="C56" s="339" t="s">
        <v>200</v>
      </c>
      <c r="D56" s="346"/>
      <c r="E56" s="50" t="s">
        <v>113</v>
      </c>
      <c r="F56" s="86">
        <f>COUNTIF('1.2.g.Direcció'!B6:B105,"*")</f>
        <v>0</v>
      </c>
      <c r="G56" s="89"/>
      <c r="H56" s="32">
        <f>IF(F56&lt;=2,F56*0.5,1)</f>
        <v>0</v>
      </c>
      <c r="I56" s="80"/>
    </row>
    <row r="57" spans="2:11" ht="162.75" customHeight="1" x14ac:dyDescent="0.25">
      <c r="C57" s="339" t="s">
        <v>202</v>
      </c>
      <c r="D57" s="340"/>
      <c r="E57" s="50" t="s">
        <v>134</v>
      </c>
      <c r="F57" s="86" t="s">
        <v>569</v>
      </c>
      <c r="G57" s="305"/>
      <c r="H57" s="86"/>
      <c r="I57" s="80"/>
      <c r="J57" s="207"/>
      <c r="K57" s="200"/>
    </row>
    <row r="58" spans="2:11" s="108" customFormat="1" ht="60" customHeight="1" x14ac:dyDescent="0.25">
      <c r="C58" s="324" t="s">
        <v>203</v>
      </c>
      <c r="D58" s="326"/>
      <c r="E58" s="118" t="s">
        <v>15</v>
      </c>
      <c r="F58" s="163" t="s">
        <v>16</v>
      </c>
      <c r="G58" s="126"/>
      <c r="H58" s="120">
        <f>+IF(F58="SI",1,0)</f>
        <v>0</v>
      </c>
      <c r="I58" s="119"/>
    </row>
    <row r="59" spans="2:11" ht="26.25" customHeight="1" x14ac:dyDescent="0.25">
      <c r="D59" s="17" t="s">
        <v>35</v>
      </c>
      <c r="G59" s="87"/>
    </row>
    <row r="60" spans="2:11" s="14" customFormat="1" ht="45" customHeight="1" x14ac:dyDescent="0.25">
      <c r="B60" s="344" t="s">
        <v>98</v>
      </c>
      <c r="C60" s="345"/>
      <c r="D60" s="345"/>
      <c r="E60" s="345"/>
      <c r="F60" s="300"/>
      <c r="G60" s="300"/>
      <c r="H60" s="300"/>
      <c r="I60" s="300"/>
      <c r="J60" s="301">
        <f>(+G61+G66+G67+H68+H69+G73+G74)*2</f>
        <v>0</v>
      </c>
    </row>
    <row r="61" spans="2:11" ht="23.1" customHeight="1" x14ac:dyDescent="0.25">
      <c r="C61" s="324" t="s">
        <v>204</v>
      </c>
      <c r="D61" s="325"/>
      <c r="E61" s="335" t="s">
        <v>102</v>
      </c>
      <c r="F61" s="49"/>
      <c r="G61" s="18">
        <f>'2.ii.Projectes Innovació Docent'!D4</f>
        <v>0</v>
      </c>
      <c r="H61" s="30"/>
    </row>
    <row r="62" spans="2:11" ht="23.1" customHeight="1" x14ac:dyDescent="0.25">
      <c r="C62" s="74"/>
      <c r="D62" s="81" t="s">
        <v>40</v>
      </c>
      <c r="E62" s="343"/>
      <c r="F62" s="54"/>
      <c r="G62" s="24"/>
    </row>
    <row r="63" spans="2:11" ht="23.1" customHeight="1" x14ac:dyDescent="0.25">
      <c r="C63" s="74"/>
      <c r="D63" s="82" t="s">
        <v>41</v>
      </c>
      <c r="E63" s="343"/>
      <c r="F63" s="55"/>
      <c r="G63" s="24"/>
    </row>
    <row r="64" spans="2:11" ht="37.5" customHeight="1" x14ac:dyDescent="0.25">
      <c r="C64" s="74"/>
      <c r="D64" s="81" t="s">
        <v>42</v>
      </c>
      <c r="E64" s="336"/>
      <c r="F64" s="55"/>
      <c r="G64" s="24"/>
    </row>
    <row r="65" spans="2:14" ht="29.25" customHeight="1" x14ac:dyDescent="0.25">
      <c r="C65" s="74"/>
      <c r="D65" s="83" t="s">
        <v>43</v>
      </c>
      <c r="E65" s="355"/>
      <c r="F65" s="56"/>
      <c r="G65" s="24"/>
    </row>
    <row r="66" spans="2:14" ht="38.25" customHeight="1" x14ac:dyDescent="0.25">
      <c r="C66" s="324" t="s">
        <v>205</v>
      </c>
      <c r="D66" s="326"/>
      <c r="E66" s="42" t="s">
        <v>233</v>
      </c>
      <c r="F66" s="130" t="str">
        <f>IFERROR(VLOOKUP($D$7,'AGR INT'!#REF!,13,FALSE), " ")</f>
        <v xml:space="preserve"> </v>
      </c>
      <c r="G66" s="18">
        <f>IF(F66=" ",0,F66)</f>
        <v>0</v>
      </c>
    </row>
    <row r="67" spans="2:14" ht="96" customHeight="1" x14ac:dyDescent="0.25">
      <c r="C67" s="324" t="s">
        <v>260</v>
      </c>
      <c r="D67" s="326"/>
      <c r="E67" s="50" t="s">
        <v>103</v>
      </c>
      <c r="F67" s="58">
        <f>COUNTIF('2.iv.Tesis'!C7:C106,"*")</f>
        <v>0</v>
      </c>
      <c r="G67" s="18">
        <f>F67*0.35</f>
        <v>0</v>
      </c>
    </row>
    <row r="68" spans="2:14" s="108" customFormat="1" ht="35.25" customHeight="1" x14ac:dyDescent="0.25">
      <c r="C68" s="324" t="s">
        <v>218</v>
      </c>
      <c r="D68" s="325"/>
      <c r="E68" s="325"/>
      <c r="F68" s="326"/>
      <c r="G68" s="93">
        <f>_xlfn.XLOOKUP($D$7,'AGR INT'!A:A,'AGR INT'!I:I,0,0)</f>
        <v>0</v>
      </c>
      <c r="H68" s="93">
        <f>_xlfn.XLOOKUP($D$7,'AGR INT'!A:A,'AGR INT'!J:J,0,0)</f>
        <v>0</v>
      </c>
    </row>
    <row r="69" spans="2:14" s="108" customFormat="1" ht="35.25" customHeight="1" x14ac:dyDescent="0.25">
      <c r="C69" s="324" t="s">
        <v>217</v>
      </c>
      <c r="D69" s="325"/>
      <c r="E69" s="325"/>
      <c r="F69" s="325"/>
      <c r="G69" s="326"/>
      <c r="H69" s="93">
        <f>'2.v.2. Experiència Docent'!E3</f>
        <v>0</v>
      </c>
    </row>
    <row r="70" spans="2:14" s="108" customFormat="1" ht="48" customHeight="1" x14ac:dyDescent="0.25">
      <c r="C70" s="341"/>
      <c r="D70" s="81" t="s">
        <v>206</v>
      </c>
      <c r="E70" s="352" t="s">
        <v>227</v>
      </c>
      <c r="F70" s="58"/>
      <c r="G70" s="93">
        <f>IF('2.v.2. Experiència Docent'!E3=3,3,0)</f>
        <v>0</v>
      </c>
      <c r="H70" s="121"/>
    </row>
    <row r="71" spans="2:14" s="108" customFormat="1" ht="45.75" customHeight="1" x14ac:dyDescent="0.25">
      <c r="C71" s="351"/>
      <c r="D71" s="81" t="s">
        <v>207</v>
      </c>
      <c r="E71" s="353"/>
      <c r="F71" s="58"/>
      <c r="G71" s="93">
        <f>IF('2.v.2. Experiència Docent'!E3=2,2,0)</f>
        <v>0</v>
      </c>
      <c r="H71" s="119"/>
    </row>
    <row r="72" spans="2:14" s="108" customFormat="1" ht="54" customHeight="1" x14ac:dyDescent="0.25">
      <c r="C72" s="342"/>
      <c r="D72" s="81" t="s">
        <v>208</v>
      </c>
      <c r="E72" s="354"/>
      <c r="F72" s="58"/>
      <c r="G72" s="93">
        <f>IF('2.v.2. Experiència Docent'!E3=1,1,0)</f>
        <v>0</v>
      </c>
      <c r="H72" s="119"/>
    </row>
    <row r="73" spans="2:14" ht="106.5" customHeight="1" x14ac:dyDescent="0.25">
      <c r="C73" s="324" t="s">
        <v>209</v>
      </c>
      <c r="D73" s="326"/>
      <c r="E73" s="50" t="s">
        <v>210</v>
      </c>
      <c r="F73" s="18">
        <f>'2.vi. Comissions docència'!C4</f>
        <v>0</v>
      </c>
      <c r="G73" s="18">
        <f>IF('2.vi. Comissions docència'!C4*0.3&gt;=1.5,1.5,'2.vi. Comissions docència'!C4*0.3)</f>
        <v>0</v>
      </c>
      <c r="H73" s="198"/>
      <c r="I73" s="207"/>
    </row>
    <row r="74" spans="2:14" ht="95.25" customHeight="1" x14ac:dyDescent="0.25">
      <c r="C74" s="324" t="s">
        <v>211</v>
      </c>
      <c r="D74" s="326"/>
      <c r="E74" s="50" t="s">
        <v>134</v>
      </c>
      <c r="F74" s="93"/>
      <c r="G74" s="93">
        <f>'2.vii altres mèrits docents'!D4</f>
        <v>0</v>
      </c>
      <c r="H74" s="80"/>
      <c r="I74" s="207"/>
      <c r="N74" s="196"/>
    </row>
    <row r="75" spans="2:14" ht="34.5" customHeight="1" x14ac:dyDescent="0.25">
      <c r="D75" s="17" t="s">
        <v>35</v>
      </c>
    </row>
    <row r="76" spans="2:14" s="14" customFormat="1" ht="18.75" x14ac:dyDescent="0.25">
      <c r="B76" s="295" t="s">
        <v>216</v>
      </c>
      <c r="C76" s="302"/>
      <c r="D76" s="302"/>
      <c r="E76" s="302"/>
      <c r="F76" s="302"/>
      <c r="G76" s="302"/>
      <c r="H76" s="300"/>
      <c r="I76" s="300"/>
      <c r="J76" s="301">
        <f>IF(I77&gt;=3,3,IF(I77&gt;0,I77,0))</f>
        <v>0</v>
      </c>
    </row>
    <row r="77" spans="2:14" s="10" customFormat="1" ht="26.45" customHeight="1" x14ac:dyDescent="0.25">
      <c r="B77" s="347" t="s">
        <v>50</v>
      </c>
      <c r="C77" s="348"/>
      <c r="D77" s="348"/>
      <c r="E77" s="348"/>
      <c r="F77" s="36"/>
      <c r="G77" s="36"/>
      <c r="H77" s="38"/>
      <c r="I77" s="27">
        <f>(G78+G79)*1.5</f>
        <v>0</v>
      </c>
      <c r="J77" s="11"/>
    </row>
    <row r="78" spans="2:14" s="108" customFormat="1" ht="93.75" customHeight="1" x14ac:dyDescent="0.25">
      <c r="C78" s="324" t="s">
        <v>229</v>
      </c>
      <c r="D78" s="326"/>
      <c r="E78" s="122" t="s">
        <v>215</v>
      </c>
      <c r="F78" s="93"/>
      <c r="G78" s="93"/>
      <c r="H78" s="119"/>
      <c r="I78" s="207"/>
      <c r="L78" s="204"/>
    </row>
    <row r="79" spans="2:14" s="108" customFormat="1" ht="95.25" customHeight="1" x14ac:dyDescent="0.25">
      <c r="C79" s="324" t="s">
        <v>230</v>
      </c>
      <c r="D79" s="326"/>
      <c r="E79" s="122" t="s">
        <v>215</v>
      </c>
      <c r="F79" s="93"/>
      <c r="G79" s="123"/>
      <c r="H79" s="119"/>
      <c r="I79" s="207"/>
    </row>
    <row r="81" spans="2:10" s="14" customFormat="1" ht="33.75" customHeight="1" x14ac:dyDescent="0.25">
      <c r="B81" s="295" t="s">
        <v>231</v>
      </c>
      <c r="C81" s="300"/>
      <c r="D81" s="300"/>
      <c r="E81" s="300"/>
      <c r="F81" s="300"/>
      <c r="G81" s="300"/>
      <c r="H81" s="300"/>
      <c r="I81" s="300"/>
      <c r="J81" s="303">
        <f>IF(G82="Segons criteri comissió",0,0)</f>
        <v>0</v>
      </c>
    </row>
    <row r="82" spans="2:10" ht="60" customHeight="1" x14ac:dyDescent="0.25">
      <c r="C82" s="324" t="s">
        <v>232</v>
      </c>
      <c r="D82" s="326"/>
      <c r="E82" s="50" t="s">
        <v>135</v>
      </c>
      <c r="F82" s="164" t="s">
        <v>16</v>
      </c>
      <c r="G82" s="13" t="str">
        <f>IF(F82="NO","","Segons criteri comissió")</f>
        <v/>
      </c>
      <c r="H82" s="16"/>
    </row>
  </sheetData>
  <sheetProtection algorithmName="SHA-512" hashValue="tE6Hjt+lQ5AXhD9Nq6o9sRzT6Rnst5l6UtR/SKjNuVFnmT1l6h6mDHxKJZ0Du8UrYPC36S5KLFKlMB3X8qB+mg==" saltValue="Hb/cH+MKpPtVvsQuNqvewA==" spinCount="100000" sheet="1" objects="1" scenarios="1"/>
  <dataConsolidate/>
  <mergeCells count="43">
    <mergeCell ref="A2:K2"/>
    <mergeCell ref="E13:F13"/>
    <mergeCell ref="B7:C7"/>
    <mergeCell ref="B8:D8"/>
    <mergeCell ref="B9:C9"/>
    <mergeCell ref="B11:C11"/>
    <mergeCell ref="B10:C10"/>
    <mergeCell ref="G12:K12"/>
    <mergeCell ref="F7:K7"/>
    <mergeCell ref="G13:K13"/>
    <mergeCell ref="F8:K9"/>
    <mergeCell ref="C82:D82"/>
    <mergeCell ref="B77:E77"/>
    <mergeCell ref="E35:E36"/>
    <mergeCell ref="C70:C72"/>
    <mergeCell ref="E70:E72"/>
    <mergeCell ref="C78:D78"/>
    <mergeCell ref="C79:D79"/>
    <mergeCell ref="C66:D66"/>
    <mergeCell ref="C74:D74"/>
    <mergeCell ref="E37:E42"/>
    <mergeCell ref="E61:E65"/>
    <mergeCell ref="C67:D67"/>
    <mergeCell ref="C58:D58"/>
    <mergeCell ref="C69:G69"/>
    <mergeCell ref="C57:D57"/>
    <mergeCell ref="C55:D55"/>
    <mergeCell ref="C68:F68"/>
    <mergeCell ref="C73:D73"/>
    <mergeCell ref="E48:E54"/>
    <mergeCell ref="C61:D61"/>
    <mergeCell ref="C16:G16"/>
    <mergeCell ref="C17:C19"/>
    <mergeCell ref="E17:E19"/>
    <mergeCell ref="E20:E27"/>
    <mergeCell ref="C20:D20"/>
    <mergeCell ref="C28:D28"/>
    <mergeCell ref="C48:D48"/>
    <mergeCell ref="E43:E44"/>
    <mergeCell ref="E28:E33"/>
    <mergeCell ref="B60:E60"/>
    <mergeCell ref="C56:D56"/>
    <mergeCell ref="C37:D37"/>
  </mergeCells>
  <dataValidations xWindow="923" yWindow="592" count="27">
    <dataValidation type="list" allowBlank="1" showErrorMessage="1" errorTitle="Error" error="Escollir una de les dos opcions del desplegable" promptTitle="MEMBRE ELECTE INSTITUCIONS" prompt="Indicar si s'és membre electe d'institucions de gran prestig nacional i internacional." sqref="F82" xr:uid="{00000000-0002-0000-0200-000000000000}">
      <formula1>"SI,NO"</formula1>
    </dataValidation>
    <dataValidation type="whole" operator="greaterThanOrEqual" allowBlank="1" showErrorMessage="1" errorTitle="Error" prompt="Introduir el nombre de projectes computats_x000a_" sqref="F62:F65" xr:uid="{00000000-0002-0000-0200-000001000000}">
      <formula1>0</formula1>
    </dataValidation>
    <dataValidation type="whole" operator="greaterThanOrEqual" allowBlank="1" showErrorMessage="1" errorTitle="Error" prompt="Introduir el nombre de SGR finançats dels que s'ha estat IP" sqref="F34:G36 F37" xr:uid="{00000000-0002-0000-0200-000002000000}">
      <formula1>0</formula1>
    </dataValidation>
    <dataValidation type="whole" operator="greaterThanOrEqual" allowBlank="1" showInputMessage="1" showErrorMessage="1" errorTitle="ERROR" error="Escollir una de les dos opcions del desplegable" prompt="Introduir nombre de mèrits a avaluar" sqref="F74" xr:uid="{00000000-0002-0000-0200-000003000000}">
      <formula1>0</formula1>
    </dataValidation>
    <dataValidation type="whole" operator="greaterThanOrEqual" allowBlank="1" showInputMessage="1" showErrorMessage="1" sqref="G22:G25 G29:G33 G35:G36" xr:uid="{00000000-0002-0000-0200-000004000000}">
      <formula1>0</formula1>
    </dataValidation>
    <dataValidation type="whole" operator="greaterThanOrEqual" allowBlank="1" showErrorMessage="1" errorTitle="Error" prompt="Introduir el nombre de convenis-any internacionals vigents en els que s'és responsable_x000a_" sqref="F49" xr:uid="{00000000-0002-0000-0200-000005000000}">
      <formula1>0</formula1>
    </dataValidation>
    <dataValidation type="whole" operator="greaterThanOrEqual" allowBlank="1" showInputMessage="1" showErrorMessage="1" errorTitle="Error" prompt="Introduir el nombre de convenis-any internacionals vigents en els que s'hi participa" sqref="F50" xr:uid="{00000000-0002-0000-0200-000006000000}">
      <formula1>0</formula1>
    </dataValidation>
    <dataValidation type="whole" operator="greaterThanOrEqual" allowBlank="1" showErrorMessage="1" errorTitle="Error" prompt="Introduir el nombre de convenis-any nacionals vigents en els que s'és responsable_x000a_" sqref="F51:F53" xr:uid="{00000000-0002-0000-0200-000007000000}">
      <formula1>0</formula1>
    </dataValidation>
    <dataValidation operator="greaterThanOrEqual" allowBlank="1" showErrorMessage="1" errorTitle="Error" prompt="Introduir el nombre d'institucions en les que és membre electe" sqref="F55" xr:uid="{00000000-0002-0000-0200-000008000000}"/>
    <dataValidation type="whole" operator="greaterThanOrEqual" allowBlank="1" showErrorMessage="1" errorTitle="Error" prompt="Introduir el nombre de monografies de categoria 2" sqref="G48 F45:F47" xr:uid="{00000000-0002-0000-0200-000009000000}">
      <formula1>0</formula1>
    </dataValidation>
    <dataValidation type="whole" operator="greaterThanOrEqual" allowBlank="1" showErrorMessage="1" errorTitle="Error" prompt="Introduir el nombre total de publicacions situades en primer quartil_x000a_JCR" sqref="F38" xr:uid="{00000000-0002-0000-0200-00000A000000}">
      <formula1>0</formula1>
    </dataValidation>
    <dataValidation type="whole" operator="greaterThanOrEqual" allowBlank="1" showInputMessage="1" showErrorMessage="1" errorTitle="Error" prompt="Introduir el nombre de publicacions indexades JCR" sqref="F41" xr:uid="{00000000-0002-0000-0200-00000B000000}">
      <formula1>0</formula1>
    </dataValidation>
    <dataValidation type="whole" operator="greaterThanOrEqual" allowBlank="1" showErrorMessage="1" errorTitle="Error" prompt="Introduir el nombre total de publicacions situades en segon quartil_x000a_JCR" sqref="F39" xr:uid="{00000000-0002-0000-0200-00000C000000}">
      <formula1>0</formula1>
    </dataValidation>
    <dataValidation type="whole" operator="greaterThanOrEqual" allowBlank="1" showErrorMessage="1" errorTitle="Error" prompt="Introduir el nombre total de publicacions situades en tercer quartil_x000a_JCR" sqref="F40" xr:uid="{00000000-0002-0000-0200-00000D000000}">
      <formula1>0</formula1>
    </dataValidation>
    <dataValidation type="whole" operator="greaterThanOrEqual" allowBlank="1" showInputMessage="1" showErrorMessage="1" errorTitle="Error" prompt="Introduir el nombre de cites rebudes (segons ISI WoK)" sqref="F43" xr:uid="{00000000-0002-0000-0200-00000E000000}">
      <formula1>0</formula1>
    </dataValidation>
    <dataValidation type="whole" operator="greaterThanOrEqual" allowBlank="1" showErrorMessage="1" errorTitle="Error" prompt="Introduir el nombre de patents" sqref="F54" xr:uid="{00000000-0002-0000-0200-00000F000000}">
      <formula1>0</formula1>
    </dataValidation>
    <dataValidation type="whole" operator="greaterThanOrEqual" allowBlank="1" showErrorMessage="1" errorTitle="ERROR" error="El límit són 5 trams." prompt="Introduir el nombre de tesis doctorals" sqref="F67" xr:uid="{00000000-0002-0000-0200-000010000000}">
      <formula1>0</formula1>
    </dataValidation>
    <dataValidation operator="greaterThanOrEqual" allowBlank="1" showErrorMessage="1" errorTitle="ERROR" error="El límit són 5 trams." prompt="Introduir el nombre de mèrits per període de 3 anys" sqref="F73" xr:uid="{00000000-0002-0000-0200-000011000000}"/>
    <dataValidation type="decimal" operator="greaterThanOrEqual" allowBlank="1" showInputMessage="1" showErrorMessage="1" errorTitle="Error" prompt="Mitja de cites rebudes per àmbit de coneixement al llarg de 5 anys, segons l'agència Thomson " sqref="F44" xr:uid="{00000000-0002-0000-0200-000012000000}">
      <formula1>0</formula1>
    </dataValidation>
    <dataValidation type="whole" allowBlank="1" showErrorMessage="1" errorTitle="Error" prompt="Introduir el nombre de mèrits a avaluar" sqref="F56:G56 G55 G57 G59" xr:uid="{00000000-0002-0000-0200-000013000000}">
      <formula1>0</formula1>
      <formula2>1000</formula2>
    </dataValidation>
    <dataValidation allowBlank="1" showErrorMessage="1" prompt="Introduir el nombre de projectes d'aquest tipus (la duració estandard és de 3 anys, si aquesta és diferent es calcularà la part proporcional)" sqref="F22:F27 F29:F33 F35:F36" xr:uid="{00000000-0002-0000-0200-000014000000}"/>
    <dataValidation type="list" allowBlank="1" showInputMessage="1" showErrorMessage="1" errorTitle="Error" error="Escollir una de les dues opcions del desplegable" sqref="F17:F19" xr:uid="{00000000-0002-0000-0200-000015000000}">
      <formula1>"SI,NO"</formula1>
    </dataValidation>
    <dataValidation type="list" allowBlank="1" showErrorMessage="1" errorTitle="Error" error="Escollir una de les dos opcions del desplegable" promptTitle="DIRECCIÓ GRANS INSTITUCIONS" prompt="Indicar si s'és membre electe d'institucions de gran prestig nacional i internacional." sqref="F58:G58" xr:uid="{00000000-0002-0000-0200-000016000000}">
      <formula1>"SI,NO"</formula1>
    </dataValidation>
    <dataValidation type="decimal" allowBlank="1" showInputMessage="1" showErrorMessage="1" errorTitle="Error" prompt="Introduir el nombre d'anys  d'exercici dels càrrecs_x000a_" sqref="F78:F79" xr:uid="{00000000-0002-0000-0200-000017000000}">
      <formula1>0</formula1>
      <formula2>1000</formula2>
    </dataValidation>
    <dataValidation allowBlank="1" showErrorMessage="1" errorTitle="Error" prompt="_x000a_" sqref="F70:F72" xr:uid="{00000000-0002-0000-0200-000018000000}"/>
    <dataValidation operator="greaterThanOrEqual" allowBlank="1" showInputMessage="1" showErrorMessage="1" errorTitle="Error" sqref="F42" xr:uid="{00000000-0002-0000-0200-000019000000}"/>
    <dataValidation operator="greaterThanOrEqual" allowBlank="1" showInputMessage="1" showErrorMessage="1" errorTitle="ERROR" error="Escollir una de les dos opcions del desplegable" prompt="Introduir nombre de mèrits a avaluar" sqref="F57" xr:uid="{EFB74C10-6C90-47D6-9BAB-44CFAEAA9092}"/>
  </dataValidations>
  <pageMargins left="0.70866141732283472" right="0.70866141732283472" top="0.74803149606299213" bottom="0.74803149606299213" header="0.31496062992125984" footer="0.31496062992125984"/>
  <pageSetup paperSize="9" scale="54" fitToHeight="0"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ull19"/>
  <dimension ref="A1:M3"/>
  <sheetViews>
    <sheetView workbookViewId="0">
      <selection activeCell="B48" sqref="B48"/>
    </sheetView>
  </sheetViews>
  <sheetFormatPr baseColWidth="10" defaultColWidth="9.140625" defaultRowHeight="11.25" x14ac:dyDescent="0.2"/>
  <cols>
    <col min="1" max="1" width="10.85546875" style="285" customWidth="1"/>
    <col min="2" max="2" width="8" style="285" bestFit="1" customWidth="1"/>
    <col min="3" max="3" width="35.85546875" style="285" bestFit="1" customWidth="1"/>
    <col min="4" max="4" width="41.28515625" style="285" bestFit="1" customWidth="1"/>
    <col min="5" max="5" width="42.85546875" style="285" bestFit="1" customWidth="1"/>
    <col min="6" max="6" width="50" style="285" bestFit="1" customWidth="1"/>
    <col min="7" max="7" width="13" style="285" customWidth="1"/>
    <col min="8" max="8" width="10.28515625" style="285" customWidth="1"/>
    <col min="9" max="10" width="14.140625" style="285" customWidth="1"/>
    <col min="11" max="11" width="14.140625" style="286" customWidth="1"/>
    <col min="12" max="12" width="10.28515625" style="286" customWidth="1"/>
    <col min="13" max="13" width="14.140625" style="287" customWidth="1"/>
    <col min="14" max="14" width="17.85546875" style="285" customWidth="1"/>
    <col min="15" max="16384" width="9.140625" style="285"/>
  </cols>
  <sheetData>
    <row r="1" spans="1:11" x14ac:dyDescent="0.2">
      <c r="A1" s="284" t="s">
        <v>243</v>
      </c>
      <c r="B1" s="284" t="s">
        <v>244</v>
      </c>
      <c r="C1" s="284" t="s">
        <v>245</v>
      </c>
      <c r="D1" s="284" t="s">
        <v>246</v>
      </c>
      <c r="E1" s="284" t="s">
        <v>247</v>
      </c>
      <c r="F1" s="284" t="s">
        <v>248</v>
      </c>
      <c r="G1" s="284" t="s">
        <v>249</v>
      </c>
      <c r="H1" s="284" t="s">
        <v>250</v>
      </c>
      <c r="I1" s="284" t="s">
        <v>563</v>
      </c>
      <c r="J1" s="284" t="s">
        <v>564</v>
      </c>
      <c r="K1" s="289" t="s">
        <v>565</v>
      </c>
    </row>
    <row r="2" spans="1:11" x14ac:dyDescent="0.2">
      <c r="A2" s="285" t="s">
        <v>241</v>
      </c>
      <c r="B2" s="285">
        <v>1148013</v>
      </c>
      <c r="C2" s="285" t="s">
        <v>242</v>
      </c>
      <c r="D2" s="285" t="s">
        <v>237</v>
      </c>
      <c r="E2" s="285" t="s">
        <v>239</v>
      </c>
      <c r="F2" s="285" t="s">
        <v>240</v>
      </c>
      <c r="G2" s="285" t="s">
        <v>238</v>
      </c>
      <c r="H2" s="285" t="s">
        <v>251</v>
      </c>
      <c r="I2" s="285">
        <v>150.16000000000003</v>
      </c>
      <c r="J2" s="285">
        <v>4</v>
      </c>
      <c r="K2" s="290" t="s">
        <v>566</v>
      </c>
    </row>
    <row r="3" spans="1:11" x14ac:dyDescent="0.2">
      <c r="A3" s="285" t="s">
        <v>557</v>
      </c>
      <c r="B3" s="285">
        <v>2084876</v>
      </c>
      <c r="C3" s="285" t="s">
        <v>558</v>
      </c>
      <c r="D3" s="285" t="s">
        <v>236</v>
      </c>
      <c r="E3" s="285" t="s">
        <v>559</v>
      </c>
      <c r="F3" s="285" t="s">
        <v>560</v>
      </c>
      <c r="G3" s="285" t="s">
        <v>561</v>
      </c>
      <c r="H3" s="285" t="s">
        <v>562</v>
      </c>
      <c r="I3" s="285">
        <v>138.12</v>
      </c>
      <c r="J3" s="285">
        <v>3.5</v>
      </c>
      <c r="K3" s="290" t="s">
        <v>567</v>
      </c>
    </row>
  </sheetData>
  <sheetProtection algorithmName="SHA-512" hashValue="WNo2PVhKMJHlbrWbmHCDR5nNYym7q//niNUj40i1XEhVTqu4BbHDv63OreEd+6svSRzKiF5Ys7b4TINAOFadrQ==" saltValue="gggjoS8NWgT4rROqWGfOLg==" spinCount="100000" sheet="1" objects="1" scenarios="1"/>
  <hyperlinks>
    <hyperlink ref="K2" r:id="rId1" xr:uid="{BF8DB48D-54E4-43E3-A5A6-7EBE6B85EA8F}"/>
    <hyperlink ref="K3" r:id="rId2" xr:uid="{F75F07AC-2371-49B4-97C1-62E4DC2EA14C}"/>
  </hyperlinks>
  <pageMargins left="0.7" right="0.7" top="0.75" bottom="0.75" header="0.3" footer="0.3"/>
  <pageSetup paperSize="9" orientation="portrait" verticalDpi="0"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ull3"/>
  <dimension ref="B3:D269"/>
  <sheetViews>
    <sheetView workbookViewId="0">
      <selection activeCell="B15" sqref="B15"/>
    </sheetView>
  </sheetViews>
  <sheetFormatPr baseColWidth="10" defaultColWidth="9.140625" defaultRowHeight="15" x14ac:dyDescent="0.25"/>
  <cols>
    <col min="1" max="1" width="9.140625" style="133"/>
    <col min="2" max="2" width="49.42578125" style="133" customWidth="1"/>
    <col min="3" max="3" width="10.7109375" style="138" customWidth="1"/>
    <col min="4" max="4" width="15.7109375" style="133" customWidth="1"/>
    <col min="5" max="16384" width="9.140625" style="133"/>
  </cols>
  <sheetData>
    <row r="3" spans="2:4" x14ac:dyDescent="0.25">
      <c r="B3" s="131" t="s">
        <v>45</v>
      </c>
      <c r="C3" s="132" t="s">
        <v>145</v>
      </c>
    </row>
    <row r="4" spans="2:4" x14ac:dyDescent="0.25">
      <c r="B4" s="134" t="s">
        <v>144</v>
      </c>
      <c r="C4" s="135">
        <v>10</v>
      </c>
    </row>
    <row r="5" spans="2:4" x14ac:dyDescent="0.25">
      <c r="B5" s="134" t="s">
        <v>146</v>
      </c>
      <c r="C5" s="135">
        <v>10</v>
      </c>
    </row>
    <row r="6" spans="2:4" x14ac:dyDescent="0.25">
      <c r="B6" s="134" t="s">
        <v>147</v>
      </c>
      <c r="C6" s="135">
        <v>15</v>
      </c>
    </row>
    <row r="7" spans="2:4" x14ac:dyDescent="0.25">
      <c r="B7" s="134" t="s">
        <v>148</v>
      </c>
      <c r="C7" s="135">
        <v>20</v>
      </c>
    </row>
    <row r="8" spans="2:4" x14ac:dyDescent="0.25">
      <c r="B8" s="134" t="s">
        <v>149</v>
      </c>
      <c r="C8" s="135">
        <v>20</v>
      </c>
    </row>
    <row r="9" spans="2:4" x14ac:dyDescent="0.25">
      <c r="B9" s="134" t="s">
        <v>150</v>
      </c>
      <c r="C9" s="135">
        <v>8</v>
      </c>
    </row>
    <row r="10" spans="2:4" x14ac:dyDescent="0.25">
      <c r="B10" s="136"/>
      <c r="C10" s="137"/>
    </row>
    <row r="11" spans="2:4" x14ac:dyDescent="0.25">
      <c r="B11" s="136"/>
      <c r="C11" s="137"/>
    </row>
    <row r="12" spans="2:4" x14ac:dyDescent="0.25">
      <c r="B12" s="136"/>
      <c r="C12" s="137"/>
    </row>
    <row r="13" spans="2:4" x14ac:dyDescent="0.25">
      <c r="B13" s="136"/>
      <c r="C13" s="137"/>
    </row>
    <row r="14" spans="2:4" x14ac:dyDescent="0.25">
      <c r="B14" s="146"/>
      <c r="C14" s="146"/>
      <c r="D14" s="147"/>
    </row>
    <row r="15" spans="2:4" x14ac:dyDescent="0.25">
      <c r="B15" s="279" t="s">
        <v>296</v>
      </c>
      <c r="C15" s="280" t="s">
        <v>297</v>
      </c>
      <c r="D15" s="279" t="s">
        <v>298</v>
      </c>
    </row>
    <row r="16" spans="2:4" x14ac:dyDescent="0.25">
      <c r="B16" s="281" t="s">
        <v>299</v>
      </c>
      <c r="C16" s="282">
        <v>14.190000000000001</v>
      </c>
      <c r="D16" s="283" t="s">
        <v>300</v>
      </c>
    </row>
    <row r="17" spans="2:4" x14ac:dyDescent="0.25">
      <c r="B17" s="281" t="s">
        <v>301</v>
      </c>
      <c r="C17" s="282">
        <v>9.3425000000000011</v>
      </c>
      <c r="D17" s="283" t="s">
        <v>300</v>
      </c>
    </row>
    <row r="18" spans="2:4" x14ac:dyDescent="0.25">
      <c r="B18" s="281" t="s">
        <v>302</v>
      </c>
      <c r="C18" s="282">
        <v>6.6475000000000009</v>
      </c>
      <c r="D18" s="283" t="s">
        <v>300</v>
      </c>
    </row>
    <row r="19" spans="2:4" x14ac:dyDescent="0.25">
      <c r="B19" s="281" t="s">
        <v>303</v>
      </c>
      <c r="C19" s="282">
        <v>13.41</v>
      </c>
      <c r="D19" s="283" t="s">
        <v>300</v>
      </c>
    </row>
    <row r="20" spans="2:4" x14ac:dyDescent="0.25">
      <c r="B20" s="281" t="s">
        <v>304</v>
      </c>
      <c r="C20" s="282">
        <v>14.942499999999999</v>
      </c>
      <c r="D20" s="283" t="s">
        <v>300</v>
      </c>
    </row>
    <row r="21" spans="2:4" x14ac:dyDescent="0.25">
      <c r="B21" s="281" t="s">
        <v>305</v>
      </c>
      <c r="C21" s="282">
        <v>7.1775000000000002</v>
      </c>
      <c r="D21" s="283" t="s">
        <v>300</v>
      </c>
    </row>
    <row r="22" spans="2:4" x14ac:dyDescent="0.25">
      <c r="B22" s="281" t="s">
        <v>306</v>
      </c>
      <c r="C22" s="282">
        <v>8.2799999999999994</v>
      </c>
      <c r="D22" s="283" t="s">
        <v>300</v>
      </c>
    </row>
    <row r="23" spans="2:4" x14ac:dyDescent="0.25">
      <c r="B23" s="281" t="s">
        <v>307</v>
      </c>
      <c r="C23" s="282">
        <v>6.1425000000000001</v>
      </c>
      <c r="D23" s="283" t="s">
        <v>300</v>
      </c>
    </row>
    <row r="24" spans="2:4" x14ac:dyDescent="0.25">
      <c r="B24" s="281" t="s">
        <v>308</v>
      </c>
      <c r="C24" s="282">
        <v>14.540000000000001</v>
      </c>
      <c r="D24" s="283" t="s">
        <v>300</v>
      </c>
    </row>
    <row r="25" spans="2:4" x14ac:dyDescent="0.25">
      <c r="B25" s="281" t="s">
        <v>309</v>
      </c>
      <c r="C25" s="282">
        <v>11.977499999999999</v>
      </c>
      <c r="D25" s="283" t="s">
        <v>300</v>
      </c>
    </row>
    <row r="26" spans="2:4" x14ac:dyDescent="0.25">
      <c r="B26" s="281" t="s">
        <v>310</v>
      </c>
      <c r="C26" s="282">
        <v>9.0775000000000006</v>
      </c>
      <c r="D26" s="283" t="s">
        <v>300</v>
      </c>
    </row>
    <row r="27" spans="2:4" x14ac:dyDescent="0.25">
      <c r="B27" s="281" t="s">
        <v>311</v>
      </c>
      <c r="C27" s="282">
        <v>14.3025</v>
      </c>
      <c r="D27" s="283" t="s">
        <v>300</v>
      </c>
    </row>
    <row r="28" spans="2:4" x14ac:dyDescent="0.25">
      <c r="B28" s="281" t="s">
        <v>312</v>
      </c>
      <c r="C28" s="282">
        <v>11.612500000000001</v>
      </c>
      <c r="D28" s="283" t="s">
        <v>300</v>
      </c>
    </row>
    <row r="29" spans="2:4" x14ac:dyDescent="0.25">
      <c r="B29" s="281" t="s">
        <v>313</v>
      </c>
      <c r="C29" s="282">
        <v>7.2925000000000004</v>
      </c>
      <c r="D29" s="283" t="s">
        <v>300</v>
      </c>
    </row>
    <row r="30" spans="2:4" x14ac:dyDescent="0.25">
      <c r="B30" s="281" t="s">
        <v>314</v>
      </c>
      <c r="C30" s="282">
        <v>4.1550000000000002</v>
      </c>
      <c r="D30" s="283" t="s">
        <v>300</v>
      </c>
    </row>
    <row r="31" spans="2:4" x14ac:dyDescent="0.25">
      <c r="B31" s="281" t="s">
        <v>315</v>
      </c>
      <c r="C31" s="282">
        <v>9.9725000000000001</v>
      </c>
      <c r="D31" s="283" t="s">
        <v>300</v>
      </c>
    </row>
    <row r="32" spans="2:4" x14ac:dyDescent="0.25">
      <c r="B32" s="281" t="s">
        <v>316</v>
      </c>
      <c r="C32" s="282">
        <v>8.0875000000000004</v>
      </c>
      <c r="D32" s="283" t="s">
        <v>300</v>
      </c>
    </row>
    <row r="33" spans="2:4" x14ac:dyDescent="0.25">
      <c r="B33" s="281" t="s">
        <v>317</v>
      </c>
      <c r="C33" s="282">
        <v>15.38</v>
      </c>
      <c r="D33" s="283" t="s">
        <v>300</v>
      </c>
    </row>
    <row r="34" spans="2:4" x14ac:dyDescent="0.25">
      <c r="B34" s="281" t="s">
        <v>318</v>
      </c>
      <c r="C34" s="282">
        <v>5.7925000000000004</v>
      </c>
      <c r="D34" s="283" t="s">
        <v>300</v>
      </c>
    </row>
    <row r="35" spans="2:4" x14ac:dyDescent="0.25">
      <c r="B35" s="281" t="s">
        <v>319</v>
      </c>
      <c r="C35" s="282">
        <v>10.87</v>
      </c>
      <c r="D35" s="283" t="s">
        <v>300</v>
      </c>
    </row>
    <row r="36" spans="2:4" x14ac:dyDescent="0.25">
      <c r="B36" s="281" t="s">
        <v>320</v>
      </c>
      <c r="C36" s="282">
        <v>5.2850000000000001</v>
      </c>
      <c r="D36" s="283" t="s">
        <v>300</v>
      </c>
    </row>
    <row r="37" spans="2:4" x14ac:dyDescent="0.25">
      <c r="B37" s="281" t="s">
        <v>321</v>
      </c>
      <c r="C37" s="282">
        <v>12.94</v>
      </c>
      <c r="D37" s="283" t="s">
        <v>300</v>
      </c>
    </row>
    <row r="38" spans="2:4" x14ac:dyDescent="0.25">
      <c r="B38" s="281" t="s">
        <v>322</v>
      </c>
      <c r="C38" s="282">
        <v>8.4599999999999991</v>
      </c>
      <c r="D38" s="283" t="s">
        <v>300</v>
      </c>
    </row>
    <row r="39" spans="2:4" x14ac:dyDescent="0.25">
      <c r="B39" s="281" t="s">
        <v>323</v>
      </c>
      <c r="C39" s="282">
        <v>15.765000000000001</v>
      </c>
      <c r="D39" s="283" t="s">
        <v>300</v>
      </c>
    </row>
    <row r="40" spans="2:4" x14ac:dyDescent="0.25">
      <c r="B40" s="281" t="s">
        <v>324</v>
      </c>
      <c r="C40" s="282">
        <v>8.41</v>
      </c>
      <c r="D40" s="283" t="s">
        <v>300</v>
      </c>
    </row>
    <row r="41" spans="2:4" x14ac:dyDescent="0.25">
      <c r="B41" s="281" t="s">
        <v>325</v>
      </c>
      <c r="C41" s="282">
        <v>8.1624999999999996</v>
      </c>
      <c r="D41" s="283" t="s">
        <v>300</v>
      </c>
    </row>
    <row r="42" spans="2:4" x14ac:dyDescent="0.25">
      <c r="B42" s="281" t="s">
        <v>326</v>
      </c>
      <c r="C42" s="282">
        <v>6.4325000000000001</v>
      </c>
      <c r="D42" s="283" t="s">
        <v>300</v>
      </c>
    </row>
    <row r="43" spans="2:4" x14ac:dyDescent="0.25">
      <c r="B43" s="281" t="s">
        <v>327</v>
      </c>
      <c r="C43" s="282">
        <v>8.5925000000000011</v>
      </c>
      <c r="D43" s="283" t="s">
        <v>300</v>
      </c>
    </row>
    <row r="44" spans="2:4" x14ac:dyDescent="0.25">
      <c r="B44" s="281" t="s">
        <v>328</v>
      </c>
      <c r="C44" s="282">
        <v>7.4799999999999995</v>
      </c>
      <c r="D44" s="283" t="s">
        <v>300</v>
      </c>
    </row>
    <row r="45" spans="2:4" x14ac:dyDescent="0.25">
      <c r="B45" s="281" t="s">
        <v>329</v>
      </c>
      <c r="C45" s="282">
        <v>13.5025</v>
      </c>
      <c r="D45" s="283" t="s">
        <v>300</v>
      </c>
    </row>
    <row r="46" spans="2:4" x14ac:dyDescent="0.25">
      <c r="B46" s="281" t="s">
        <v>330</v>
      </c>
      <c r="C46" s="282">
        <v>5.7649999999999997</v>
      </c>
      <c r="D46" s="283" t="s">
        <v>300</v>
      </c>
    </row>
    <row r="47" spans="2:4" x14ac:dyDescent="0.25">
      <c r="B47" s="281" t="s">
        <v>331</v>
      </c>
      <c r="C47" s="282">
        <v>8.9400000000000013</v>
      </c>
      <c r="D47" s="283" t="s">
        <v>300</v>
      </c>
    </row>
    <row r="48" spans="2:4" x14ac:dyDescent="0.25">
      <c r="B48" s="281" t="s">
        <v>332</v>
      </c>
      <c r="C48" s="282">
        <v>10.022500000000001</v>
      </c>
      <c r="D48" s="283" t="s">
        <v>300</v>
      </c>
    </row>
    <row r="49" spans="2:4" x14ac:dyDescent="0.25">
      <c r="B49" s="281" t="s">
        <v>333</v>
      </c>
      <c r="C49" s="282">
        <v>6.6375000000000002</v>
      </c>
      <c r="D49" s="283" t="s">
        <v>300</v>
      </c>
    </row>
    <row r="50" spans="2:4" x14ac:dyDescent="0.25">
      <c r="B50" s="281" t="s">
        <v>334</v>
      </c>
      <c r="C50" s="282">
        <v>9.9625000000000021</v>
      </c>
      <c r="D50" s="283" t="s">
        <v>300</v>
      </c>
    </row>
    <row r="51" spans="2:4" x14ac:dyDescent="0.25">
      <c r="B51" s="281" t="s">
        <v>335</v>
      </c>
      <c r="C51" s="282">
        <v>12.290000000000001</v>
      </c>
      <c r="D51" s="283" t="s">
        <v>300</v>
      </c>
    </row>
    <row r="52" spans="2:4" x14ac:dyDescent="0.25">
      <c r="B52" s="281" t="s">
        <v>336</v>
      </c>
      <c r="C52" s="282">
        <v>13.37</v>
      </c>
      <c r="D52" s="283" t="s">
        <v>300</v>
      </c>
    </row>
    <row r="53" spans="2:4" x14ac:dyDescent="0.25">
      <c r="B53" s="281" t="s">
        <v>337</v>
      </c>
      <c r="C53" s="282">
        <v>9.4474999999999998</v>
      </c>
      <c r="D53" s="283" t="s">
        <v>300</v>
      </c>
    </row>
    <row r="54" spans="2:4" x14ac:dyDescent="0.25">
      <c r="B54" s="281" t="s">
        <v>338</v>
      </c>
      <c r="C54" s="282">
        <v>8.0525000000000002</v>
      </c>
      <c r="D54" s="283" t="s">
        <v>300</v>
      </c>
    </row>
    <row r="55" spans="2:4" x14ac:dyDescent="0.25">
      <c r="B55" s="281" t="s">
        <v>339</v>
      </c>
      <c r="C55" s="282">
        <v>10.937499999999998</v>
      </c>
      <c r="D55" s="283" t="s">
        <v>300</v>
      </c>
    </row>
    <row r="56" spans="2:4" x14ac:dyDescent="0.25">
      <c r="B56" s="281" t="s">
        <v>340</v>
      </c>
      <c r="C56" s="282">
        <v>9.7449999999999992</v>
      </c>
      <c r="D56" s="283" t="s">
        <v>300</v>
      </c>
    </row>
    <row r="57" spans="2:4" x14ac:dyDescent="0.25">
      <c r="B57" s="281" t="s">
        <v>341</v>
      </c>
      <c r="C57" s="282">
        <v>8.8699999999999992</v>
      </c>
      <c r="D57" s="283" t="s">
        <v>300</v>
      </c>
    </row>
    <row r="58" spans="2:4" x14ac:dyDescent="0.25">
      <c r="B58" s="281" t="s">
        <v>342</v>
      </c>
      <c r="C58" s="282">
        <v>10.559999999999999</v>
      </c>
      <c r="D58" s="283" t="s">
        <v>300</v>
      </c>
    </row>
    <row r="59" spans="2:4" x14ac:dyDescent="0.25">
      <c r="B59" t="s">
        <v>343</v>
      </c>
      <c r="C59" s="15">
        <v>5.1325000000000003</v>
      </c>
      <c r="D59" t="s">
        <v>344</v>
      </c>
    </row>
    <row r="60" spans="2:4" x14ac:dyDescent="0.25">
      <c r="B60" t="s">
        <v>345</v>
      </c>
      <c r="C60" s="15">
        <v>15.987499999999999</v>
      </c>
      <c r="D60" t="s">
        <v>344</v>
      </c>
    </row>
    <row r="61" spans="2:4" x14ac:dyDescent="0.25">
      <c r="B61" t="s">
        <v>346</v>
      </c>
      <c r="C61" s="15">
        <v>6.04</v>
      </c>
      <c r="D61" t="s">
        <v>344</v>
      </c>
    </row>
    <row r="62" spans="2:4" x14ac:dyDescent="0.25">
      <c r="B62" t="s">
        <v>347</v>
      </c>
      <c r="C62" s="15">
        <v>7.125</v>
      </c>
      <c r="D62" t="s">
        <v>344</v>
      </c>
    </row>
    <row r="63" spans="2:4" x14ac:dyDescent="0.25">
      <c r="B63" t="s">
        <v>348</v>
      </c>
      <c r="C63" s="15">
        <v>7.7325000000000008</v>
      </c>
      <c r="D63" t="s">
        <v>344</v>
      </c>
    </row>
    <row r="64" spans="2:4" x14ac:dyDescent="0.25">
      <c r="B64" t="s">
        <v>349</v>
      </c>
      <c r="C64" s="15">
        <v>6.5075000000000003</v>
      </c>
      <c r="D64" t="s">
        <v>344</v>
      </c>
    </row>
    <row r="65" spans="2:4" x14ac:dyDescent="0.25">
      <c r="B65" t="s">
        <v>350</v>
      </c>
      <c r="C65" s="15">
        <v>7.92</v>
      </c>
      <c r="D65" t="s">
        <v>344</v>
      </c>
    </row>
    <row r="66" spans="2:4" x14ac:dyDescent="0.25">
      <c r="B66" t="s">
        <v>351</v>
      </c>
      <c r="C66" s="15">
        <v>10.962499999999999</v>
      </c>
      <c r="D66" t="s">
        <v>344</v>
      </c>
    </row>
    <row r="67" spans="2:4" x14ac:dyDescent="0.25">
      <c r="B67" t="s">
        <v>352</v>
      </c>
      <c r="C67" s="15">
        <v>11.455</v>
      </c>
      <c r="D67" t="s">
        <v>344</v>
      </c>
    </row>
    <row r="68" spans="2:4" x14ac:dyDescent="0.25">
      <c r="B68" t="s">
        <v>353</v>
      </c>
      <c r="C68" s="15">
        <v>15.56</v>
      </c>
      <c r="D68" t="s">
        <v>344</v>
      </c>
    </row>
    <row r="69" spans="2:4" x14ac:dyDescent="0.25">
      <c r="B69" t="s">
        <v>354</v>
      </c>
      <c r="C69" s="15">
        <v>10.685</v>
      </c>
      <c r="D69" t="s">
        <v>344</v>
      </c>
    </row>
    <row r="70" spans="2:4" x14ac:dyDescent="0.25">
      <c r="B70" t="s">
        <v>355</v>
      </c>
      <c r="C70" s="15">
        <v>11.772499999999999</v>
      </c>
      <c r="D70" t="s">
        <v>344</v>
      </c>
    </row>
    <row r="71" spans="2:4" x14ac:dyDescent="0.25">
      <c r="B71" t="s">
        <v>356</v>
      </c>
      <c r="C71" s="15">
        <v>12.282499999999999</v>
      </c>
      <c r="D71" t="s">
        <v>344</v>
      </c>
    </row>
    <row r="72" spans="2:4" x14ac:dyDescent="0.25">
      <c r="B72" t="s">
        <v>357</v>
      </c>
      <c r="C72" s="15">
        <v>13.272500000000001</v>
      </c>
      <c r="D72" t="s">
        <v>344</v>
      </c>
    </row>
    <row r="73" spans="2:4" x14ac:dyDescent="0.25">
      <c r="B73" t="s">
        <v>358</v>
      </c>
      <c r="C73" s="15">
        <v>14.9125</v>
      </c>
      <c r="D73" t="s">
        <v>344</v>
      </c>
    </row>
    <row r="74" spans="2:4" x14ac:dyDescent="0.25">
      <c r="B74" t="s">
        <v>359</v>
      </c>
      <c r="C74" s="15">
        <v>20.13</v>
      </c>
      <c r="D74" t="s">
        <v>344</v>
      </c>
    </row>
    <row r="75" spans="2:4" x14ac:dyDescent="0.25">
      <c r="B75" t="s">
        <v>360</v>
      </c>
      <c r="C75" s="15">
        <v>10.440000000000001</v>
      </c>
      <c r="D75" t="s">
        <v>344</v>
      </c>
    </row>
    <row r="76" spans="2:4" x14ac:dyDescent="0.25">
      <c r="B76" t="s">
        <v>361</v>
      </c>
      <c r="C76" s="15">
        <v>11.9125</v>
      </c>
      <c r="D76" t="s">
        <v>344</v>
      </c>
    </row>
    <row r="77" spans="2:4" x14ac:dyDescent="0.25">
      <c r="B77" t="s">
        <v>362</v>
      </c>
      <c r="C77" s="15">
        <v>13.055</v>
      </c>
      <c r="D77" t="s">
        <v>344</v>
      </c>
    </row>
    <row r="78" spans="2:4" x14ac:dyDescent="0.25">
      <c r="B78" t="s">
        <v>363</v>
      </c>
      <c r="C78" s="15">
        <v>12.732500000000002</v>
      </c>
      <c r="D78" t="s">
        <v>344</v>
      </c>
    </row>
    <row r="79" spans="2:4" x14ac:dyDescent="0.25">
      <c r="B79" t="s">
        <v>364</v>
      </c>
      <c r="C79" s="15">
        <v>14.314999999999998</v>
      </c>
      <c r="D79" t="s">
        <v>344</v>
      </c>
    </row>
    <row r="80" spans="2:4" x14ac:dyDescent="0.25">
      <c r="B80" t="s">
        <v>365</v>
      </c>
      <c r="C80" s="15">
        <v>6.4950000000000001</v>
      </c>
      <c r="D80" t="s">
        <v>344</v>
      </c>
    </row>
    <row r="81" spans="2:4" x14ac:dyDescent="0.25">
      <c r="B81" t="s">
        <v>366</v>
      </c>
      <c r="C81" s="15">
        <v>14.362500000000001</v>
      </c>
      <c r="D81" t="s">
        <v>344</v>
      </c>
    </row>
    <row r="82" spans="2:4" x14ac:dyDescent="0.25">
      <c r="B82" t="s">
        <v>367</v>
      </c>
      <c r="C82" s="15">
        <v>14.342499999999999</v>
      </c>
      <c r="D82" t="s">
        <v>344</v>
      </c>
    </row>
    <row r="83" spans="2:4" x14ac:dyDescent="0.25">
      <c r="B83" t="s">
        <v>368</v>
      </c>
      <c r="C83" s="15">
        <v>7.6350000000000007</v>
      </c>
      <c r="D83" t="s">
        <v>344</v>
      </c>
    </row>
    <row r="84" spans="2:4" x14ac:dyDescent="0.25">
      <c r="B84" t="s">
        <v>369</v>
      </c>
      <c r="C84" s="15">
        <v>10.379999999999999</v>
      </c>
      <c r="D84" t="s">
        <v>344</v>
      </c>
    </row>
    <row r="85" spans="2:4" x14ac:dyDescent="0.25">
      <c r="B85" t="s">
        <v>370</v>
      </c>
      <c r="C85" s="15">
        <v>7.26</v>
      </c>
      <c r="D85" t="s">
        <v>344</v>
      </c>
    </row>
    <row r="86" spans="2:4" x14ac:dyDescent="0.25">
      <c r="B86" t="s">
        <v>371</v>
      </c>
      <c r="C86" s="15">
        <v>13.9725</v>
      </c>
      <c r="D86" t="s">
        <v>344</v>
      </c>
    </row>
    <row r="87" spans="2:4" x14ac:dyDescent="0.25">
      <c r="B87" t="s">
        <v>372</v>
      </c>
      <c r="C87" s="15">
        <v>6.2049999999999992</v>
      </c>
      <c r="D87" t="s">
        <v>344</v>
      </c>
    </row>
    <row r="88" spans="2:4" x14ac:dyDescent="0.25">
      <c r="B88" t="s">
        <v>373</v>
      </c>
      <c r="C88" s="15">
        <v>15.397499999999999</v>
      </c>
      <c r="D88" t="s">
        <v>344</v>
      </c>
    </row>
    <row r="89" spans="2:4" x14ac:dyDescent="0.25">
      <c r="B89" t="s">
        <v>374</v>
      </c>
      <c r="C89" s="15">
        <v>9.57</v>
      </c>
      <c r="D89" t="s">
        <v>344</v>
      </c>
    </row>
    <row r="90" spans="2:4" x14ac:dyDescent="0.25">
      <c r="B90" t="s">
        <v>375</v>
      </c>
      <c r="C90" s="15">
        <v>8.6675000000000004</v>
      </c>
      <c r="D90" t="s">
        <v>344</v>
      </c>
    </row>
    <row r="91" spans="2:4" x14ac:dyDescent="0.25">
      <c r="B91" t="s">
        <v>376</v>
      </c>
      <c r="C91" s="15">
        <v>14.275</v>
      </c>
      <c r="D91" t="s">
        <v>344</v>
      </c>
    </row>
    <row r="92" spans="2:4" x14ac:dyDescent="0.25">
      <c r="B92" t="s">
        <v>377</v>
      </c>
      <c r="C92" s="15">
        <v>9.2175000000000011</v>
      </c>
      <c r="D92" t="s">
        <v>344</v>
      </c>
    </row>
    <row r="93" spans="2:4" x14ac:dyDescent="0.25">
      <c r="B93" t="s">
        <v>378</v>
      </c>
      <c r="C93" s="15">
        <v>14.489999999999998</v>
      </c>
      <c r="D93" t="s">
        <v>344</v>
      </c>
    </row>
    <row r="94" spans="2:4" x14ac:dyDescent="0.25">
      <c r="B94" t="s">
        <v>379</v>
      </c>
      <c r="C94" s="15">
        <v>14.307499999999999</v>
      </c>
      <c r="D94" t="s">
        <v>344</v>
      </c>
    </row>
    <row r="95" spans="2:4" x14ac:dyDescent="0.25">
      <c r="B95" t="s">
        <v>380</v>
      </c>
      <c r="C95" s="15">
        <v>4.53</v>
      </c>
      <c r="D95" t="s">
        <v>344</v>
      </c>
    </row>
    <row r="96" spans="2:4" x14ac:dyDescent="0.25">
      <c r="B96" t="s">
        <v>381</v>
      </c>
      <c r="C96" s="15">
        <v>11.192500000000001</v>
      </c>
      <c r="D96" t="s">
        <v>344</v>
      </c>
    </row>
    <row r="97" spans="2:4" x14ac:dyDescent="0.25">
      <c r="B97" t="s">
        <v>382</v>
      </c>
      <c r="C97" s="15">
        <v>11.032500000000001</v>
      </c>
      <c r="D97" t="s">
        <v>344</v>
      </c>
    </row>
    <row r="98" spans="2:4" x14ac:dyDescent="0.25">
      <c r="B98" t="s">
        <v>383</v>
      </c>
      <c r="C98" s="15">
        <v>11.1</v>
      </c>
      <c r="D98" t="s">
        <v>344</v>
      </c>
    </row>
    <row r="99" spans="2:4" x14ac:dyDescent="0.25">
      <c r="B99" t="s">
        <v>384</v>
      </c>
      <c r="C99" s="15">
        <v>10.684999999999999</v>
      </c>
      <c r="D99" t="s">
        <v>344</v>
      </c>
    </row>
    <row r="100" spans="2:4" x14ac:dyDescent="0.25">
      <c r="B100" t="s">
        <v>385</v>
      </c>
      <c r="C100" s="15">
        <v>10.622499999999999</v>
      </c>
      <c r="D100" t="s">
        <v>344</v>
      </c>
    </row>
    <row r="101" spans="2:4" x14ac:dyDescent="0.25">
      <c r="B101" t="s">
        <v>386</v>
      </c>
      <c r="C101" s="15">
        <v>10.3225</v>
      </c>
      <c r="D101" t="s">
        <v>344</v>
      </c>
    </row>
    <row r="102" spans="2:4" x14ac:dyDescent="0.25">
      <c r="B102" t="s">
        <v>387</v>
      </c>
      <c r="C102" s="15">
        <v>5.2675000000000001</v>
      </c>
      <c r="D102" t="s">
        <v>344</v>
      </c>
    </row>
    <row r="103" spans="2:4" x14ac:dyDescent="0.25">
      <c r="B103" t="s">
        <v>388</v>
      </c>
      <c r="C103" s="15">
        <v>13.32</v>
      </c>
      <c r="D103" t="s">
        <v>344</v>
      </c>
    </row>
    <row r="104" spans="2:4" x14ac:dyDescent="0.25">
      <c r="B104" t="s">
        <v>389</v>
      </c>
      <c r="C104" s="15">
        <v>8.5175000000000001</v>
      </c>
      <c r="D104" t="s">
        <v>390</v>
      </c>
    </row>
    <row r="105" spans="2:4" x14ac:dyDescent="0.25">
      <c r="B105" t="s">
        <v>391</v>
      </c>
      <c r="C105" s="15">
        <v>14.577500000000001</v>
      </c>
      <c r="D105" t="s">
        <v>390</v>
      </c>
    </row>
    <row r="106" spans="2:4" x14ac:dyDescent="0.25">
      <c r="B106" t="s">
        <v>392</v>
      </c>
      <c r="C106" s="15">
        <v>13.434999999999999</v>
      </c>
      <c r="D106" t="s">
        <v>390</v>
      </c>
    </row>
    <row r="107" spans="2:4" x14ac:dyDescent="0.25">
      <c r="B107" t="s">
        <v>393</v>
      </c>
      <c r="C107" s="15">
        <v>12.690000000000001</v>
      </c>
      <c r="D107" t="s">
        <v>390</v>
      </c>
    </row>
    <row r="108" spans="2:4" x14ac:dyDescent="0.25">
      <c r="B108" t="s">
        <v>394</v>
      </c>
      <c r="C108" s="15">
        <v>13.31</v>
      </c>
      <c r="D108" t="s">
        <v>390</v>
      </c>
    </row>
    <row r="109" spans="2:4" x14ac:dyDescent="0.25">
      <c r="B109" t="s">
        <v>395</v>
      </c>
      <c r="C109" s="15">
        <v>9.5675000000000008</v>
      </c>
      <c r="D109" t="s">
        <v>390</v>
      </c>
    </row>
    <row r="110" spans="2:4" x14ac:dyDescent="0.25">
      <c r="B110" t="s">
        <v>396</v>
      </c>
      <c r="C110" s="15">
        <v>20.974999999999998</v>
      </c>
      <c r="D110" t="s">
        <v>390</v>
      </c>
    </row>
    <row r="111" spans="2:4" x14ac:dyDescent="0.25">
      <c r="B111" t="s">
        <v>397</v>
      </c>
      <c r="C111" s="15">
        <v>11.1675</v>
      </c>
      <c r="D111" t="s">
        <v>390</v>
      </c>
    </row>
    <row r="112" spans="2:4" x14ac:dyDescent="0.25">
      <c r="B112" t="s">
        <v>398</v>
      </c>
      <c r="C112" s="15">
        <v>20.59</v>
      </c>
      <c r="D112" t="s">
        <v>390</v>
      </c>
    </row>
    <row r="113" spans="2:4" x14ac:dyDescent="0.25">
      <c r="B113" t="s">
        <v>399</v>
      </c>
      <c r="C113" s="15">
        <v>13.247499999999999</v>
      </c>
      <c r="D113" t="s">
        <v>390</v>
      </c>
    </row>
    <row r="114" spans="2:4" x14ac:dyDescent="0.25">
      <c r="B114" t="s">
        <v>400</v>
      </c>
      <c r="C114" s="15">
        <v>13.6675</v>
      </c>
      <c r="D114" t="s">
        <v>390</v>
      </c>
    </row>
    <row r="115" spans="2:4" x14ac:dyDescent="0.25">
      <c r="B115" t="s">
        <v>401</v>
      </c>
      <c r="C115" s="15">
        <v>9.86</v>
      </c>
      <c r="D115" t="s">
        <v>390</v>
      </c>
    </row>
    <row r="116" spans="2:4" x14ac:dyDescent="0.25">
      <c r="B116" t="s">
        <v>402</v>
      </c>
      <c r="C116" s="15">
        <v>9.77</v>
      </c>
      <c r="D116" t="s">
        <v>390</v>
      </c>
    </row>
    <row r="117" spans="2:4" x14ac:dyDescent="0.25">
      <c r="B117" t="s">
        <v>403</v>
      </c>
      <c r="C117" s="15">
        <v>11.59</v>
      </c>
      <c r="D117" t="s">
        <v>390</v>
      </c>
    </row>
    <row r="118" spans="2:4" x14ac:dyDescent="0.25">
      <c r="B118" t="s">
        <v>404</v>
      </c>
      <c r="C118" s="15">
        <v>7.9525000000000006</v>
      </c>
      <c r="D118" t="s">
        <v>390</v>
      </c>
    </row>
    <row r="119" spans="2:4" x14ac:dyDescent="0.25">
      <c r="B119" t="s">
        <v>405</v>
      </c>
      <c r="C119" s="15">
        <v>8.4774999999999991</v>
      </c>
      <c r="D119" t="s">
        <v>390</v>
      </c>
    </row>
    <row r="120" spans="2:4" x14ac:dyDescent="0.25">
      <c r="B120" t="s">
        <v>406</v>
      </c>
      <c r="C120" s="15">
        <v>11.24</v>
      </c>
      <c r="D120" t="s">
        <v>390</v>
      </c>
    </row>
    <row r="121" spans="2:4" x14ac:dyDescent="0.25">
      <c r="B121" t="s">
        <v>407</v>
      </c>
      <c r="C121" s="15">
        <v>8.43</v>
      </c>
      <c r="D121" t="s">
        <v>390</v>
      </c>
    </row>
    <row r="122" spans="2:4" x14ac:dyDescent="0.25">
      <c r="B122" t="s">
        <v>408</v>
      </c>
      <c r="C122" s="15">
        <v>17.5425</v>
      </c>
      <c r="D122" t="s">
        <v>390</v>
      </c>
    </row>
    <row r="123" spans="2:4" x14ac:dyDescent="0.25">
      <c r="B123" t="s">
        <v>409</v>
      </c>
      <c r="C123" s="15">
        <v>20.309999999999999</v>
      </c>
      <c r="D123" t="s">
        <v>390</v>
      </c>
    </row>
    <row r="124" spans="2:4" x14ac:dyDescent="0.25">
      <c r="B124" t="s">
        <v>410</v>
      </c>
      <c r="C124" s="15">
        <v>6.1774999999999993</v>
      </c>
      <c r="D124" t="s">
        <v>390</v>
      </c>
    </row>
    <row r="125" spans="2:4" x14ac:dyDescent="0.25">
      <c r="B125" t="s">
        <v>411</v>
      </c>
      <c r="C125" s="15">
        <v>11.167499999999999</v>
      </c>
      <c r="D125" t="s">
        <v>390</v>
      </c>
    </row>
    <row r="126" spans="2:4" x14ac:dyDescent="0.25">
      <c r="B126" t="s">
        <v>412</v>
      </c>
      <c r="C126" s="15">
        <v>14.844999999999999</v>
      </c>
      <c r="D126" t="s">
        <v>390</v>
      </c>
    </row>
    <row r="127" spans="2:4" x14ac:dyDescent="0.25">
      <c r="B127" t="s">
        <v>413</v>
      </c>
      <c r="C127" s="15">
        <v>9.73</v>
      </c>
      <c r="D127" t="s">
        <v>390</v>
      </c>
    </row>
    <row r="128" spans="2:4" x14ac:dyDescent="0.25">
      <c r="B128" t="s">
        <v>414</v>
      </c>
      <c r="C128" s="15">
        <v>11.02</v>
      </c>
      <c r="D128" t="s">
        <v>390</v>
      </c>
    </row>
    <row r="129" spans="2:4" x14ac:dyDescent="0.25">
      <c r="B129" t="s">
        <v>415</v>
      </c>
      <c r="C129" s="15">
        <v>20.54</v>
      </c>
      <c r="D129" t="s">
        <v>390</v>
      </c>
    </row>
    <row r="130" spans="2:4" x14ac:dyDescent="0.25">
      <c r="B130" t="s">
        <v>416</v>
      </c>
      <c r="C130" s="15">
        <v>9.870000000000001</v>
      </c>
      <c r="D130" t="s">
        <v>390</v>
      </c>
    </row>
    <row r="131" spans="2:4" x14ac:dyDescent="0.25">
      <c r="B131" t="s">
        <v>417</v>
      </c>
      <c r="C131" s="15">
        <v>11.525</v>
      </c>
      <c r="D131" t="s">
        <v>390</v>
      </c>
    </row>
    <row r="132" spans="2:4" x14ac:dyDescent="0.25">
      <c r="B132" t="s">
        <v>418</v>
      </c>
      <c r="C132" s="15">
        <v>11.3925</v>
      </c>
      <c r="D132" t="s">
        <v>390</v>
      </c>
    </row>
    <row r="133" spans="2:4" x14ac:dyDescent="0.25">
      <c r="B133" t="s">
        <v>419</v>
      </c>
      <c r="C133" s="15">
        <v>7.4700000000000006</v>
      </c>
      <c r="D133" t="s">
        <v>390</v>
      </c>
    </row>
    <row r="134" spans="2:4" x14ac:dyDescent="0.25">
      <c r="B134" t="s">
        <v>420</v>
      </c>
      <c r="C134" s="15">
        <v>9.33</v>
      </c>
      <c r="D134" t="s">
        <v>390</v>
      </c>
    </row>
    <row r="135" spans="2:4" x14ac:dyDescent="0.25">
      <c r="B135" t="s">
        <v>421</v>
      </c>
      <c r="C135" s="15">
        <v>8.51</v>
      </c>
      <c r="D135" t="s">
        <v>390</v>
      </c>
    </row>
    <row r="136" spans="2:4" x14ac:dyDescent="0.25">
      <c r="B136" t="s">
        <v>422</v>
      </c>
      <c r="C136" s="15">
        <v>7.8724999999999996</v>
      </c>
      <c r="D136" t="s">
        <v>390</v>
      </c>
    </row>
    <row r="137" spans="2:4" x14ac:dyDescent="0.25">
      <c r="B137" t="s">
        <v>423</v>
      </c>
      <c r="C137" s="15">
        <v>5.0724999999999998</v>
      </c>
      <c r="D137" t="s">
        <v>390</v>
      </c>
    </row>
    <row r="138" spans="2:4" x14ac:dyDescent="0.25">
      <c r="B138" t="s">
        <v>424</v>
      </c>
      <c r="C138" s="15">
        <v>7.8475000000000001</v>
      </c>
      <c r="D138" t="s">
        <v>390</v>
      </c>
    </row>
    <row r="139" spans="2:4" x14ac:dyDescent="0.25">
      <c r="B139" t="s">
        <v>425</v>
      </c>
      <c r="C139" s="15">
        <v>11</v>
      </c>
      <c r="D139" t="s">
        <v>390</v>
      </c>
    </row>
    <row r="140" spans="2:4" x14ac:dyDescent="0.25">
      <c r="B140" t="s">
        <v>426</v>
      </c>
      <c r="C140" s="15">
        <v>11.022499999999999</v>
      </c>
      <c r="D140" t="s">
        <v>390</v>
      </c>
    </row>
    <row r="141" spans="2:4" x14ac:dyDescent="0.25">
      <c r="B141" t="s">
        <v>427</v>
      </c>
      <c r="C141" s="15">
        <v>7.6400000000000006</v>
      </c>
      <c r="D141" t="s">
        <v>390</v>
      </c>
    </row>
    <row r="142" spans="2:4" x14ac:dyDescent="0.25">
      <c r="B142" t="s">
        <v>428</v>
      </c>
      <c r="C142" s="15">
        <v>10.947500000000002</v>
      </c>
      <c r="D142" t="s">
        <v>390</v>
      </c>
    </row>
    <row r="143" spans="2:4" x14ac:dyDescent="0.25">
      <c r="B143" t="s">
        <v>429</v>
      </c>
      <c r="C143" s="15">
        <v>17.667499999999997</v>
      </c>
      <c r="D143" t="s">
        <v>390</v>
      </c>
    </row>
    <row r="144" spans="2:4" x14ac:dyDescent="0.25">
      <c r="B144" t="s">
        <v>430</v>
      </c>
      <c r="C144" s="15">
        <v>13.61</v>
      </c>
      <c r="D144" t="s">
        <v>390</v>
      </c>
    </row>
    <row r="145" spans="2:4" x14ac:dyDescent="0.25">
      <c r="B145" t="s">
        <v>431</v>
      </c>
      <c r="C145" s="15">
        <v>10.645</v>
      </c>
      <c r="D145" t="s">
        <v>390</v>
      </c>
    </row>
    <row r="146" spans="2:4" x14ac:dyDescent="0.25">
      <c r="B146" t="s">
        <v>432</v>
      </c>
      <c r="C146" s="15">
        <v>1.9924999999999999</v>
      </c>
      <c r="D146" t="s">
        <v>390</v>
      </c>
    </row>
    <row r="147" spans="2:4" x14ac:dyDescent="0.25">
      <c r="B147" t="s">
        <v>433</v>
      </c>
      <c r="C147" s="15">
        <v>15.645</v>
      </c>
      <c r="D147" t="s">
        <v>390</v>
      </c>
    </row>
    <row r="148" spans="2:4" x14ac:dyDescent="0.25">
      <c r="B148" t="s">
        <v>434</v>
      </c>
      <c r="C148" s="15">
        <v>9.11</v>
      </c>
      <c r="D148" t="s">
        <v>390</v>
      </c>
    </row>
    <row r="149" spans="2:4" x14ac:dyDescent="0.25">
      <c r="B149" t="s">
        <v>435</v>
      </c>
      <c r="C149" s="15">
        <v>6.37</v>
      </c>
      <c r="D149" t="s">
        <v>390</v>
      </c>
    </row>
    <row r="150" spans="2:4" x14ac:dyDescent="0.25">
      <c r="B150" t="s">
        <v>436</v>
      </c>
      <c r="C150" s="15">
        <v>12.414999999999999</v>
      </c>
      <c r="D150" t="s">
        <v>390</v>
      </c>
    </row>
    <row r="151" spans="2:4" x14ac:dyDescent="0.25">
      <c r="B151" t="s">
        <v>437</v>
      </c>
      <c r="C151" s="15">
        <v>13.43</v>
      </c>
      <c r="D151" t="s">
        <v>390</v>
      </c>
    </row>
    <row r="152" spans="2:4" x14ac:dyDescent="0.25">
      <c r="B152" t="s">
        <v>438</v>
      </c>
      <c r="C152" s="15">
        <v>17.579999999999998</v>
      </c>
      <c r="D152" t="s">
        <v>390</v>
      </c>
    </row>
    <row r="153" spans="2:4" x14ac:dyDescent="0.25">
      <c r="B153" t="s">
        <v>439</v>
      </c>
      <c r="C153" s="15">
        <v>6.0350000000000001</v>
      </c>
      <c r="D153" t="s">
        <v>390</v>
      </c>
    </row>
    <row r="154" spans="2:4" x14ac:dyDescent="0.25">
      <c r="B154" t="s">
        <v>440</v>
      </c>
      <c r="C154" s="15">
        <v>7.02</v>
      </c>
      <c r="D154" t="s">
        <v>390</v>
      </c>
    </row>
    <row r="155" spans="2:4" x14ac:dyDescent="0.25">
      <c r="B155" t="s">
        <v>441</v>
      </c>
      <c r="C155" s="15">
        <v>9.5650000000000013</v>
      </c>
      <c r="D155" t="s">
        <v>390</v>
      </c>
    </row>
    <row r="156" spans="2:4" x14ac:dyDescent="0.25">
      <c r="B156" t="s">
        <v>442</v>
      </c>
      <c r="C156" s="15">
        <v>3.13</v>
      </c>
      <c r="D156" t="s">
        <v>390</v>
      </c>
    </row>
    <row r="157" spans="2:4" x14ac:dyDescent="0.25">
      <c r="B157" t="s">
        <v>443</v>
      </c>
      <c r="C157" s="15">
        <v>4.9799999999999995</v>
      </c>
      <c r="D157" t="s">
        <v>390</v>
      </c>
    </row>
    <row r="158" spans="2:4" x14ac:dyDescent="0.25">
      <c r="B158" t="s">
        <v>444</v>
      </c>
      <c r="C158" s="15">
        <v>7.035000000000001</v>
      </c>
      <c r="D158" t="s">
        <v>390</v>
      </c>
    </row>
    <row r="159" spans="2:4" x14ac:dyDescent="0.25">
      <c r="B159" t="s">
        <v>445</v>
      </c>
      <c r="C159" s="15">
        <v>10.702500000000001</v>
      </c>
      <c r="D159" t="s">
        <v>390</v>
      </c>
    </row>
    <row r="160" spans="2:4" x14ac:dyDescent="0.25">
      <c r="B160" t="s">
        <v>446</v>
      </c>
      <c r="C160" s="15">
        <v>9.65</v>
      </c>
      <c r="D160" t="s">
        <v>390</v>
      </c>
    </row>
    <row r="161" spans="2:4" x14ac:dyDescent="0.25">
      <c r="B161" t="s">
        <v>447</v>
      </c>
      <c r="C161" s="15">
        <v>12.879999999999999</v>
      </c>
      <c r="D161" t="s">
        <v>390</v>
      </c>
    </row>
    <row r="162" spans="2:4" x14ac:dyDescent="0.25">
      <c r="B162" t="s">
        <v>448</v>
      </c>
      <c r="C162" s="15">
        <v>6.22</v>
      </c>
      <c r="D162" t="s">
        <v>390</v>
      </c>
    </row>
    <row r="163" spans="2:4" x14ac:dyDescent="0.25">
      <c r="B163" t="s">
        <v>449</v>
      </c>
      <c r="C163" s="15">
        <v>10.58</v>
      </c>
      <c r="D163" t="s">
        <v>390</v>
      </c>
    </row>
    <row r="164" spans="2:4" x14ac:dyDescent="0.25">
      <c r="B164" t="s">
        <v>450</v>
      </c>
      <c r="C164" s="15">
        <v>8.09</v>
      </c>
      <c r="D164" t="s">
        <v>390</v>
      </c>
    </row>
    <row r="165" spans="2:4" x14ac:dyDescent="0.25">
      <c r="B165" t="s">
        <v>451</v>
      </c>
      <c r="C165" s="15">
        <v>16.272500000000001</v>
      </c>
      <c r="D165" t="s">
        <v>390</v>
      </c>
    </row>
    <row r="166" spans="2:4" x14ac:dyDescent="0.25">
      <c r="B166" t="s">
        <v>452</v>
      </c>
      <c r="C166" s="15">
        <v>22.887499999999999</v>
      </c>
      <c r="D166" t="s">
        <v>390</v>
      </c>
    </row>
    <row r="167" spans="2:4" x14ac:dyDescent="0.25">
      <c r="B167" t="s">
        <v>453</v>
      </c>
      <c r="C167" s="15">
        <v>4.8699999999999992</v>
      </c>
      <c r="D167" t="s">
        <v>390</v>
      </c>
    </row>
    <row r="168" spans="2:4" x14ac:dyDescent="0.25">
      <c r="B168" t="s">
        <v>454</v>
      </c>
      <c r="C168" s="15">
        <v>8.6425000000000001</v>
      </c>
      <c r="D168" t="s">
        <v>390</v>
      </c>
    </row>
    <row r="169" spans="2:4" x14ac:dyDescent="0.25">
      <c r="B169" t="s">
        <v>455</v>
      </c>
      <c r="C169" s="15">
        <v>10.18</v>
      </c>
      <c r="D169" t="s">
        <v>390</v>
      </c>
    </row>
    <row r="170" spans="2:4" x14ac:dyDescent="0.25">
      <c r="B170" t="s">
        <v>456</v>
      </c>
      <c r="C170" s="15">
        <v>9.5649999999999995</v>
      </c>
      <c r="D170" t="s">
        <v>390</v>
      </c>
    </row>
    <row r="171" spans="2:4" x14ac:dyDescent="0.25">
      <c r="B171" t="s">
        <v>457</v>
      </c>
      <c r="C171" s="15">
        <v>6.6124999999999998</v>
      </c>
      <c r="D171" t="s">
        <v>390</v>
      </c>
    </row>
    <row r="172" spans="2:4" x14ac:dyDescent="0.25">
      <c r="B172" t="s">
        <v>458</v>
      </c>
      <c r="C172" s="15">
        <v>14.59</v>
      </c>
      <c r="D172" t="s">
        <v>390</v>
      </c>
    </row>
    <row r="173" spans="2:4" x14ac:dyDescent="0.25">
      <c r="B173" t="s">
        <v>459</v>
      </c>
      <c r="C173" s="15">
        <v>11.05</v>
      </c>
      <c r="D173" t="s">
        <v>390</v>
      </c>
    </row>
    <row r="174" spans="2:4" x14ac:dyDescent="0.25">
      <c r="B174" t="s">
        <v>460</v>
      </c>
      <c r="C174" s="15">
        <v>17.61</v>
      </c>
      <c r="D174" t="s">
        <v>390</v>
      </c>
    </row>
    <row r="175" spans="2:4" x14ac:dyDescent="0.25">
      <c r="B175" t="s">
        <v>461</v>
      </c>
      <c r="C175" s="15">
        <v>8.0849999999999991</v>
      </c>
      <c r="D175" t="s">
        <v>390</v>
      </c>
    </row>
    <row r="176" spans="2:4" x14ac:dyDescent="0.25">
      <c r="B176" t="s">
        <v>462</v>
      </c>
      <c r="C176" s="15">
        <v>6.7524999999999995</v>
      </c>
      <c r="D176" t="s">
        <v>390</v>
      </c>
    </row>
    <row r="177" spans="2:4" x14ac:dyDescent="0.25">
      <c r="B177" t="s">
        <v>463</v>
      </c>
      <c r="C177" s="15">
        <v>11.5825</v>
      </c>
      <c r="D177" t="s">
        <v>390</v>
      </c>
    </row>
    <row r="178" spans="2:4" x14ac:dyDescent="0.25">
      <c r="B178" t="s">
        <v>464</v>
      </c>
      <c r="C178" s="15">
        <v>7.9850000000000003</v>
      </c>
      <c r="D178" t="s">
        <v>390</v>
      </c>
    </row>
    <row r="179" spans="2:4" x14ac:dyDescent="0.25">
      <c r="B179" t="s">
        <v>465</v>
      </c>
      <c r="C179" s="15">
        <v>12.442500000000001</v>
      </c>
      <c r="D179" t="s">
        <v>390</v>
      </c>
    </row>
    <row r="180" spans="2:4" x14ac:dyDescent="0.25">
      <c r="B180" t="s">
        <v>466</v>
      </c>
      <c r="C180" s="15">
        <v>12.125</v>
      </c>
      <c r="D180" t="s">
        <v>390</v>
      </c>
    </row>
    <row r="181" spans="2:4" x14ac:dyDescent="0.25">
      <c r="B181" t="s">
        <v>467</v>
      </c>
      <c r="C181" s="15">
        <v>8.3975000000000009</v>
      </c>
      <c r="D181" t="s">
        <v>390</v>
      </c>
    </row>
    <row r="182" spans="2:4" x14ac:dyDescent="0.25">
      <c r="B182" t="s">
        <v>468</v>
      </c>
      <c r="C182" s="15">
        <v>14.065000000000001</v>
      </c>
      <c r="D182" t="s">
        <v>390</v>
      </c>
    </row>
    <row r="183" spans="2:4" x14ac:dyDescent="0.25">
      <c r="B183" t="s">
        <v>469</v>
      </c>
      <c r="C183" s="15">
        <v>9.3849999999999998</v>
      </c>
      <c r="D183" t="s">
        <v>390</v>
      </c>
    </row>
    <row r="184" spans="2:4" x14ac:dyDescent="0.25">
      <c r="B184" t="s">
        <v>470</v>
      </c>
      <c r="C184" s="15">
        <v>6.9724999999999993</v>
      </c>
      <c r="D184" t="s">
        <v>390</v>
      </c>
    </row>
    <row r="185" spans="2:4" x14ac:dyDescent="0.25">
      <c r="B185" t="s">
        <v>471</v>
      </c>
      <c r="C185" s="15">
        <v>7.1899999999999995</v>
      </c>
      <c r="D185" t="s">
        <v>390</v>
      </c>
    </row>
    <row r="186" spans="2:4" x14ac:dyDescent="0.25">
      <c r="B186" t="s">
        <v>472</v>
      </c>
      <c r="C186" s="15">
        <v>11.275</v>
      </c>
      <c r="D186" t="s">
        <v>390</v>
      </c>
    </row>
    <row r="187" spans="2:4" x14ac:dyDescent="0.25">
      <c r="B187" t="s">
        <v>473</v>
      </c>
      <c r="C187" s="15">
        <v>11.94</v>
      </c>
      <c r="D187" t="s">
        <v>390</v>
      </c>
    </row>
    <row r="188" spans="2:4" x14ac:dyDescent="0.25">
      <c r="B188" t="s">
        <v>474</v>
      </c>
      <c r="C188" s="15">
        <v>8.8800000000000008</v>
      </c>
      <c r="D188" t="s">
        <v>390</v>
      </c>
    </row>
    <row r="189" spans="2:4" x14ac:dyDescent="0.25">
      <c r="B189" t="s">
        <v>475</v>
      </c>
      <c r="C189" s="15">
        <v>11.129999999999999</v>
      </c>
      <c r="D189" t="s">
        <v>390</v>
      </c>
    </row>
    <row r="190" spans="2:4" x14ac:dyDescent="0.25">
      <c r="B190" t="s">
        <v>476</v>
      </c>
      <c r="C190" s="15">
        <v>9.5425000000000004</v>
      </c>
      <c r="D190" t="s">
        <v>390</v>
      </c>
    </row>
    <row r="191" spans="2:4" x14ac:dyDescent="0.25">
      <c r="B191" t="s">
        <v>477</v>
      </c>
      <c r="C191" s="15">
        <v>5.4124999999999996</v>
      </c>
      <c r="D191" t="s">
        <v>390</v>
      </c>
    </row>
    <row r="192" spans="2:4" x14ac:dyDescent="0.25">
      <c r="B192" t="s">
        <v>478</v>
      </c>
      <c r="C192" s="15">
        <v>4.3025000000000002</v>
      </c>
      <c r="D192" t="s">
        <v>479</v>
      </c>
    </row>
    <row r="193" spans="2:4" x14ac:dyDescent="0.25">
      <c r="B193" t="s">
        <v>480</v>
      </c>
      <c r="C193" s="15">
        <v>3.3075000000000001</v>
      </c>
      <c r="D193" t="s">
        <v>479</v>
      </c>
    </row>
    <row r="194" spans="2:4" x14ac:dyDescent="0.25">
      <c r="B194" t="s">
        <v>481</v>
      </c>
      <c r="C194" s="15">
        <v>0.58750000000000002</v>
      </c>
      <c r="D194" t="s">
        <v>479</v>
      </c>
    </row>
    <row r="195" spans="2:4" x14ac:dyDescent="0.25">
      <c r="B195" t="s">
        <v>482</v>
      </c>
      <c r="C195" s="15">
        <v>1.4500000000000002</v>
      </c>
      <c r="D195" t="s">
        <v>479</v>
      </c>
    </row>
    <row r="196" spans="2:4" x14ac:dyDescent="0.25">
      <c r="B196" t="s">
        <v>483</v>
      </c>
      <c r="C196" s="15">
        <v>0.66999999999999993</v>
      </c>
      <c r="D196" t="s">
        <v>479</v>
      </c>
    </row>
    <row r="197" spans="2:4" x14ac:dyDescent="0.25">
      <c r="B197" t="s">
        <v>484</v>
      </c>
      <c r="C197" s="15">
        <v>0.74250000000000005</v>
      </c>
      <c r="D197" t="s">
        <v>479</v>
      </c>
    </row>
    <row r="198" spans="2:4" x14ac:dyDescent="0.25">
      <c r="B198" t="s">
        <v>485</v>
      </c>
      <c r="C198" s="15">
        <v>8.16</v>
      </c>
      <c r="D198" t="s">
        <v>479</v>
      </c>
    </row>
    <row r="199" spans="2:4" x14ac:dyDescent="0.25">
      <c r="B199" t="s">
        <v>486</v>
      </c>
      <c r="C199" s="15">
        <v>5.2600000000000007</v>
      </c>
      <c r="D199" t="s">
        <v>479</v>
      </c>
    </row>
    <row r="200" spans="2:4" x14ac:dyDescent="0.25">
      <c r="B200" t="s">
        <v>487</v>
      </c>
      <c r="C200" s="15">
        <v>0.38999999999999996</v>
      </c>
      <c r="D200" t="s">
        <v>479</v>
      </c>
    </row>
    <row r="201" spans="2:4" x14ac:dyDescent="0.25">
      <c r="B201" t="s">
        <v>488</v>
      </c>
      <c r="C201" s="15">
        <v>4.5274999999999999</v>
      </c>
      <c r="D201" t="s">
        <v>479</v>
      </c>
    </row>
    <row r="202" spans="2:4" x14ac:dyDescent="0.25">
      <c r="B202" t="s">
        <v>489</v>
      </c>
      <c r="C202" s="15">
        <v>4.2524999999999995</v>
      </c>
      <c r="D202" t="s">
        <v>479</v>
      </c>
    </row>
    <row r="203" spans="2:4" x14ac:dyDescent="0.25">
      <c r="B203" t="s">
        <v>490</v>
      </c>
      <c r="C203" s="15">
        <v>1.2549999999999999</v>
      </c>
      <c r="D203" t="s">
        <v>479</v>
      </c>
    </row>
    <row r="204" spans="2:4" x14ac:dyDescent="0.25">
      <c r="B204" t="s">
        <v>491</v>
      </c>
      <c r="C204" s="15">
        <v>0.21249999999999999</v>
      </c>
      <c r="D204" t="s">
        <v>479</v>
      </c>
    </row>
    <row r="205" spans="2:4" x14ac:dyDescent="0.25">
      <c r="B205" t="s">
        <v>492</v>
      </c>
      <c r="C205" s="15">
        <v>4.1374999999999993</v>
      </c>
      <c r="D205" t="s">
        <v>479</v>
      </c>
    </row>
    <row r="206" spans="2:4" x14ac:dyDescent="0.25">
      <c r="B206" t="s">
        <v>493</v>
      </c>
      <c r="C206" s="15">
        <v>6.9350000000000005</v>
      </c>
      <c r="D206" t="s">
        <v>479</v>
      </c>
    </row>
    <row r="207" spans="2:4" x14ac:dyDescent="0.25">
      <c r="B207" t="s">
        <v>494</v>
      </c>
      <c r="C207" s="15">
        <v>6.3224999999999998</v>
      </c>
      <c r="D207" t="s">
        <v>479</v>
      </c>
    </row>
    <row r="208" spans="2:4" x14ac:dyDescent="0.25">
      <c r="B208" t="s">
        <v>495</v>
      </c>
      <c r="C208" s="15">
        <v>3.73</v>
      </c>
      <c r="D208" t="s">
        <v>479</v>
      </c>
    </row>
    <row r="209" spans="2:4" x14ac:dyDescent="0.25">
      <c r="B209" t="s">
        <v>496</v>
      </c>
      <c r="C209" s="15">
        <v>5.2549999999999999</v>
      </c>
      <c r="D209" t="s">
        <v>479</v>
      </c>
    </row>
    <row r="210" spans="2:4" x14ac:dyDescent="0.25">
      <c r="B210" t="s">
        <v>497</v>
      </c>
      <c r="C210" s="15">
        <v>5.3049999999999997</v>
      </c>
      <c r="D210" t="s">
        <v>479</v>
      </c>
    </row>
    <row r="211" spans="2:4" x14ac:dyDescent="0.25">
      <c r="B211" t="s">
        <v>498</v>
      </c>
      <c r="C211" s="15">
        <v>9.7124999999999986</v>
      </c>
      <c r="D211" t="s">
        <v>479</v>
      </c>
    </row>
    <row r="212" spans="2:4" x14ac:dyDescent="0.25">
      <c r="B212" t="s">
        <v>499</v>
      </c>
      <c r="C212" s="15">
        <v>4.1225000000000005</v>
      </c>
      <c r="D212" t="s">
        <v>479</v>
      </c>
    </row>
    <row r="213" spans="2:4" x14ac:dyDescent="0.25">
      <c r="B213" t="s">
        <v>500</v>
      </c>
      <c r="C213" s="15">
        <v>2.2949999999999999</v>
      </c>
      <c r="D213" t="s">
        <v>479</v>
      </c>
    </row>
    <row r="214" spans="2:4" x14ac:dyDescent="0.25">
      <c r="B214" t="s">
        <v>501</v>
      </c>
      <c r="C214" s="15">
        <v>6.0274999999999999</v>
      </c>
      <c r="D214" t="s">
        <v>479</v>
      </c>
    </row>
    <row r="215" spans="2:4" x14ac:dyDescent="0.25">
      <c r="B215" t="s">
        <v>502</v>
      </c>
      <c r="C215" s="15">
        <v>0.63</v>
      </c>
      <c r="D215" t="s">
        <v>479</v>
      </c>
    </row>
    <row r="216" spans="2:4" x14ac:dyDescent="0.25">
      <c r="B216" t="s">
        <v>503</v>
      </c>
      <c r="C216" s="15">
        <v>0.41500000000000004</v>
      </c>
      <c r="D216" t="s">
        <v>479</v>
      </c>
    </row>
    <row r="217" spans="2:4" x14ac:dyDescent="0.25">
      <c r="B217" t="s">
        <v>504</v>
      </c>
      <c r="C217" s="15">
        <v>7.9599999999999991</v>
      </c>
      <c r="D217" t="s">
        <v>479</v>
      </c>
    </row>
    <row r="218" spans="2:4" x14ac:dyDescent="0.25">
      <c r="B218" t="s">
        <v>505</v>
      </c>
      <c r="C218" s="15">
        <v>8.9400000000000013</v>
      </c>
      <c r="D218" t="s">
        <v>479</v>
      </c>
    </row>
    <row r="219" spans="2:4" x14ac:dyDescent="0.25">
      <c r="B219" t="s">
        <v>506</v>
      </c>
      <c r="C219" s="15">
        <v>7.41</v>
      </c>
      <c r="D219" t="s">
        <v>479</v>
      </c>
    </row>
    <row r="220" spans="2:4" x14ac:dyDescent="0.25">
      <c r="B220" t="s">
        <v>507</v>
      </c>
      <c r="C220" s="15">
        <v>0.58499999999999996</v>
      </c>
      <c r="D220" t="s">
        <v>479</v>
      </c>
    </row>
    <row r="221" spans="2:4" x14ac:dyDescent="0.25">
      <c r="B221" t="s">
        <v>508</v>
      </c>
      <c r="C221" s="15">
        <v>1.9600000000000002</v>
      </c>
      <c r="D221" t="s">
        <v>479</v>
      </c>
    </row>
    <row r="222" spans="2:4" x14ac:dyDescent="0.25">
      <c r="B222" t="s">
        <v>509</v>
      </c>
      <c r="C222" s="15">
        <v>1.7974999999999999</v>
      </c>
      <c r="D222" t="s">
        <v>479</v>
      </c>
    </row>
    <row r="223" spans="2:4" x14ac:dyDescent="0.25">
      <c r="B223" t="s">
        <v>510</v>
      </c>
      <c r="C223" s="15">
        <v>6.9275000000000002</v>
      </c>
      <c r="D223" t="s">
        <v>479</v>
      </c>
    </row>
    <row r="224" spans="2:4" x14ac:dyDescent="0.25">
      <c r="B224" t="s">
        <v>511</v>
      </c>
      <c r="C224" s="15">
        <v>0.91500000000000004</v>
      </c>
      <c r="D224" t="s">
        <v>479</v>
      </c>
    </row>
    <row r="225" spans="2:4" x14ac:dyDescent="0.25">
      <c r="B225" t="s">
        <v>512</v>
      </c>
      <c r="C225" s="15">
        <v>4.0774999999999997</v>
      </c>
      <c r="D225" t="s">
        <v>479</v>
      </c>
    </row>
    <row r="226" spans="2:4" x14ac:dyDescent="0.25">
      <c r="B226" t="s">
        <v>513</v>
      </c>
      <c r="C226" s="15">
        <v>7.2675000000000001</v>
      </c>
      <c r="D226" t="s">
        <v>479</v>
      </c>
    </row>
    <row r="227" spans="2:4" x14ac:dyDescent="0.25">
      <c r="B227" t="s">
        <v>514</v>
      </c>
      <c r="C227" s="15">
        <v>2.9350000000000001</v>
      </c>
      <c r="D227" t="s">
        <v>479</v>
      </c>
    </row>
    <row r="228" spans="2:4" x14ac:dyDescent="0.25">
      <c r="B228" t="s">
        <v>515</v>
      </c>
      <c r="C228" s="15">
        <v>1.7874999999999999</v>
      </c>
      <c r="D228" t="s">
        <v>479</v>
      </c>
    </row>
    <row r="229" spans="2:4" x14ac:dyDescent="0.25">
      <c r="B229" t="s">
        <v>516</v>
      </c>
      <c r="C229" s="15">
        <v>1.8900000000000001</v>
      </c>
      <c r="D229" t="s">
        <v>479</v>
      </c>
    </row>
    <row r="230" spans="2:4" x14ac:dyDescent="0.25">
      <c r="B230" t="s">
        <v>517</v>
      </c>
      <c r="C230" s="15">
        <v>3.5425</v>
      </c>
      <c r="D230" t="s">
        <v>479</v>
      </c>
    </row>
    <row r="231" spans="2:4" x14ac:dyDescent="0.25">
      <c r="B231" t="s">
        <v>518</v>
      </c>
      <c r="C231" s="15">
        <v>0.14249999999999999</v>
      </c>
      <c r="D231" t="s">
        <v>479</v>
      </c>
    </row>
    <row r="232" spans="2:4" x14ac:dyDescent="0.25">
      <c r="B232" t="s">
        <v>519</v>
      </c>
      <c r="C232" s="15">
        <v>0.19500000000000001</v>
      </c>
      <c r="D232" t="s">
        <v>479</v>
      </c>
    </row>
    <row r="233" spans="2:4" x14ac:dyDescent="0.25">
      <c r="B233" t="s">
        <v>520</v>
      </c>
      <c r="C233" s="15">
        <v>0.5</v>
      </c>
      <c r="D233" t="s">
        <v>479</v>
      </c>
    </row>
    <row r="234" spans="2:4" x14ac:dyDescent="0.25">
      <c r="B234" t="s">
        <v>521</v>
      </c>
      <c r="C234" s="15">
        <v>0.36249999999999999</v>
      </c>
      <c r="D234" t="s">
        <v>479</v>
      </c>
    </row>
    <row r="235" spans="2:4" x14ac:dyDescent="0.25">
      <c r="B235" t="s">
        <v>522</v>
      </c>
      <c r="C235" s="15">
        <v>0.28249999999999997</v>
      </c>
      <c r="D235" t="s">
        <v>479</v>
      </c>
    </row>
    <row r="236" spans="2:4" x14ac:dyDescent="0.25">
      <c r="B236" t="s">
        <v>523</v>
      </c>
      <c r="C236" s="15">
        <v>0.26</v>
      </c>
      <c r="D236" t="s">
        <v>479</v>
      </c>
    </row>
    <row r="237" spans="2:4" x14ac:dyDescent="0.25">
      <c r="B237" t="s">
        <v>524</v>
      </c>
      <c r="C237" s="15">
        <v>0.19500000000000001</v>
      </c>
      <c r="D237" t="s">
        <v>479</v>
      </c>
    </row>
    <row r="238" spans="2:4" x14ac:dyDescent="0.25">
      <c r="B238" t="s">
        <v>525</v>
      </c>
      <c r="C238" s="15">
        <v>0.16500000000000001</v>
      </c>
      <c r="D238" t="s">
        <v>479</v>
      </c>
    </row>
    <row r="239" spans="2:4" x14ac:dyDescent="0.25">
      <c r="B239" t="s">
        <v>526</v>
      </c>
      <c r="C239" s="15">
        <v>0.11749999999999999</v>
      </c>
      <c r="D239" t="s">
        <v>479</v>
      </c>
    </row>
    <row r="240" spans="2:4" x14ac:dyDescent="0.25">
      <c r="B240" t="s">
        <v>527</v>
      </c>
      <c r="C240" s="15">
        <v>9.1174999999999997</v>
      </c>
      <c r="D240" t="s">
        <v>479</v>
      </c>
    </row>
    <row r="241" spans="2:4" x14ac:dyDescent="0.25">
      <c r="B241" t="s">
        <v>528</v>
      </c>
      <c r="C241" s="15">
        <v>0.39999999999999997</v>
      </c>
      <c r="D241" t="s">
        <v>479</v>
      </c>
    </row>
    <row r="242" spans="2:4" x14ac:dyDescent="0.25">
      <c r="B242" t="s">
        <v>529</v>
      </c>
      <c r="C242" s="15">
        <v>0.75</v>
      </c>
      <c r="D242" t="s">
        <v>479</v>
      </c>
    </row>
    <row r="243" spans="2:4" x14ac:dyDescent="0.25">
      <c r="B243" t="s">
        <v>530</v>
      </c>
      <c r="C243" s="15">
        <v>1.25</v>
      </c>
      <c r="D243" t="s">
        <v>479</v>
      </c>
    </row>
    <row r="244" spans="2:4" x14ac:dyDescent="0.25">
      <c r="B244" t="s">
        <v>531</v>
      </c>
      <c r="C244" s="15">
        <v>0.20500000000000002</v>
      </c>
      <c r="D244" t="s">
        <v>479</v>
      </c>
    </row>
    <row r="245" spans="2:4" x14ac:dyDescent="0.25">
      <c r="B245" t="s">
        <v>532</v>
      </c>
      <c r="C245" s="15">
        <v>3.0274999999999999</v>
      </c>
      <c r="D245" t="s">
        <v>479</v>
      </c>
    </row>
    <row r="246" spans="2:4" x14ac:dyDescent="0.25">
      <c r="B246" t="s">
        <v>533</v>
      </c>
      <c r="C246" s="15">
        <v>11.68</v>
      </c>
      <c r="D246" t="s">
        <v>479</v>
      </c>
    </row>
    <row r="247" spans="2:4" x14ac:dyDescent="0.25">
      <c r="B247" t="s">
        <v>534</v>
      </c>
      <c r="C247" s="15">
        <v>9.6375000000000011</v>
      </c>
      <c r="D247" t="s">
        <v>479</v>
      </c>
    </row>
    <row r="248" spans="2:4" x14ac:dyDescent="0.25">
      <c r="B248" t="s">
        <v>535</v>
      </c>
      <c r="C248" s="15">
        <v>8.6974999999999998</v>
      </c>
      <c r="D248" t="s">
        <v>479</v>
      </c>
    </row>
    <row r="249" spans="2:4" x14ac:dyDescent="0.25">
      <c r="B249" t="s">
        <v>536</v>
      </c>
      <c r="C249" s="15">
        <v>9.17</v>
      </c>
      <c r="D249" t="s">
        <v>479</v>
      </c>
    </row>
    <row r="250" spans="2:4" x14ac:dyDescent="0.25">
      <c r="B250" t="s">
        <v>537</v>
      </c>
      <c r="C250" s="15">
        <v>9.7824999999999989</v>
      </c>
      <c r="D250" t="s">
        <v>479</v>
      </c>
    </row>
    <row r="251" spans="2:4" x14ac:dyDescent="0.25">
      <c r="B251" t="s">
        <v>538</v>
      </c>
      <c r="C251" s="15">
        <v>9.9749999999999996</v>
      </c>
      <c r="D251" t="s">
        <v>479</v>
      </c>
    </row>
    <row r="252" spans="2:4" x14ac:dyDescent="0.25">
      <c r="B252" t="s">
        <v>539</v>
      </c>
      <c r="C252" s="15">
        <v>7.5149999999999988</v>
      </c>
      <c r="D252" t="s">
        <v>479</v>
      </c>
    </row>
    <row r="253" spans="2:4" x14ac:dyDescent="0.25">
      <c r="B253" t="s">
        <v>540</v>
      </c>
      <c r="C253" s="15">
        <v>10.227499999999999</v>
      </c>
      <c r="D253" t="s">
        <v>479</v>
      </c>
    </row>
    <row r="254" spans="2:4" x14ac:dyDescent="0.25">
      <c r="B254" t="s">
        <v>541</v>
      </c>
      <c r="C254" s="15">
        <v>9.8674999999999997</v>
      </c>
      <c r="D254" t="s">
        <v>479</v>
      </c>
    </row>
    <row r="255" spans="2:4" x14ac:dyDescent="0.25">
      <c r="B255" t="s">
        <v>542</v>
      </c>
      <c r="C255" s="15">
        <v>8.5274999999999999</v>
      </c>
      <c r="D255" t="s">
        <v>479</v>
      </c>
    </row>
    <row r="256" spans="2:4" x14ac:dyDescent="0.25">
      <c r="B256" t="s">
        <v>543</v>
      </c>
      <c r="C256" s="15">
        <v>1.0175000000000001</v>
      </c>
      <c r="D256" t="s">
        <v>479</v>
      </c>
    </row>
    <row r="257" spans="2:4" x14ac:dyDescent="0.25">
      <c r="B257" t="s">
        <v>544</v>
      </c>
      <c r="C257" s="15">
        <v>7.9674999999999994</v>
      </c>
      <c r="D257" t="s">
        <v>479</v>
      </c>
    </row>
    <row r="258" spans="2:4" x14ac:dyDescent="0.25">
      <c r="B258" t="s">
        <v>545</v>
      </c>
      <c r="C258" s="15">
        <v>4.9025000000000007</v>
      </c>
      <c r="D258" t="s">
        <v>479</v>
      </c>
    </row>
    <row r="259" spans="2:4" x14ac:dyDescent="0.25">
      <c r="B259" t="s">
        <v>546</v>
      </c>
      <c r="C259" s="15">
        <v>6.9775</v>
      </c>
      <c r="D259" t="s">
        <v>479</v>
      </c>
    </row>
    <row r="260" spans="2:4" x14ac:dyDescent="0.25">
      <c r="B260" t="s">
        <v>547</v>
      </c>
      <c r="C260" s="15">
        <v>0.61</v>
      </c>
      <c r="D260" t="s">
        <v>479</v>
      </c>
    </row>
    <row r="261" spans="2:4" x14ac:dyDescent="0.25">
      <c r="B261" t="s">
        <v>548</v>
      </c>
      <c r="C261" s="15">
        <v>2.9524999999999997</v>
      </c>
      <c r="D261" t="s">
        <v>479</v>
      </c>
    </row>
    <row r="262" spans="2:4" x14ac:dyDescent="0.25">
      <c r="B262" t="s">
        <v>549</v>
      </c>
      <c r="C262" s="15">
        <v>7.9474999999999998</v>
      </c>
      <c r="D262" t="s">
        <v>479</v>
      </c>
    </row>
    <row r="263" spans="2:4" x14ac:dyDescent="0.25">
      <c r="B263" t="s">
        <v>550</v>
      </c>
      <c r="C263" s="15">
        <v>3.8824999999999998</v>
      </c>
      <c r="D263" t="s">
        <v>479</v>
      </c>
    </row>
    <row r="264" spans="2:4" x14ac:dyDescent="0.25">
      <c r="B264" t="s">
        <v>551</v>
      </c>
      <c r="C264" s="15">
        <v>5.5474999999999994</v>
      </c>
      <c r="D264" t="s">
        <v>479</v>
      </c>
    </row>
    <row r="265" spans="2:4" x14ac:dyDescent="0.25">
      <c r="B265" t="s">
        <v>552</v>
      </c>
      <c r="C265" s="15">
        <v>5.0625</v>
      </c>
      <c r="D265" t="s">
        <v>479</v>
      </c>
    </row>
    <row r="266" spans="2:4" x14ac:dyDescent="0.25">
      <c r="B266" t="s">
        <v>553</v>
      </c>
      <c r="C266" s="15">
        <v>4.0724999999999998</v>
      </c>
      <c r="D266" t="s">
        <v>479</v>
      </c>
    </row>
    <row r="267" spans="2:4" x14ac:dyDescent="0.25">
      <c r="B267" t="s">
        <v>554</v>
      </c>
      <c r="C267" s="15">
        <v>0.28000000000000003</v>
      </c>
      <c r="D267" t="s">
        <v>479</v>
      </c>
    </row>
    <row r="268" spans="2:4" x14ac:dyDescent="0.25">
      <c r="B268" t="s">
        <v>555</v>
      </c>
      <c r="C268" s="15">
        <v>6.0625</v>
      </c>
      <c r="D268" t="s">
        <v>479</v>
      </c>
    </row>
    <row r="269" spans="2:4" x14ac:dyDescent="0.25">
      <c r="B269" t="s">
        <v>556</v>
      </c>
      <c r="C269" s="15">
        <v>2.6025</v>
      </c>
      <c r="D269" t="s">
        <v>479</v>
      </c>
    </row>
  </sheetData>
  <sheetProtection algorithmName="SHA-512" hashValue="K5wL1i+y33laEgh5mx51Q1xvw14oENJ2/RvO2eX/Q/Jsl80gGUEnHxYeR8XmrIonYEOPPJk44JH3zh9lvW1mmA==" saltValue="xhuehdLe6StIpkglmp7v2g==" spinCount="100000" sheet="1" objects="1" scenarios="1" selectLockedCells="1"/>
  <pageMargins left="0.7" right="0.7" top="0.75" bottom="0.75" header="0.3" footer="0.3"/>
  <pageSetup paperSize="9" orientation="portrait" verticalDpi="1200"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ull14"/>
  <dimension ref="A1:F108"/>
  <sheetViews>
    <sheetView workbookViewId="0">
      <selection activeCell="C7" sqref="C7"/>
    </sheetView>
  </sheetViews>
  <sheetFormatPr baseColWidth="10" defaultColWidth="9.140625" defaultRowHeight="15" x14ac:dyDescent="0.25"/>
  <cols>
    <col min="2" max="2" width="57.42578125" customWidth="1"/>
    <col min="3" max="3" width="18.85546875" customWidth="1"/>
    <col min="4" max="5" width="19.140625" customWidth="1"/>
    <col min="6" max="6" width="22.42578125" customWidth="1"/>
  </cols>
  <sheetData>
    <row r="1" spans="1:6" x14ac:dyDescent="0.25">
      <c r="A1" s="148" t="s">
        <v>195</v>
      </c>
      <c r="B1" s="149"/>
      <c r="C1" s="149"/>
    </row>
    <row r="2" spans="1:6" x14ac:dyDescent="0.25">
      <c r="A2" s="149" t="s">
        <v>114</v>
      </c>
      <c r="B2" s="149"/>
      <c r="C2" s="149"/>
    </row>
    <row r="4" spans="1:6" x14ac:dyDescent="0.25">
      <c r="A4" s="291"/>
      <c r="B4" s="288"/>
      <c r="C4" s="288"/>
    </row>
    <row r="5" spans="1:6" x14ac:dyDescent="0.25">
      <c r="A5" s="382" t="s">
        <v>194</v>
      </c>
      <c r="B5" s="383"/>
      <c r="C5" s="383"/>
      <c r="D5" s="384"/>
      <c r="E5" s="85"/>
    </row>
    <row r="6" spans="1:6" ht="34.5" customHeight="1" x14ac:dyDescent="0.25">
      <c r="A6" s="223" t="s">
        <v>64</v>
      </c>
      <c r="B6" s="224" t="s">
        <v>140</v>
      </c>
      <c r="C6" s="224" t="s">
        <v>568</v>
      </c>
      <c r="D6" s="224" t="s">
        <v>129</v>
      </c>
      <c r="E6" s="224" t="s">
        <v>130</v>
      </c>
      <c r="F6" s="225" t="s">
        <v>62</v>
      </c>
    </row>
    <row r="7" spans="1:6" x14ac:dyDescent="0.25">
      <c r="A7" s="259">
        <v>1</v>
      </c>
      <c r="B7" s="226"/>
      <c r="C7" s="226"/>
      <c r="D7" s="226"/>
      <c r="E7" s="226"/>
      <c r="F7" s="261" t="str">
        <f>IF(B7&lt;&gt;"",(CONCATENATE('Valoració '!$D$7,"ERC_00",A7)),"")</f>
        <v/>
      </c>
    </row>
    <row r="8" spans="1:6" x14ac:dyDescent="0.25">
      <c r="A8" s="259">
        <v>2</v>
      </c>
      <c r="B8" s="226"/>
      <c r="C8" s="226"/>
      <c r="D8" s="226"/>
      <c r="E8" s="226"/>
      <c r="F8" s="261" t="str">
        <f>IF(B8&lt;&gt;"",(CONCATENATE('Valoració '!$D$7,"ERC_00",A8)),"")</f>
        <v/>
      </c>
    </row>
    <row r="9" spans="1:6" x14ac:dyDescent="0.25">
      <c r="A9" s="259">
        <v>3</v>
      </c>
      <c r="B9" s="226"/>
      <c r="C9" s="226"/>
      <c r="D9" s="226"/>
      <c r="E9" s="226"/>
      <c r="F9" s="261" t="str">
        <f>IF(B9&lt;&gt;"",(CONCATENATE('Valoració '!$D$7,"ERC_00",A9)),"")</f>
        <v/>
      </c>
    </row>
    <row r="10" spans="1:6" x14ac:dyDescent="0.25">
      <c r="A10" s="259">
        <v>4</v>
      </c>
      <c r="B10" s="226"/>
      <c r="C10" s="226"/>
      <c r="D10" s="226"/>
      <c r="E10" s="226"/>
      <c r="F10" s="261" t="str">
        <f>IF(B10&lt;&gt;"",(CONCATENATE('Valoració '!$D$7,"ERC_00",A10)),"")</f>
        <v/>
      </c>
    </row>
    <row r="11" spans="1:6" x14ac:dyDescent="0.25">
      <c r="A11" s="259">
        <v>5</v>
      </c>
      <c r="B11" s="226"/>
      <c r="C11" s="226"/>
      <c r="D11" s="226"/>
      <c r="E11" s="226"/>
      <c r="F11" s="261" t="str">
        <f>IF(B11&lt;&gt;"",(CONCATENATE('Valoració '!$D$7,"ERC_00",A11)),"")</f>
        <v/>
      </c>
    </row>
    <row r="12" spans="1:6" x14ac:dyDescent="0.25">
      <c r="A12" s="259">
        <v>6</v>
      </c>
      <c r="B12" s="226"/>
      <c r="C12" s="226"/>
      <c r="D12" s="226"/>
      <c r="E12" s="226"/>
      <c r="F12" s="261" t="str">
        <f>IF(B12&lt;&gt;"",(CONCATENATE('Valoració '!$D$7,"ERC_00",A12)),"")</f>
        <v/>
      </c>
    </row>
    <row r="13" spans="1:6" x14ac:dyDescent="0.25">
      <c r="A13" s="259">
        <v>7</v>
      </c>
      <c r="B13" s="84"/>
      <c r="C13" s="226"/>
      <c r="D13" s="84"/>
      <c r="E13" s="84"/>
      <c r="F13" s="261" t="str">
        <f>IF(B13&lt;&gt;"",(CONCATENATE('Valoració '!$D$7,"ERC_00",A13)),"")</f>
        <v/>
      </c>
    </row>
    <row r="14" spans="1:6" x14ac:dyDescent="0.25">
      <c r="A14" s="259">
        <v>8</v>
      </c>
      <c r="B14" s="84"/>
      <c r="C14" s="226"/>
      <c r="D14" s="84"/>
      <c r="E14" s="84"/>
      <c r="F14" s="261" t="str">
        <f>IF(B14&lt;&gt;"",(CONCATENATE('Valoració '!$D$7,"ERC_00",A14)),"")</f>
        <v/>
      </c>
    </row>
    <row r="15" spans="1:6" x14ac:dyDescent="0.25">
      <c r="A15" s="259">
        <v>9</v>
      </c>
      <c r="B15" s="84"/>
      <c r="C15" s="226"/>
      <c r="D15" s="84"/>
      <c r="E15" s="84"/>
      <c r="F15" s="261" t="str">
        <f>IF(B15&lt;&gt;"",(CONCATENATE('Valoració '!$D$7,"ERC_00",A15)),"")</f>
        <v/>
      </c>
    </row>
    <row r="16" spans="1:6" x14ac:dyDescent="0.25">
      <c r="A16" s="259">
        <v>10</v>
      </c>
      <c r="B16" s="84"/>
      <c r="C16" s="226"/>
      <c r="D16" s="84"/>
      <c r="E16" s="84"/>
      <c r="F16" s="261" t="str">
        <f>IF(B16&lt;&gt;"",(CONCATENATE('Valoració '!$D$7,"ERC_00",A16)),"")</f>
        <v/>
      </c>
    </row>
    <row r="17" spans="1:6" x14ac:dyDescent="0.25">
      <c r="A17" s="259">
        <v>11</v>
      </c>
      <c r="B17" s="84"/>
      <c r="C17" s="226"/>
      <c r="D17" s="84"/>
      <c r="E17" s="84"/>
      <c r="F17" s="261" t="str">
        <f>IF(B17&lt;&gt;"",(CONCATENATE('Valoració '!$D$7,"ERC_00",A17)),"")</f>
        <v/>
      </c>
    </row>
    <row r="18" spans="1:6" x14ac:dyDescent="0.25">
      <c r="A18" s="259">
        <v>12</v>
      </c>
      <c r="B18" s="84"/>
      <c r="C18" s="226"/>
      <c r="D18" s="84"/>
      <c r="E18" s="84"/>
      <c r="F18" s="261" t="str">
        <f>IF(B18&lt;&gt;"",(CONCATENATE('Valoració '!$D$7,"ERC_00",A18)),"")</f>
        <v/>
      </c>
    </row>
    <row r="19" spans="1:6" x14ac:dyDescent="0.25">
      <c r="A19" s="259">
        <v>13</v>
      </c>
      <c r="B19" s="84"/>
      <c r="C19" s="226"/>
      <c r="D19" s="84"/>
      <c r="E19" s="84"/>
      <c r="F19" s="261" t="str">
        <f>IF(B19&lt;&gt;"",(CONCATENATE('Valoració '!$D$7,"ERC_00",A19)),"")</f>
        <v/>
      </c>
    </row>
    <row r="20" spans="1:6" x14ac:dyDescent="0.25">
      <c r="A20" s="259">
        <v>14</v>
      </c>
      <c r="B20" s="84"/>
      <c r="C20" s="226"/>
      <c r="D20" s="84"/>
      <c r="E20" s="84"/>
      <c r="F20" s="261" t="str">
        <f>IF(B20&lt;&gt;"",(CONCATENATE('Valoració '!$D$7,"ERC_00",A20)),"")</f>
        <v/>
      </c>
    </row>
    <row r="21" spans="1:6" x14ac:dyDescent="0.25">
      <c r="A21" s="259">
        <v>15</v>
      </c>
      <c r="B21" s="84"/>
      <c r="C21" s="226"/>
      <c r="D21" s="84"/>
      <c r="E21" s="84"/>
      <c r="F21" s="261" t="str">
        <f>IF(B21&lt;&gt;"",(CONCATENATE('Valoració '!$D$7,"ERC_00",A21)),"")</f>
        <v/>
      </c>
    </row>
    <row r="22" spans="1:6" x14ac:dyDescent="0.25">
      <c r="A22" s="259">
        <v>16</v>
      </c>
      <c r="B22" s="84"/>
      <c r="C22" s="226"/>
      <c r="D22" s="84"/>
      <c r="E22" s="84"/>
      <c r="F22" s="261" t="str">
        <f>IF(B22&lt;&gt;"",(CONCATENATE('Valoració '!$D$7,"ERC_00",A22)),"")</f>
        <v/>
      </c>
    </row>
    <row r="23" spans="1:6" x14ac:dyDescent="0.25">
      <c r="A23" s="259">
        <v>17</v>
      </c>
      <c r="B23" s="84"/>
      <c r="C23" s="226"/>
      <c r="D23" s="84"/>
      <c r="E23" s="84"/>
      <c r="F23" s="261" t="str">
        <f>IF(B23&lt;&gt;"",(CONCATENATE('Valoració '!$D$7,"ERC_00",A23)),"")</f>
        <v/>
      </c>
    </row>
    <row r="24" spans="1:6" x14ac:dyDescent="0.25">
      <c r="A24" s="259">
        <v>18</v>
      </c>
      <c r="B24" s="84"/>
      <c r="C24" s="226"/>
      <c r="D24" s="84"/>
      <c r="E24" s="84"/>
      <c r="F24" s="261" t="str">
        <f>IF(B24&lt;&gt;"",(CONCATENATE('Valoració '!$D$7,"ERC_00",A24)),"")</f>
        <v/>
      </c>
    </row>
    <row r="25" spans="1:6" x14ac:dyDescent="0.25">
      <c r="A25" s="259">
        <v>19</v>
      </c>
      <c r="B25" s="84"/>
      <c r="C25" s="226"/>
      <c r="D25" s="84"/>
      <c r="E25" s="84"/>
      <c r="F25" s="261" t="str">
        <f>IF(B25&lt;&gt;"",(CONCATENATE('Valoració '!$D$7,"ERC_00",A25)),"")</f>
        <v/>
      </c>
    </row>
    <row r="26" spans="1:6" x14ac:dyDescent="0.25">
      <c r="A26" s="259">
        <v>20</v>
      </c>
      <c r="B26" s="84"/>
      <c r="C26" s="226"/>
      <c r="D26" s="84"/>
      <c r="E26" s="84"/>
      <c r="F26" s="261" t="str">
        <f>IF(B26&lt;&gt;"",(CONCATENATE('Valoració '!$D$7,"ERC_00",A26)),"")</f>
        <v/>
      </c>
    </row>
    <row r="27" spans="1:6" x14ac:dyDescent="0.25">
      <c r="A27" s="259">
        <v>21</v>
      </c>
      <c r="B27" s="84"/>
      <c r="C27" s="226"/>
      <c r="D27" s="84"/>
      <c r="E27" s="84"/>
      <c r="F27" s="261" t="str">
        <f>IF(B27&lt;&gt;"",(CONCATENATE('Valoració '!$D$7,"ERC_00",A27)),"")</f>
        <v/>
      </c>
    </row>
    <row r="28" spans="1:6" x14ac:dyDescent="0.25">
      <c r="A28" s="259">
        <v>22</v>
      </c>
      <c r="B28" s="84"/>
      <c r="C28" s="226"/>
      <c r="D28" s="84"/>
      <c r="E28" s="84"/>
      <c r="F28" s="261" t="str">
        <f>IF(B28&lt;&gt;"",(CONCATENATE('Valoració '!$D$7,"ERC_00",A28)),"")</f>
        <v/>
      </c>
    </row>
    <row r="29" spans="1:6" x14ac:dyDescent="0.25">
      <c r="A29" s="259">
        <v>23</v>
      </c>
      <c r="B29" s="84"/>
      <c r="C29" s="226"/>
      <c r="D29" s="84"/>
      <c r="E29" s="84"/>
      <c r="F29" s="261" t="str">
        <f>IF(B29&lt;&gt;"",(CONCATENATE('Valoració '!$D$7,"ERC_00",A29)),"")</f>
        <v/>
      </c>
    </row>
    <row r="30" spans="1:6" x14ac:dyDescent="0.25">
      <c r="A30" s="259">
        <v>24</v>
      </c>
      <c r="B30" s="84"/>
      <c r="C30" s="226"/>
      <c r="D30" s="84"/>
      <c r="E30" s="84"/>
      <c r="F30" s="261" t="str">
        <f>IF(B30&lt;&gt;"",(CONCATENATE('Valoració '!$D$7,"ERC_00",A30)),"")</f>
        <v/>
      </c>
    </row>
    <row r="31" spans="1:6" x14ac:dyDescent="0.25">
      <c r="A31" s="259">
        <v>25</v>
      </c>
      <c r="B31" s="84"/>
      <c r="C31" s="226"/>
      <c r="D31" s="84"/>
      <c r="E31" s="84"/>
      <c r="F31" s="261" t="str">
        <f>IF(B31&lt;&gt;"",(CONCATENATE('Valoració '!$D$7,"ERC_00",A31)),"")</f>
        <v/>
      </c>
    </row>
    <row r="32" spans="1:6" x14ac:dyDescent="0.25">
      <c r="A32" s="259">
        <v>26</v>
      </c>
      <c r="B32" s="84"/>
      <c r="C32" s="226"/>
      <c r="D32" s="84"/>
      <c r="E32" s="84"/>
      <c r="F32" s="261" t="str">
        <f>IF(B32&lt;&gt;"",(CONCATENATE('Valoració '!$D$7,"ERC_00",A32)),"")</f>
        <v/>
      </c>
    </row>
    <row r="33" spans="1:6" x14ac:dyDescent="0.25">
      <c r="A33" s="259">
        <v>27</v>
      </c>
      <c r="B33" s="84"/>
      <c r="C33" s="226"/>
      <c r="D33" s="84"/>
      <c r="E33" s="84"/>
      <c r="F33" s="261" t="str">
        <f>IF(B33&lt;&gt;"",(CONCATENATE('Valoració '!$D$7,"ERC_00",A33)),"")</f>
        <v/>
      </c>
    </row>
    <row r="34" spans="1:6" x14ac:dyDescent="0.25">
      <c r="A34" s="259">
        <v>28</v>
      </c>
      <c r="B34" s="84"/>
      <c r="C34" s="226"/>
      <c r="D34" s="84"/>
      <c r="E34" s="84"/>
      <c r="F34" s="261" t="str">
        <f>IF(B34&lt;&gt;"",(CONCATENATE('Valoració '!$D$7,"ERC_00",A34)),"")</f>
        <v/>
      </c>
    </row>
    <row r="35" spans="1:6" x14ac:dyDescent="0.25">
      <c r="A35" s="259">
        <v>29</v>
      </c>
      <c r="B35" s="84"/>
      <c r="C35" s="226"/>
      <c r="D35" s="84"/>
      <c r="E35" s="84"/>
      <c r="F35" s="261" t="str">
        <f>IF(B35&lt;&gt;"",(CONCATENATE('Valoració '!$D$7,"ERC_00",A35)),"")</f>
        <v/>
      </c>
    </row>
    <row r="36" spans="1:6" x14ac:dyDescent="0.25">
      <c r="A36" s="259">
        <v>30</v>
      </c>
      <c r="B36" s="84"/>
      <c r="C36" s="226"/>
      <c r="D36" s="84"/>
      <c r="E36" s="84"/>
      <c r="F36" s="261" t="str">
        <f>IF(B36&lt;&gt;"",(CONCATENATE('Valoració '!$D$7,"ERC_00",A36)),"")</f>
        <v/>
      </c>
    </row>
    <row r="37" spans="1:6" x14ac:dyDescent="0.25">
      <c r="A37" s="259">
        <v>31</v>
      </c>
      <c r="B37" s="84"/>
      <c r="C37" s="226"/>
      <c r="D37" s="84"/>
      <c r="E37" s="84"/>
      <c r="F37" s="261" t="str">
        <f>IF(B37&lt;&gt;"",(CONCATENATE('Valoració '!$D$7,"ERC_00",A37)),"")</f>
        <v/>
      </c>
    </row>
    <row r="38" spans="1:6" x14ac:dyDescent="0.25">
      <c r="A38" s="259">
        <v>32</v>
      </c>
      <c r="B38" s="84"/>
      <c r="C38" s="226"/>
      <c r="D38" s="84"/>
      <c r="E38" s="84"/>
      <c r="F38" s="261" t="str">
        <f>IF(B38&lt;&gt;"",(CONCATENATE('Valoració '!$D$7,"ERC_00",A38)),"")</f>
        <v/>
      </c>
    </row>
    <row r="39" spans="1:6" x14ac:dyDescent="0.25">
      <c r="A39" s="259">
        <v>33</v>
      </c>
      <c r="B39" s="84"/>
      <c r="C39" s="226"/>
      <c r="D39" s="84"/>
      <c r="E39" s="84"/>
      <c r="F39" s="261" t="str">
        <f>IF(B39&lt;&gt;"",(CONCATENATE('Valoració '!$D$7,"ERC_00",A39)),"")</f>
        <v/>
      </c>
    </row>
    <row r="40" spans="1:6" x14ac:dyDescent="0.25">
      <c r="A40" s="259">
        <v>34</v>
      </c>
      <c r="B40" s="84"/>
      <c r="C40" s="226"/>
      <c r="D40" s="84"/>
      <c r="E40" s="84"/>
      <c r="F40" s="261" t="str">
        <f>IF(B40&lt;&gt;"",(CONCATENATE('Valoració '!$D$7,"ERC_00",A40)),"")</f>
        <v/>
      </c>
    </row>
    <row r="41" spans="1:6" x14ac:dyDescent="0.25">
      <c r="A41" s="259">
        <v>35</v>
      </c>
      <c r="B41" s="84"/>
      <c r="C41" s="226"/>
      <c r="D41" s="84"/>
      <c r="E41" s="84"/>
      <c r="F41" s="261" t="str">
        <f>IF(B41&lt;&gt;"",(CONCATENATE('Valoració '!$D$7,"ERC_00",A41)),"")</f>
        <v/>
      </c>
    </row>
    <row r="42" spans="1:6" x14ac:dyDescent="0.25">
      <c r="A42" s="259">
        <v>36</v>
      </c>
      <c r="B42" s="84"/>
      <c r="C42" s="226"/>
      <c r="D42" s="84"/>
      <c r="E42" s="84"/>
      <c r="F42" s="261" t="str">
        <f>IF(B42&lt;&gt;"",(CONCATENATE('Valoració '!$D$7,"ERC_00",A42)),"")</f>
        <v/>
      </c>
    </row>
    <row r="43" spans="1:6" x14ac:dyDescent="0.25">
      <c r="A43" s="259">
        <v>37</v>
      </c>
      <c r="B43" s="84"/>
      <c r="C43" s="226"/>
      <c r="D43" s="84"/>
      <c r="E43" s="84"/>
      <c r="F43" s="261" t="str">
        <f>IF(B43&lt;&gt;"",(CONCATENATE('Valoració '!$D$7,"ERC_00",A43)),"")</f>
        <v/>
      </c>
    </row>
    <row r="44" spans="1:6" x14ac:dyDescent="0.25">
      <c r="A44" s="259">
        <v>38</v>
      </c>
      <c r="B44" s="84"/>
      <c r="C44" s="226"/>
      <c r="D44" s="84"/>
      <c r="E44" s="84"/>
      <c r="F44" s="261" t="str">
        <f>IF(B44&lt;&gt;"",(CONCATENATE('Valoració '!$D$7,"ERC_00",A44)),"")</f>
        <v/>
      </c>
    </row>
    <row r="45" spans="1:6" x14ac:dyDescent="0.25">
      <c r="A45" s="259">
        <v>39</v>
      </c>
      <c r="B45" s="84"/>
      <c r="C45" s="226"/>
      <c r="D45" s="84"/>
      <c r="E45" s="84"/>
      <c r="F45" s="261" t="str">
        <f>IF(B45&lt;&gt;"",(CONCATENATE('Valoració '!$D$7,"ERC_00",A45)),"")</f>
        <v/>
      </c>
    </row>
    <row r="46" spans="1:6" x14ac:dyDescent="0.25">
      <c r="A46" s="259">
        <v>40</v>
      </c>
      <c r="B46" s="84"/>
      <c r="C46" s="226"/>
      <c r="D46" s="84"/>
      <c r="E46" s="84"/>
      <c r="F46" s="261" t="str">
        <f>IF(B46&lt;&gt;"",(CONCATENATE('Valoració '!$D$7,"ERC_00",A46)),"")</f>
        <v/>
      </c>
    </row>
    <row r="47" spans="1:6" x14ac:dyDescent="0.25">
      <c r="A47" s="259">
        <v>41</v>
      </c>
      <c r="B47" s="84"/>
      <c r="C47" s="226"/>
      <c r="D47" s="84"/>
      <c r="E47" s="84"/>
      <c r="F47" s="261" t="str">
        <f>IF(B47&lt;&gt;"",(CONCATENATE('Valoració '!$D$7,"ERC_00",A47)),"")</f>
        <v/>
      </c>
    </row>
    <row r="48" spans="1:6" x14ac:dyDescent="0.25">
      <c r="A48" s="259">
        <v>42</v>
      </c>
      <c r="B48" s="84"/>
      <c r="C48" s="226"/>
      <c r="D48" s="84"/>
      <c r="E48" s="84"/>
      <c r="F48" s="261" t="str">
        <f>IF(B48&lt;&gt;"",(CONCATENATE('Valoració '!$D$7,"ERC_00",A48)),"")</f>
        <v/>
      </c>
    </row>
    <row r="49" spans="1:6" x14ac:dyDescent="0.25">
      <c r="A49" s="259">
        <v>43</v>
      </c>
      <c r="B49" s="84"/>
      <c r="C49" s="226"/>
      <c r="D49" s="84"/>
      <c r="E49" s="84"/>
      <c r="F49" s="261" t="str">
        <f>IF(B49&lt;&gt;"",(CONCATENATE('Valoració '!$D$7,"ERC_00",A49)),"")</f>
        <v/>
      </c>
    </row>
    <row r="50" spans="1:6" x14ac:dyDescent="0.25">
      <c r="A50" s="259">
        <v>44</v>
      </c>
      <c r="B50" s="84"/>
      <c r="C50" s="226"/>
      <c r="D50" s="84"/>
      <c r="E50" s="84"/>
      <c r="F50" s="261" t="str">
        <f>IF(B50&lt;&gt;"",(CONCATENATE('Valoració '!$D$7,"ERC_00",A50)),"")</f>
        <v/>
      </c>
    </row>
    <row r="51" spans="1:6" x14ac:dyDescent="0.25">
      <c r="A51" s="259">
        <v>45</v>
      </c>
      <c r="B51" s="84"/>
      <c r="C51" s="226"/>
      <c r="D51" s="84"/>
      <c r="E51" s="84"/>
      <c r="F51" s="261" t="str">
        <f>IF(B51&lt;&gt;"",(CONCATENATE('Valoració '!$D$7,"ERC_00",A51)),"")</f>
        <v/>
      </c>
    </row>
    <row r="52" spans="1:6" x14ac:dyDescent="0.25">
      <c r="A52" s="259">
        <v>46</v>
      </c>
      <c r="B52" s="84"/>
      <c r="C52" s="226"/>
      <c r="D52" s="84"/>
      <c r="E52" s="84"/>
      <c r="F52" s="261" t="str">
        <f>IF(B52&lt;&gt;"",(CONCATENATE('Valoració '!$D$7,"ERC_00",A52)),"")</f>
        <v/>
      </c>
    </row>
    <row r="53" spans="1:6" x14ac:dyDescent="0.25">
      <c r="A53" s="259">
        <v>47</v>
      </c>
      <c r="B53" s="84"/>
      <c r="C53" s="226"/>
      <c r="D53" s="84"/>
      <c r="E53" s="84"/>
      <c r="F53" s="261" t="str">
        <f>IF(B53&lt;&gt;"",(CONCATENATE('Valoració '!$D$7,"ERC_00",A53)),"")</f>
        <v/>
      </c>
    </row>
    <row r="54" spans="1:6" x14ac:dyDescent="0.25">
      <c r="A54" s="259">
        <v>48</v>
      </c>
      <c r="B54" s="84"/>
      <c r="C54" s="226"/>
      <c r="D54" s="84"/>
      <c r="E54" s="84"/>
      <c r="F54" s="261" t="str">
        <f>IF(B54&lt;&gt;"",(CONCATENATE('Valoració '!$D$7,"ERC_00",A54)),"")</f>
        <v/>
      </c>
    </row>
    <row r="55" spans="1:6" x14ac:dyDescent="0.25">
      <c r="A55" s="259">
        <v>49</v>
      </c>
      <c r="B55" s="84"/>
      <c r="C55" s="226"/>
      <c r="D55" s="84"/>
      <c r="E55" s="84"/>
      <c r="F55" s="261" t="str">
        <f>IF(B55&lt;&gt;"",(CONCATENATE('Valoració '!$D$7,"ERC_00",A55)),"")</f>
        <v/>
      </c>
    </row>
    <row r="56" spans="1:6" x14ac:dyDescent="0.25">
      <c r="A56" s="259">
        <v>50</v>
      </c>
      <c r="B56" s="84"/>
      <c r="C56" s="226"/>
      <c r="D56" s="84"/>
      <c r="E56" s="84"/>
      <c r="F56" s="261" t="str">
        <f>IF(B56&lt;&gt;"",(CONCATENATE('Valoració '!$D$7,"ERC_00",A56)),"")</f>
        <v/>
      </c>
    </row>
    <row r="57" spans="1:6" x14ac:dyDescent="0.25">
      <c r="A57" s="259">
        <v>51</v>
      </c>
      <c r="B57" s="84"/>
      <c r="C57" s="226"/>
      <c r="D57" s="84"/>
      <c r="E57" s="84"/>
      <c r="F57" s="261" t="str">
        <f>IF(B57&lt;&gt;"",(CONCATENATE('Valoració '!$D$7,"ERC_00",A57)),"")</f>
        <v/>
      </c>
    </row>
    <row r="58" spans="1:6" x14ac:dyDescent="0.25">
      <c r="A58" s="259">
        <v>52</v>
      </c>
      <c r="B58" s="84"/>
      <c r="C58" s="226"/>
      <c r="D58" s="84"/>
      <c r="E58" s="84"/>
      <c r="F58" s="261" t="str">
        <f>IF(B58&lt;&gt;"",(CONCATENATE('Valoració '!$D$7,"ERC_00",A58)),"")</f>
        <v/>
      </c>
    </row>
    <row r="59" spans="1:6" x14ac:dyDescent="0.25">
      <c r="A59" s="259">
        <v>53</v>
      </c>
      <c r="B59" s="84"/>
      <c r="C59" s="226"/>
      <c r="D59" s="84"/>
      <c r="E59" s="84"/>
      <c r="F59" s="261" t="str">
        <f>IF(B59&lt;&gt;"",(CONCATENATE('Valoració '!$D$7,"ERC_00",A59)),"")</f>
        <v/>
      </c>
    </row>
    <row r="60" spans="1:6" x14ac:dyDescent="0.25">
      <c r="A60" s="259">
        <v>54</v>
      </c>
      <c r="B60" s="84"/>
      <c r="C60" s="226"/>
      <c r="D60" s="84"/>
      <c r="E60" s="84"/>
      <c r="F60" s="261" t="str">
        <f>IF(B60&lt;&gt;"",(CONCATENATE('Valoració '!$D$7,"ERC_00",A60)),"")</f>
        <v/>
      </c>
    </row>
    <row r="61" spans="1:6" x14ac:dyDescent="0.25">
      <c r="A61" s="259">
        <v>55</v>
      </c>
      <c r="B61" s="84"/>
      <c r="C61" s="226"/>
      <c r="D61" s="84"/>
      <c r="E61" s="84"/>
      <c r="F61" s="261" t="str">
        <f>IF(B61&lt;&gt;"",(CONCATENATE('Valoració '!$D$7,"ERC_00",A61)),"")</f>
        <v/>
      </c>
    </row>
    <row r="62" spans="1:6" x14ac:dyDescent="0.25">
      <c r="A62" s="259">
        <v>56</v>
      </c>
      <c r="B62" s="84"/>
      <c r="C62" s="226"/>
      <c r="D62" s="84"/>
      <c r="E62" s="84"/>
      <c r="F62" s="261" t="str">
        <f>IF(B62&lt;&gt;"",(CONCATENATE('Valoració '!$D$7,"ERC_00",A62)),"")</f>
        <v/>
      </c>
    </row>
    <row r="63" spans="1:6" x14ac:dyDescent="0.25">
      <c r="A63" s="259">
        <v>57</v>
      </c>
      <c r="B63" s="84"/>
      <c r="C63" s="226"/>
      <c r="D63" s="84"/>
      <c r="E63" s="84"/>
      <c r="F63" s="261" t="str">
        <f>IF(B63&lt;&gt;"",(CONCATENATE('Valoració '!$D$7,"ERC_00",A63)),"")</f>
        <v/>
      </c>
    </row>
    <row r="64" spans="1:6" x14ac:dyDescent="0.25">
      <c r="A64" s="259">
        <v>58</v>
      </c>
      <c r="B64" s="84"/>
      <c r="C64" s="226"/>
      <c r="D64" s="84"/>
      <c r="E64" s="84"/>
      <c r="F64" s="261" t="str">
        <f>IF(B64&lt;&gt;"",(CONCATENATE('Valoració '!$D$7,"ERC_00",A64)),"")</f>
        <v/>
      </c>
    </row>
    <row r="65" spans="1:6" x14ac:dyDescent="0.25">
      <c r="A65" s="259">
        <v>59</v>
      </c>
      <c r="B65" s="84"/>
      <c r="C65" s="226"/>
      <c r="D65" s="84"/>
      <c r="E65" s="84"/>
      <c r="F65" s="261" t="str">
        <f>IF(B65&lt;&gt;"",(CONCATENATE('Valoració '!$D$7,"ERC_00",A65)),"")</f>
        <v/>
      </c>
    </row>
    <row r="66" spans="1:6" x14ac:dyDescent="0.25">
      <c r="A66" s="259">
        <v>60</v>
      </c>
      <c r="B66" s="84"/>
      <c r="C66" s="226"/>
      <c r="D66" s="84"/>
      <c r="E66" s="84"/>
      <c r="F66" s="261" t="str">
        <f>IF(B66&lt;&gt;"",(CONCATENATE('Valoració '!$D$7,"ERC_00",A66)),"")</f>
        <v/>
      </c>
    </row>
    <row r="67" spans="1:6" x14ac:dyDescent="0.25">
      <c r="A67" s="259">
        <v>61</v>
      </c>
      <c r="B67" s="84"/>
      <c r="C67" s="226"/>
      <c r="D67" s="84"/>
      <c r="E67" s="84"/>
      <c r="F67" s="261" t="str">
        <f>IF(B67&lt;&gt;"",(CONCATENATE('Valoració '!$D$7,"ERC_00",A67)),"")</f>
        <v/>
      </c>
    </row>
    <row r="68" spans="1:6" x14ac:dyDescent="0.25">
      <c r="A68" s="259">
        <v>62</v>
      </c>
      <c r="B68" s="84"/>
      <c r="C68" s="226"/>
      <c r="D68" s="84"/>
      <c r="E68" s="84"/>
      <c r="F68" s="261" t="str">
        <f>IF(B68&lt;&gt;"",(CONCATENATE('Valoració '!$D$7,"ERC_00",A68)),"")</f>
        <v/>
      </c>
    </row>
    <row r="69" spans="1:6" x14ac:dyDescent="0.25">
      <c r="A69" s="259">
        <v>63</v>
      </c>
      <c r="B69" s="84"/>
      <c r="C69" s="226"/>
      <c r="D69" s="84"/>
      <c r="E69" s="84"/>
      <c r="F69" s="261" t="str">
        <f>IF(B69&lt;&gt;"",(CONCATENATE('Valoració '!$D$7,"ERC_00",A69)),"")</f>
        <v/>
      </c>
    </row>
    <row r="70" spans="1:6" x14ac:dyDescent="0.25">
      <c r="A70" s="259">
        <v>64</v>
      </c>
      <c r="B70" s="84"/>
      <c r="C70" s="226"/>
      <c r="D70" s="84"/>
      <c r="E70" s="84"/>
      <c r="F70" s="261" t="str">
        <f>IF(B70&lt;&gt;"",(CONCATENATE('Valoració '!$D$7,"ERC_00",A70)),"")</f>
        <v/>
      </c>
    </row>
    <row r="71" spans="1:6" x14ac:dyDescent="0.25">
      <c r="A71" s="259">
        <v>65</v>
      </c>
      <c r="B71" s="84"/>
      <c r="C71" s="226"/>
      <c r="D71" s="84"/>
      <c r="E71" s="84"/>
      <c r="F71" s="261" t="str">
        <f>IF(B71&lt;&gt;"",(CONCATENATE('Valoració '!$D$7,"ERC_00",A71)),"")</f>
        <v/>
      </c>
    </row>
    <row r="72" spans="1:6" x14ac:dyDescent="0.25">
      <c r="A72" s="259">
        <v>66</v>
      </c>
      <c r="B72" s="84"/>
      <c r="C72" s="226"/>
      <c r="D72" s="84"/>
      <c r="E72" s="84"/>
      <c r="F72" s="261" t="str">
        <f>IF(B72&lt;&gt;"",(CONCATENATE('Valoració '!$D$7,"ERC_00",A72)),"")</f>
        <v/>
      </c>
    </row>
    <row r="73" spans="1:6" x14ac:dyDescent="0.25">
      <c r="A73" s="259">
        <v>67</v>
      </c>
      <c r="B73" s="84"/>
      <c r="C73" s="226"/>
      <c r="D73" s="84"/>
      <c r="E73" s="84"/>
      <c r="F73" s="261" t="str">
        <f>IF(B73&lt;&gt;"",(CONCATENATE('Valoració '!$D$7,"ERC_00",A73)),"")</f>
        <v/>
      </c>
    </row>
    <row r="74" spans="1:6" x14ac:dyDescent="0.25">
      <c r="A74" s="259">
        <v>68</v>
      </c>
      <c r="B74" s="84"/>
      <c r="C74" s="226"/>
      <c r="D74" s="84"/>
      <c r="E74" s="84"/>
      <c r="F74" s="261" t="str">
        <f>IF(B74&lt;&gt;"",(CONCATENATE('Valoració '!$D$7,"ERC_00",A74)),"")</f>
        <v/>
      </c>
    </row>
    <row r="75" spans="1:6" x14ac:dyDescent="0.25">
      <c r="A75" s="259">
        <v>69</v>
      </c>
      <c r="B75" s="84"/>
      <c r="C75" s="226"/>
      <c r="D75" s="84"/>
      <c r="E75" s="84"/>
      <c r="F75" s="261" t="str">
        <f>IF(B75&lt;&gt;"",(CONCATENATE('Valoració '!$D$7,"ERC_00",A75)),"")</f>
        <v/>
      </c>
    </row>
    <row r="76" spans="1:6" x14ac:dyDescent="0.25">
      <c r="A76" s="259">
        <v>70</v>
      </c>
      <c r="B76" s="84"/>
      <c r="C76" s="226"/>
      <c r="D76" s="84"/>
      <c r="E76" s="84"/>
      <c r="F76" s="261" t="str">
        <f>IF(B76&lt;&gt;"",(CONCATENATE('Valoració '!$D$7,"ERC_00",A76)),"")</f>
        <v/>
      </c>
    </row>
    <row r="77" spans="1:6" x14ac:dyDescent="0.25">
      <c r="A77" s="259">
        <v>71</v>
      </c>
      <c r="B77" s="84"/>
      <c r="C77" s="226"/>
      <c r="D77" s="84"/>
      <c r="E77" s="84"/>
      <c r="F77" s="261" t="str">
        <f>IF(B77&lt;&gt;"",(CONCATENATE('Valoració '!$D$7,"ERC_00",A77)),"")</f>
        <v/>
      </c>
    </row>
    <row r="78" spans="1:6" x14ac:dyDescent="0.25">
      <c r="A78" s="259">
        <v>72</v>
      </c>
      <c r="B78" s="84"/>
      <c r="C78" s="226"/>
      <c r="D78" s="84"/>
      <c r="E78" s="84"/>
      <c r="F78" s="261" t="str">
        <f>IF(B78&lt;&gt;"",(CONCATENATE('Valoració '!$D$7,"ERC_00",A78)),"")</f>
        <v/>
      </c>
    </row>
    <row r="79" spans="1:6" x14ac:dyDescent="0.25">
      <c r="A79" s="259">
        <v>73</v>
      </c>
      <c r="B79" s="84"/>
      <c r="C79" s="226"/>
      <c r="D79" s="84"/>
      <c r="E79" s="84"/>
      <c r="F79" s="261" t="str">
        <f>IF(B79&lt;&gt;"",(CONCATENATE('Valoració '!$D$7,"ERC_00",A79)),"")</f>
        <v/>
      </c>
    </row>
    <row r="80" spans="1:6" x14ac:dyDescent="0.25">
      <c r="A80" s="259">
        <v>74</v>
      </c>
      <c r="B80" s="84"/>
      <c r="C80" s="226"/>
      <c r="D80" s="84"/>
      <c r="E80" s="84"/>
      <c r="F80" s="261" t="str">
        <f>IF(B80&lt;&gt;"",(CONCATENATE('Valoració '!$D$7,"ERC_00",A80)),"")</f>
        <v/>
      </c>
    </row>
    <row r="81" spans="1:6" x14ac:dyDescent="0.25">
      <c r="A81" s="259">
        <v>75</v>
      </c>
      <c r="B81" s="84"/>
      <c r="C81" s="226"/>
      <c r="D81" s="84"/>
      <c r="E81" s="84"/>
      <c r="F81" s="261" t="str">
        <f>IF(B81&lt;&gt;"",(CONCATENATE('Valoració '!$D$7,"ERC_00",A81)),"")</f>
        <v/>
      </c>
    </row>
    <row r="82" spans="1:6" x14ac:dyDescent="0.25">
      <c r="A82" s="259">
        <v>76</v>
      </c>
      <c r="B82" s="84"/>
      <c r="C82" s="226"/>
      <c r="D82" s="84"/>
      <c r="E82" s="84"/>
      <c r="F82" s="261" t="str">
        <f>IF(B82&lt;&gt;"",(CONCATENATE('Valoració '!$D$7,"ERC_00",A82)),"")</f>
        <v/>
      </c>
    </row>
    <row r="83" spans="1:6" x14ac:dyDescent="0.25">
      <c r="A83" s="259">
        <v>77</v>
      </c>
      <c r="B83" s="84"/>
      <c r="C83" s="226"/>
      <c r="D83" s="84"/>
      <c r="E83" s="84"/>
      <c r="F83" s="261" t="str">
        <f>IF(B83&lt;&gt;"",(CONCATENATE('Valoració '!$D$7,"ERC_00",A83)),"")</f>
        <v/>
      </c>
    </row>
    <row r="84" spans="1:6" x14ac:dyDescent="0.25">
      <c r="A84" s="259">
        <v>78</v>
      </c>
      <c r="B84" s="84"/>
      <c r="C84" s="226"/>
      <c r="D84" s="84"/>
      <c r="E84" s="84"/>
      <c r="F84" s="261" t="str">
        <f>IF(B84&lt;&gt;"",(CONCATENATE('Valoració '!$D$7,"ERC_00",A84)),"")</f>
        <v/>
      </c>
    </row>
    <row r="85" spans="1:6" x14ac:dyDescent="0.25">
      <c r="A85" s="259">
        <v>79</v>
      </c>
      <c r="B85" s="84"/>
      <c r="C85" s="226"/>
      <c r="D85" s="84"/>
      <c r="E85" s="84"/>
      <c r="F85" s="261" t="str">
        <f>IF(B85&lt;&gt;"",(CONCATENATE('Valoració '!$D$7,"ERC_00",A85)),"")</f>
        <v/>
      </c>
    </row>
    <row r="86" spans="1:6" x14ac:dyDescent="0.25">
      <c r="A86" s="259">
        <v>80</v>
      </c>
      <c r="B86" s="84"/>
      <c r="C86" s="226"/>
      <c r="D86" s="84"/>
      <c r="E86" s="84"/>
      <c r="F86" s="261" t="str">
        <f>IF(B86&lt;&gt;"",(CONCATENATE('Valoració '!$D$7,"ERC_00",A86)),"")</f>
        <v/>
      </c>
    </row>
    <row r="87" spans="1:6" x14ac:dyDescent="0.25">
      <c r="A87" s="259">
        <v>81</v>
      </c>
      <c r="B87" s="84"/>
      <c r="C87" s="226"/>
      <c r="D87" s="84"/>
      <c r="E87" s="84"/>
      <c r="F87" s="261" t="str">
        <f>IF(B87&lt;&gt;"",(CONCATENATE('Valoració '!$D$7,"ERC_00",A87)),"")</f>
        <v/>
      </c>
    </row>
    <row r="88" spans="1:6" x14ac:dyDescent="0.25">
      <c r="A88" s="259">
        <v>82</v>
      </c>
      <c r="B88" s="84"/>
      <c r="C88" s="226"/>
      <c r="D88" s="84"/>
      <c r="E88" s="84"/>
      <c r="F88" s="261" t="str">
        <f>IF(B88&lt;&gt;"",(CONCATENATE('Valoració '!$D$7,"ERC_00",A88)),"")</f>
        <v/>
      </c>
    </row>
    <row r="89" spans="1:6" x14ac:dyDescent="0.25">
      <c r="A89" s="259">
        <v>83</v>
      </c>
      <c r="B89" s="84"/>
      <c r="C89" s="226"/>
      <c r="D89" s="84"/>
      <c r="E89" s="84"/>
      <c r="F89" s="261" t="str">
        <f>IF(B89&lt;&gt;"",(CONCATENATE('Valoració '!$D$7,"ERC_00",A89)),"")</f>
        <v/>
      </c>
    </row>
    <row r="90" spans="1:6" x14ac:dyDescent="0.25">
      <c r="A90" s="259">
        <v>84</v>
      </c>
      <c r="B90" s="84"/>
      <c r="C90" s="226"/>
      <c r="D90" s="84"/>
      <c r="E90" s="84"/>
      <c r="F90" s="261" t="str">
        <f>IF(B90&lt;&gt;"",(CONCATENATE('Valoració '!$D$7,"ERC_00",A90)),"")</f>
        <v/>
      </c>
    </row>
    <row r="91" spans="1:6" x14ac:dyDescent="0.25">
      <c r="A91" s="259">
        <v>85</v>
      </c>
      <c r="B91" s="84"/>
      <c r="C91" s="226"/>
      <c r="D91" s="84"/>
      <c r="E91" s="84"/>
      <c r="F91" s="261" t="str">
        <f>IF(B91&lt;&gt;"",(CONCATENATE('Valoració '!$D$7,"ERC_00",A91)),"")</f>
        <v/>
      </c>
    </row>
    <row r="92" spans="1:6" x14ac:dyDescent="0.25">
      <c r="A92" s="259">
        <v>86</v>
      </c>
      <c r="B92" s="84"/>
      <c r="C92" s="226"/>
      <c r="D92" s="84"/>
      <c r="E92" s="84"/>
      <c r="F92" s="261" t="str">
        <f>IF(B92&lt;&gt;"",(CONCATENATE('Valoració '!$D$7,"ERC_00",A92)),"")</f>
        <v/>
      </c>
    </row>
    <row r="93" spans="1:6" x14ac:dyDescent="0.25">
      <c r="A93" s="259">
        <v>87</v>
      </c>
      <c r="B93" s="84"/>
      <c r="C93" s="226"/>
      <c r="D93" s="84"/>
      <c r="E93" s="84"/>
      <c r="F93" s="261" t="str">
        <f>IF(B93&lt;&gt;"",(CONCATENATE('Valoració '!$D$7,"ERC_00",A93)),"")</f>
        <v/>
      </c>
    </row>
    <row r="94" spans="1:6" x14ac:dyDescent="0.25">
      <c r="A94" s="259">
        <v>88</v>
      </c>
      <c r="B94" s="84"/>
      <c r="C94" s="226"/>
      <c r="D94" s="84"/>
      <c r="E94" s="84"/>
      <c r="F94" s="261" t="str">
        <f>IF(B94&lt;&gt;"",(CONCATENATE('Valoració '!$D$7,"ERC_00",A94)),"")</f>
        <v/>
      </c>
    </row>
    <row r="95" spans="1:6" x14ac:dyDescent="0.25">
      <c r="A95" s="259">
        <v>89</v>
      </c>
      <c r="B95" s="84"/>
      <c r="C95" s="226"/>
      <c r="D95" s="84"/>
      <c r="E95" s="84"/>
      <c r="F95" s="261" t="str">
        <f>IF(B95&lt;&gt;"",(CONCATENATE('Valoració '!$D$7,"ERC_00",A95)),"")</f>
        <v/>
      </c>
    </row>
    <row r="96" spans="1:6" x14ac:dyDescent="0.25">
      <c r="A96" s="259">
        <v>90</v>
      </c>
      <c r="B96" s="84"/>
      <c r="C96" s="226"/>
      <c r="D96" s="84"/>
      <c r="E96" s="84"/>
      <c r="F96" s="261" t="str">
        <f>IF(B96&lt;&gt;"",(CONCATENATE('Valoració '!$D$7,"ERC_00",A96)),"")</f>
        <v/>
      </c>
    </row>
    <row r="97" spans="1:6" x14ac:dyDescent="0.25">
      <c r="A97" s="259">
        <v>91</v>
      </c>
      <c r="B97" s="84"/>
      <c r="C97" s="226"/>
      <c r="D97" s="84"/>
      <c r="E97" s="84"/>
      <c r="F97" s="261" t="str">
        <f>IF(B97&lt;&gt;"",(CONCATENATE('Valoració '!$D$7,"ERC_00",A97)),"")</f>
        <v/>
      </c>
    </row>
    <row r="98" spans="1:6" x14ac:dyDescent="0.25">
      <c r="A98" s="259">
        <v>92</v>
      </c>
      <c r="B98" s="84"/>
      <c r="C98" s="226"/>
      <c r="D98" s="84"/>
      <c r="E98" s="84"/>
      <c r="F98" s="261" t="str">
        <f>IF(B98&lt;&gt;"",(CONCATENATE('Valoració '!$D$7,"ERC_00",A98)),"")</f>
        <v/>
      </c>
    </row>
    <row r="99" spans="1:6" x14ac:dyDescent="0.25">
      <c r="A99" s="259">
        <v>93</v>
      </c>
      <c r="B99" s="84"/>
      <c r="C99" s="226"/>
      <c r="D99" s="84"/>
      <c r="E99" s="84"/>
      <c r="F99" s="261" t="str">
        <f>IF(B99&lt;&gt;"",(CONCATENATE('Valoració '!$D$7,"ERC_00",A99)),"")</f>
        <v/>
      </c>
    </row>
    <row r="100" spans="1:6" x14ac:dyDescent="0.25">
      <c r="A100" s="259">
        <v>94</v>
      </c>
      <c r="B100" s="84"/>
      <c r="C100" s="226"/>
      <c r="D100" s="84"/>
      <c r="E100" s="84"/>
      <c r="F100" s="261" t="str">
        <f>IF(B100&lt;&gt;"",(CONCATENATE('Valoració '!$D$7,"ERC_00",A100)),"")</f>
        <v/>
      </c>
    </row>
    <row r="101" spans="1:6" x14ac:dyDescent="0.25">
      <c r="A101" s="259">
        <v>95</v>
      </c>
      <c r="B101" s="84"/>
      <c r="C101" s="226"/>
      <c r="D101" s="84"/>
      <c r="E101" s="84"/>
      <c r="F101" s="261" t="str">
        <f>IF(B101&lt;&gt;"",(CONCATENATE('Valoració '!$D$7,"ERC_00",A101)),"")</f>
        <v/>
      </c>
    </row>
    <row r="102" spans="1:6" x14ac:dyDescent="0.25">
      <c r="A102" s="259">
        <v>96</v>
      </c>
      <c r="B102" s="84"/>
      <c r="C102" s="226"/>
      <c r="D102" s="84"/>
      <c r="E102" s="84"/>
      <c r="F102" s="261" t="str">
        <f>IF(B102&lt;&gt;"",(CONCATENATE('Valoració '!$D$7,"ERC_00",A102)),"")</f>
        <v/>
      </c>
    </row>
    <row r="103" spans="1:6" x14ac:dyDescent="0.25">
      <c r="A103" s="259">
        <v>97</v>
      </c>
      <c r="B103" s="84"/>
      <c r="C103" s="226"/>
      <c r="D103" s="84"/>
      <c r="E103" s="84"/>
      <c r="F103" s="261" t="str">
        <f>IF(B103&lt;&gt;"",(CONCATENATE('Valoració '!$D$7,"ERC_00",A103)),"")</f>
        <v/>
      </c>
    </row>
    <row r="104" spans="1:6" x14ac:dyDescent="0.25">
      <c r="A104" s="259">
        <v>98</v>
      </c>
      <c r="B104" s="84"/>
      <c r="C104" s="226"/>
      <c r="D104" s="84"/>
      <c r="E104" s="84"/>
      <c r="F104" s="261" t="str">
        <f>IF(B104&lt;&gt;"",(CONCATENATE('Valoració '!$D$7,"ERC_00",A104)),"")</f>
        <v/>
      </c>
    </row>
    <row r="105" spans="1:6" x14ac:dyDescent="0.25">
      <c r="A105" s="259">
        <v>99</v>
      </c>
      <c r="B105" s="84"/>
      <c r="C105" s="226"/>
      <c r="D105" s="84"/>
      <c r="E105" s="84"/>
      <c r="F105" s="261" t="str">
        <f>IF(B105&lt;&gt;"",(CONCATENATE('Valoració '!$D$7,"ERC_00",A105)),"")</f>
        <v/>
      </c>
    </row>
    <row r="106" spans="1:6" x14ac:dyDescent="0.25">
      <c r="A106" s="260">
        <v>100</v>
      </c>
      <c r="B106" s="227"/>
      <c r="C106" s="226"/>
      <c r="D106" s="227"/>
      <c r="E106" s="227"/>
      <c r="F106" s="262" t="str">
        <f>IF(B106&lt;&gt;"",(CONCATENATE('Valoració '!$D$7,"ERC_00",A106)),"")</f>
        <v/>
      </c>
    </row>
    <row r="108" spans="1:6" ht="15.75" x14ac:dyDescent="0.25">
      <c r="B108" s="29"/>
      <c r="C108" s="29"/>
    </row>
  </sheetData>
  <sheetProtection algorithmName="SHA-512" hashValue="dPCVASEVACCAWE2DUs+GXD1+k7XeAH9hjmOoj05Khh2zC5JtC1JH7mGZhpOoG6Z/he3u991GRWrQPYmjuU2gyQ==" saltValue="mSsEMfGHL8hQwd3jgyUeWg==" spinCount="100000" sheet="1" objects="1" scenarios="1"/>
  <mergeCells count="1">
    <mergeCell ref="A5:D5"/>
  </mergeCells>
  <dataValidations count="1">
    <dataValidation type="list" allowBlank="1" showInputMessage="1" showErrorMessage="1" sqref="C7:C106" xr:uid="{17081F42-0332-4819-846E-FE22B91511DF}">
      <formula1>"Advanced Grant,Consolidator Grant,Starting Grant"</formula1>
    </dataValidation>
  </dataValidations>
  <pageMargins left="0.7" right="0.7" top="0.75" bottom="0.75" header="0.3" footer="0.3"/>
  <pageSetup paperSize="9" orientation="portrait" verticalDpi="1200"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ull4"/>
  <dimension ref="A1:U107"/>
  <sheetViews>
    <sheetView zoomScaleNormal="100" workbookViewId="0">
      <pane ySplit="7" topLeftCell="A8" activePane="bottomLeft" state="frozen"/>
      <selection pane="bottomLeft" activeCell="A4" sqref="A4"/>
    </sheetView>
  </sheetViews>
  <sheetFormatPr baseColWidth="10" defaultColWidth="9.140625" defaultRowHeight="15" x14ac:dyDescent="0.25"/>
  <cols>
    <col min="2" max="2" width="40.140625" customWidth="1"/>
    <col min="3" max="3" width="23.42578125" customWidth="1"/>
    <col min="4" max="4" width="12.7109375" customWidth="1"/>
    <col min="5" max="5" width="23.42578125" customWidth="1"/>
    <col min="6" max="6" width="21.28515625" customWidth="1"/>
    <col min="7" max="7" width="16" customWidth="1"/>
    <col min="8" max="8" width="19.140625" customWidth="1"/>
    <col min="9" max="9" width="37.140625" customWidth="1"/>
    <col min="10" max="10" width="33.85546875" customWidth="1"/>
    <col min="11" max="11" width="30.85546875" customWidth="1"/>
    <col min="12" max="12" width="24" customWidth="1"/>
    <col min="13" max="13" width="24.42578125" customWidth="1"/>
    <col min="14" max="14" width="24.7109375" customWidth="1"/>
    <col min="15" max="15" width="17.42578125" customWidth="1"/>
    <col min="16" max="16" width="19.85546875" customWidth="1"/>
    <col min="17" max="17" width="34.85546875" customWidth="1"/>
    <col min="18" max="18" width="14.7109375" customWidth="1"/>
    <col min="19" max="19" width="19" style="15" customWidth="1"/>
  </cols>
  <sheetData>
    <row r="1" spans="1:21" x14ac:dyDescent="0.25">
      <c r="A1" s="19" t="s">
        <v>51</v>
      </c>
    </row>
    <row r="2" spans="1:21" x14ac:dyDescent="0.25">
      <c r="A2" s="20" t="s">
        <v>66</v>
      </c>
    </row>
    <row r="3" spans="1:21" x14ac:dyDescent="0.25">
      <c r="A3" s="19"/>
    </row>
    <row r="4" spans="1:21" ht="26.25" customHeight="1" x14ac:dyDescent="0.3">
      <c r="A4" s="291"/>
      <c r="B4" s="150" t="s">
        <v>65</v>
      </c>
      <c r="C4" s="151"/>
      <c r="D4" s="152">
        <f>SUM(Q8:Q107)</f>
        <v>0</v>
      </c>
      <c r="U4" s="33" t="s">
        <v>119</v>
      </c>
    </row>
    <row r="5" spans="1:21" x14ac:dyDescent="0.25">
      <c r="A5" s="19"/>
    </row>
    <row r="6" spans="1:21" ht="15.75" x14ac:dyDescent="0.25">
      <c r="A6" s="385" t="s">
        <v>180</v>
      </c>
      <c r="B6" s="385"/>
      <c r="C6" s="385"/>
      <c r="D6" s="385"/>
      <c r="E6" s="385"/>
      <c r="F6" s="385"/>
      <c r="G6" s="385"/>
      <c r="H6" s="385"/>
      <c r="I6" s="385"/>
      <c r="J6" s="385"/>
      <c r="K6" s="385"/>
      <c r="L6" s="385"/>
      <c r="M6" s="385"/>
    </row>
    <row r="7" spans="1:21" x14ac:dyDescent="0.25">
      <c r="A7" s="228" t="s">
        <v>64</v>
      </c>
      <c r="B7" s="229" t="s">
        <v>52</v>
      </c>
      <c r="C7" s="229" t="s">
        <v>53</v>
      </c>
      <c r="D7" s="229" t="s">
        <v>54</v>
      </c>
      <c r="E7" s="229" t="s">
        <v>55</v>
      </c>
      <c r="F7" s="229" t="s">
        <v>56</v>
      </c>
      <c r="G7" s="229" t="s">
        <v>57</v>
      </c>
      <c r="H7" s="229" t="s">
        <v>58</v>
      </c>
      <c r="I7" s="229" t="s">
        <v>252</v>
      </c>
      <c r="J7" s="229" t="s">
        <v>253</v>
      </c>
      <c r="K7" s="229" t="s">
        <v>254</v>
      </c>
      <c r="L7" s="229" t="s">
        <v>59</v>
      </c>
      <c r="M7" s="229" t="s">
        <v>60</v>
      </c>
      <c r="N7" s="229" t="s">
        <v>61</v>
      </c>
      <c r="O7" s="229" t="s">
        <v>99</v>
      </c>
      <c r="P7" s="230" t="s">
        <v>68</v>
      </c>
      <c r="Q7" s="230" t="s">
        <v>69</v>
      </c>
      <c r="R7" s="230" t="s">
        <v>120</v>
      </c>
      <c r="S7" s="215" t="s">
        <v>62</v>
      </c>
    </row>
    <row r="8" spans="1:21" ht="15.75" x14ac:dyDescent="0.25">
      <c r="A8" s="212">
        <v>1</v>
      </c>
      <c r="B8" s="12"/>
      <c r="C8" s="12"/>
      <c r="D8" s="184"/>
      <c r="E8" s="12"/>
      <c r="F8" s="12"/>
      <c r="G8" s="12"/>
      <c r="H8" s="12"/>
      <c r="I8" s="12"/>
      <c r="J8" s="12"/>
      <c r="K8" s="12"/>
      <c r="L8" s="12"/>
      <c r="M8" s="34"/>
      <c r="N8" s="34"/>
      <c r="O8" s="179">
        <f>(N8-M8)/365</f>
        <v>0</v>
      </c>
      <c r="P8" s="179" t="str">
        <f>IF(H8="si",IF(F8&gt;5,IF(G8=1,1.5,1),IF(G8&gt;1,0.9,1.25)),IF(J8="si",1,IF(K8="si",0.5,"")))</f>
        <v/>
      </c>
      <c r="Q8" s="179">
        <f>IFERROR(P8*O8/3,0)</f>
        <v>0</v>
      </c>
      <c r="R8" s="84"/>
      <c r="S8" s="309" t="str">
        <f>IF(R8="","",IF(R8="SI","No cal documentació",IF(P8&gt;0,(CONCATENATE("1.2a_",'Valoració '!$D$7,"00",A8))," ")))</f>
        <v/>
      </c>
    </row>
    <row r="9" spans="1:21" x14ac:dyDescent="0.25">
      <c r="A9" s="212">
        <v>2</v>
      </c>
      <c r="B9" s="12"/>
      <c r="C9" s="12"/>
      <c r="D9" s="12"/>
      <c r="E9" s="12"/>
      <c r="F9" s="12"/>
      <c r="G9" s="12"/>
      <c r="H9" s="12"/>
      <c r="I9" s="12"/>
      <c r="J9" s="12"/>
      <c r="K9" s="12"/>
      <c r="L9" s="12"/>
      <c r="M9" s="34"/>
      <c r="N9" s="34"/>
      <c r="O9" s="179">
        <f t="shared" ref="O9:O107" si="0">(N9-M9)/365</f>
        <v>0</v>
      </c>
      <c r="P9" s="179" t="str">
        <f t="shared" ref="P9:P72" si="1">IF(H9="si",IF(F9&gt;5,IF(G9=1,1.5,1),IF(G9&gt;1,0.9,1.25)),IF(J9="si",1,IF(K9="si",0.5,"")))</f>
        <v/>
      </c>
      <c r="Q9" s="179">
        <f t="shared" ref="Q9:Q72" si="2">IFERROR(P9*O9/3,0)</f>
        <v>0</v>
      </c>
      <c r="R9" s="84"/>
      <c r="S9" s="309" t="str">
        <f>IF(R9="","",IF(R9="SI","No cal documentació",IF(P9&gt;0,(CONCATENATE("1.2a_",'Valoració '!$D$7,"00",A9))," ")))</f>
        <v/>
      </c>
      <c r="T9" s="196"/>
    </row>
    <row r="10" spans="1:21" x14ac:dyDescent="0.25">
      <c r="A10" s="212">
        <v>3</v>
      </c>
      <c r="B10" s="12"/>
      <c r="C10" s="12"/>
      <c r="D10" s="12"/>
      <c r="E10" s="12"/>
      <c r="F10" s="12"/>
      <c r="G10" s="12"/>
      <c r="H10" s="12"/>
      <c r="I10" s="12"/>
      <c r="J10" s="12"/>
      <c r="K10" s="12"/>
      <c r="L10" s="12"/>
      <c r="M10" s="34"/>
      <c r="N10" s="34"/>
      <c r="O10" s="179">
        <f t="shared" si="0"/>
        <v>0</v>
      </c>
      <c r="P10" s="179" t="str">
        <f t="shared" si="1"/>
        <v/>
      </c>
      <c r="Q10" s="179">
        <f t="shared" si="2"/>
        <v>0</v>
      </c>
      <c r="R10" s="84"/>
      <c r="S10" s="309" t="str">
        <f>IF(R10="","",IF(R10="SI","No cal documentació",IF(P10&gt;0,(CONCATENATE("1.2a_",'Valoració '!$D$7,"00",A10))," ")))</f>
        <v/>
      </c>
      <c r="T10" s="199"/>
    </row>
    <row r="11" spans="1:21" x14ac:dyDescent="0.25">
      <c r="A11" s="212">
        <v>4</v>
      </c>
      <c r="B11" s="12"/>
      <c r="C11" s="12"/>
      <c r="D11" s="12"/>
      <c r="E11" s="12"/>
      <c r="F11" s="12"/>
      <c r="G11" s="12"/>
      <c r="H11" s="12"/>
      <c r="I11" s="12"/>
      <c r="J11" s="12"/>
      <c r="K11" s="12"/>
      <c r="L11" s="12"/>
      <c r="M11" s="34"/>
      <c r="N11" s="34"/>
      <c r="O11" s="179">
        <f t="shared" si="0"/>
        <v>0</v>
      </c>
      <c r="P11" s="179" t="str">
        <f t="shared" si="1"/>
        <v/>
      </c>
      <c r="Q11" s="179">
        <f t="shared" si="2"/>
        <v>0</v>
      </c>
      <c r="R11" s="84"/>
      <c r="S11" s="309" t="str">
        <f>IF(R11="","",IF(R11="SI","No cal documentació",IF(P11&gt;0,(CONCATENATE("1.2a_",'Valoració '!$D$7,"00",A11))," ")))</f>
        <v/>
      </c>
      <c r="T11" s="196"/>
    </row>
    <row r="12" spans="1:21" x14ac:dyDescent="0.25">
      <c r="A12" s="212">
        <v>5</v>
      </c>
      <c r="B12" s="12"/>
      <c r="C12" s="12"/>
      <c r="D12" s="12"/>
      <c r="E12" s="12"/>
      <c r="F12" s="12"/>
      <c r="G12" s="12"/>
      <c r="H12" s="12"/>
      <c r="I12" s="12"/>
      <c r="J12" s="12"/>
      <c r="K12" s="12"/>
      <c r="L12" s="12"/>
      <c r="M12" s="34"/>
      <c r="N12" s="34"/>
      <c r="O12" s="179">
        <f t="shared" si="0"/>
        <v>0</v>
      </c>
      <c r="P12" s="179" t="str">
        <f t="shared" si="1"/>
        <v/>
      </c>
      <c r="Q12" s="179">
        <f t="shared" si="2"/>
        <v>0</v>
      </c>
      <c r="R12" s="84"/>
      <c r="S12" s="309" t="str">
        <f>IF(R12="","",IF(R12="SI","No cal documentació",IF(P12&gt;0,(CONCATENATE("1.2a_",'Valoració '!$D$7,"00",A12))," ")))</f>
        <v/>
      </c>
    </row>
    <row r="13" spans="1:21" x14ac:dyDescent="0.25">
      <c r="A13" s="212">
        <v>6</v>
      </c>
      <c r="B13" s="12"/>
      <c r="C13" s="12"/>
      <c r="D13" s="12"/>
      <c r="E13" s="12"/>
      <c r="F13" s="12"/>
      <c r="G13" s="12"/>
      <c r="H13" s="12"/>
      <c r="I13" s="12"/>
      <c r="J13" s="12"/>
      <c r="K13" s="12"/>
      <c r="L13" s="12"/>
      <c r="M13" s="34"/>
      <c r="N13" s="34"/>
      <c r="O13" s="179">
        <f t="shared" si="0"/>
        <v>0</v>
      </c>
      <c r="P13" s="179" t="str">
        <f t="shared" si="1"/>
        <v/>
      </c>
      <c r="Q13" s="179">
        <f t="shared" si="2"/>
        <v>0</v>
      </c>
      <c r="R13" s="84"/>
      <c r="S13" s="309" t="str">
        <f>IF(R13="","",IF(R13="SI","No cal documentació",IF(P13&gt;0,(CONCATENATE("1.2a_",'Valoració '!$D$7,"00",A13))," ")))</f>
        <v/>
      </c>
    </row>
    <row r="14" spans="1:21" x14ac:dyDescent="0.25">
      <c r="A14" s="212">
        <v>7</v>
      </c>
      <c r="B14" s="12"/>
      <c r="C14" s="12"/>
      <c r="D14" s="12"/>
      <c r="E14" s="12"/>
      <c r="F14" s="12"/>
      <c r="G14" s="12"/>
      <c r="H14" s="12"/>
      <c r="I14" s="12"/>
      <c r="J14" s="12"/>
      <c r="K14" s="12"/>
      <c r="L14" s="12"/>
      <c r="M14" s="34"/>
      <c r="N14" s="34"/>
      <c r="O14" s="179">
        <f t="shared" si="0"/>
        <v>0</v>
      </c>
      <c r="P14" s="179" t="str">
        <f t="shared" si="1"/>
        <v/>
      </c>
      <c r="Q14" s="179">
        <f t="shared" si="2"/>
        <v>0</v>
      </c>
      <c r="R14" s="84"/>
      <c r="S14" s="309" t="str">
        <f>IF(R14="","",IF(R14="SI","No cal documentació",IF(P14&gt;0,(CONCATENATE("1.2a_",'Valoració '!$D$7,"00",A14))," ")))</f>
        <v/>
      </c>
    </row>
    <row r="15" spans="1:21" x14ac:dyDescent="0.25">
      <c r="A15" s="212">
        <v>8</v>
      </c>
      <c r="B15" s="12"/>
      <c r="C15" s="12"/>
      <c r="D15" s="12"/>
      <c r="E15" s="12"/>
      <c r="F15" s="12"/>
      <c r="G15" s="12"/>
      <c r="H15" s="12"/>
      <c r="I15" s="12"/>
      <c r="J15" s="12"/>
      <c r="K15" s="12"/>
      <c r="L15" s="12"/>
      <c r="M15" s="34"/>
      <c r="N15" s="34"/>
      <c r="O15" s="179">
        <f t="shared" si="0"/>
        <v>0</v>
      </c>
      <c r="P15" s="179" t="str">
        <f t="shared" si="1"/>
        <v/>
      </c>
      <c r="Q15" s="179">
        <f t="shared" si="2"/>
        <v>0</v>
      </c>
      <c r="R15" s="84"/>
      <c r="S15" s="309" t="str">
        <f>IF(R15="","",IF(R15="SI","No cal documentació",IF(P15&gt;0,(CONCATENATE("1.2a_",'Valoració '!$D$7,"00",A15))," ")))</f>
        <v/>
      </c>
    </row>
    <row r="16" spans="1:21" x14ac:dyDescent="0.25">
      <c r="A16" s="212">
        <v>9</v>
      </c>
      <c r="B16" s="12"/>
      <c r="C16" s="12"/>
      <c r="D16" s="12"/>
      <c r="E16" s="12"/>
      <c r="F16" s="12"/>
      <c r="G16" s="12"/>
      <c r="H16" s="12"/>
      <c r="I16" s="12"/>
      <c r="J16" s="12"/>
      <c r="K16" s="12"/>
      <c r="L16" s="12"/>
      <c r="M16" s="12"/>
      <c r="N16" s="12"/>
      <c r="O16" s="179">
        <f t="shared" si="0"/>
        <v>0</v>
      </c>
      <c r="P16" s="179" t="str">
        <f t="shared" si="1"/>
        <v/>
      </c>
      <c r="Q16" s="179">
        <f t="shared" si="2"/>
        <v>0</v>
      </c>
      <c r="R16" s="84"/>
      <c r="S16" s="309" t="str">
        <f>IF(R16="","",IF(R16="SI","No cal documentació",IF(P16&gt;0,(CONCATENATE("1.2a_",'Valoració '!$D$7,"00",A16))," ")))</f>
        <v/>
      </c>
    </row>
    <row r="17" spans="1:19" x14ac:dyDescent="0.25">
      <c r="A17" s="212">
        <v>10</v>
      </c>
      <c r="B17" s="12"/>
      <c r="C17" s="12"/>
      <c r="D17" s="12"/>
      <c r="E17" s="12"/>
      <c r="F17" s="12"/>
      <c r="G17" s="12"/>
      <c r="H17" s="12"/>
      <c r="I17" s="12"/>
      <c r="J17" s="12"/>
      <c r="K17" s="12"/>
      <c r="L17" s="12"/>
      <c r="M17" s="12"/>
      <c r="N17" s="12"/>
      <c r="O17" s="179">
        <f t="shared" si="0"/>
        <v>0</v>
      </c>
      <c r="P17" s="179" t="str">
        <f t="shared" si="1"/>
        <v/>
      </c>
      <c r="Q17" s="179">
        <f t="shared" si="2"/>
        <v>0</v>
      </c>
      <c r="R17" s="84"/>
      <c r="S17" s="309" t="str">
        <f>IF(R17="","",IF(R17="SI","No cal documentació",IF(P17&gt;0,(CONCATENATE("1.2a_",'Valoració '!$D$7,"00",A17))," ")))</f>
        <v/>
      </c>
    </row>
    <row r="18" spans="1:19" x14ac:dyDescent="0.25">
      <c r="A18" s="212">
        <v>11</v>
      </c>
      <c r="B18" s="12"/>
      <c r="C18" s="12"/>
      <c r="D18" s="12"/>
      <c r="E18" s="12"/>
      <c r="F18" s="12"/>
      <c r="G18" s="12"/>
      <c r="H18" s="12"/>
      <c r="I18" s="12"/>
      <c r="J18" s="12"/>
      <c r="K18" s="12"/>
      <c r="L18" s="12"/>
      <c r="M18" s="12"/>
      <c r="N18" s="12"/>
      <c r="O18" s="179">
        <f t="shared" si="0"/>
        <v>0</v>
      </c>
      <c r="P18" s="179" t="str">
        <f t="shared" si="1"/>
        <v/>
      </c>
      <c r="Q18" s="179">
        <f t="shared" si="2"/>
        <v>0</v>
      </c>
      <c r="R18" s="84"/>
      <c r="S18" s="309" t="str">
        <f>IF(R18="","",IF(R18="SI","No cal documentació",IF(P18&gt;0,(CONCATENATE("1.2a_",'Valoració '!$D$7,"00",A18))," ")))</f>
        <v/>
      </c>
    </row>
    <row r="19" spans="1:19" x14ac:dyDescent="0.25">
      <c r="A19" s="212">
        <v>12</v>
      </c>
      <c r="B19" s="12"/>
      <c r="C19" s="12"/>
      <c r="D19" s="12"/>
      <c r="E19" s="12"/>
      <c r="F19" s="12"/>
      <c r="G19" s="12"/>
      <c r="H19" s="12"/>
      <c r="I19" s="12"/>
      <c r="J19" s="12"/>
      <c r="K19" s="12"/>
      <c r="L19" s="12"/>
      <c r="M19" s="12"/>
      <c r="N19" s="12"/>
      <c r="O19" s="179">
        <f t="shared" si="0"/>
        <v>0</v>
      </c>
      <c r="P19" s="179" t="str">
        <f t="shared" si="1"/>
        <v/>
      </c>
      <c r="Q19" s="179">
        <f t="shared" si="2"/>
        <v>0</v>
      </c>
      <c r="R19" s="84"/>
      <c r="S19" s="309" t="str">
        <f>IF(R19="","",IF(R19="SI","No cal documentació",IF(P19&gt;0,(CONCATENATE("1.2a_",'Valoració '!$D$7,"00",A19))," ")))</f>
        <v/>
      </c>
    </row>
    <row r="20" spans="1:19" x14ac:dyDescent="0.25">
      <c r="A20" s="212">
        <v>13</v>
      </c>
      <c r="B20" s="12"/>
      <c r="C20" s="12"/>
      <c r="D20" s="12"/>
      <c r="E20" s="12"/>
      <c r="F20" s="12"/>
      <c r="G20" s="12"/>
      <c r="H20" s="12"/>
      <c r="I20" s="12"/>
      <c r="J20" s="12"/>
      <c r="K20" s="12"/>
      <c r="L20" s="12"/>
      <c r="M20" s="12"/>
      <c r="N20" s="12"/>
      <c r="O20" s="179">
        <f t="shared" si="0"/>
        <v>0</v>
      </c>
      <c r="P20" s="179" t="str">
        <f t="shared" si="1"/>
        <v/>
      </c>
      <c r="Q20" s="179">
        <f t="shared" si="2"/>
        <v>0</v>
      </c>
      <c r="R20" s="84"/>
      <c r="S20" s="309" t="str">
        <f>IF(R20="","",IF(R20="SI","No cal documentació",IF(P20&gt;0,(CONCATENATE("1.2a_",'Valoració '!$D$7,"00",A20))," ")))</f>
        <v/>
      </c>
    </row>
    <row r="21" spans="1:19" x14ac:dyDescent="0.25">
      <c r="A21" s="212">
        <v>14</v>
      </c>
      <c r="B21" s="12"/>
      <c r="C21" s="12"/>
      <c r="D21" s="12"/>
      <c r="E21" s="12"/>
      <c r="F21" s="12"/>
      <c r="G21" s="12"/>
      <c r="H21" s="12"/>
      <c r="I21" s="12"/>
      <c r="J21" s="12"/>
      <c r="K21" s="12"/>
      <c r="L21" s="12"/>
      <c r="M21" s="12"/>
      <c r="N21" s="12"/>
      <c r="O21" s="179">
        <f t="shared" si="0"/>
        <v>0</v>
      </c>
      <c r="P21" s="179" t="str">
        <f t="shared" si="1"/>
        <v/>
      </c>
      <c r="Q21" s="179">
        <f t="shared" si="2"/>
        <v>0</v>
      </c>
      <c r="R21" s="84"/>
      <c r="S21" s="309" t="str">
        <f>IF(R21="","",IF(R21="SI","No cal documentació",IF(P21&gt;0,(CONCATENATE("1.2a_",'Valoració '!$D$7,"00",A21))," ")))</f>
        <v/>
      </c>
    </row>
    <row r="22" spans="1:19" x14ac:dyDescent="0.25">
      <c r="A22" s="212">
        <v>15</v>
      </c>
      <c r="B22" s="12"/>
      <c r="C22" s="12"/>
      <c r="D22" s="12"/>
      <c r="E22" s="12"/>
      <c r="F22" s="12"/>
      <c r="G22" s="12"/>
      <c r="H22" s="12"/>
      <c r="I22" s="12"/>
      <c r="J22" s="12"/>
      <c r="K22" s="12"/>
      <c r="L22" s="12"/>
      <c r="M22" s="12"/>
      <c r="N22" s="12"/>
      <c r="O22" s="179">
        <f t="shared" si="0"/>
        <v>0</v>
      </c>
      <c r="P22" s="179" t="str">
        <f t="shared" si="1"/>
        <v/>
      </c>
      <c r="Q22" s="179">
        <f t="shared" si="2"/>
        <v>0</v>
      </c>
      <c r="R22" s="84"/>
      <c r="S22" s="309" t="str">
        <f>IF(R22="","",IF(R22="SI","No cal documentació",IF(P22&gt;0,(CONCATENATE("1.2a_",'Valoració '!$D$7,"00",A22))," ")))</f>
        <v/>
      </c>
    </row>
    <row r="23" spans="1:19" x14ac:dyDescent="0.25">
      <c r="A23" s="212">
        <v>16</v>
      </c>
      <c r="B23" s="12"/>
      <c r="C23" s="12"/>
      <c r="D23" s="12"/>
      <c r="E23" s="12"/>
      <c r="F23" s="12"/>
      <c r="G23" s="12"/>
      <c r="H23" s="12"/>
      <c r="I23" s="12"/>
      <c r="J23" s="12"/>
      <c r="K23" s="12"/>
      <c r="L23" s="12"/>
      <c r="M23" s="12"/>
      <c r="N23" s="12"/>
      <c r="O23" s="179">
        <f t="shared" si="0"/>
        <v>0</v>
      </c>
      <c r="P23" s="179" t="str">
        <f t="shared" si="1"/>
        <v/>
      </c>
      <c r="Q23" s="179">
        <f t="shared" si="2"/>
        <v>0</v>
      </c>
      <c r="R23" s="84"/>
      <c r="S23" s="309" t="str">
        <f>IF(R23="","",IF(R23="SI","No cal documentació",IF(P23&gt;0,(CONCATENATE("1.2a_",'Valoració '!$D$7,"00",A23))," ")))</f>
        <v/>
      </c>
    </row>
    <row r="24" spans="1:19" x14ac:dyDescent="0.25">
      <c r="A24" s="212">
        <v>17</v>
      </c>
      <c r="B24" s="12"/>
      <c r="C24" s="12"/>
      <c r="D24" s="12"/>
      <c r="E24" s="12"/>
      <c r="F24" s="12"/>
      <c r="G24" s="12"/>
      <c r="H24" s="12"/>
      <c r="I24" s="12"/>
      <c r="J24" s="12"/>
      <c r="K24" s="12"/>
      <c r="L24" s="12"/>
      <c r="M24" s="12"/>
      <c r="N24" s="12"/>
      <c r="O24" s="179">
        <f t="shared" si="0"/>
        <v>0</v>
      </c>
      <c r="P24" s="179" t="str">
        <f t="shared" si="1"/>
        <v/>
      </c>
      <c r="Q24" s="179">
        <f t="shared" si="2"/>
        <v>0</v>
      </c>
      <c r="R24" s="84"/>
      <c r="S24" s="309" t="str">
        <f>IF(R24="","",IF(R24="SI","No cal documentació",IF(P24&gt;0,(CONCATENATE("1.2a_",'Valoració '!$D$7,"00",A24))," ")))</f>
        <v/>
      </c>
    </row>
    <row r="25" spans="1:19" x14ac:dyDescent="0.25">
      <c r="A25" s="212">
        <v>18</v>
      </c>
      <c r="B25" s="12"/>
      <c r="C25" s="12"/>
      <c r="D25" s="12"/>
      <c r="E25" s="12"/>
      <c r="F25" s="12"/>
      <c r="G25" s="12"/>
      <c r="H25" s="12"/>
      <c r="I25" s="12"/>
      <c r="J25" s="12"/>
      <c r="K25" s="12"/>
      <c r="L25" s="12"/>
      <c r="M25" s="12"/>
      <c r="N25" s="12"/>
      <c r="O25" s="179">
        <f t="shared" si="0"/>
        <v>0</v>
      </c>
      <c r="P25" s="179" t="str">
        <f t="shared" si="1"/>
        <v/>
      </c>
      <c r="Q25" s="179">
        <f t="shared" si="2"/>
        <v>0</v>
      </c>
      <c r="R25" s="84"/>
      <c r="S25" s="309" t="str">
        <f>IF(R25="","",IF(R25="SI","No cal documentació",IF(P25&gt;0,(CONCATENATE("1.2a_",'Valoració '!$D$7,"00",A25))," ")))</f>
        <v/>
      </c>
    </row>
    <row r="26" spans="1:19" x14ac:dyDescent="0.25">
      <c r="A26" s="212">
        <v>19</v>
      </c>
      <c r="B26" s="12"/>
      <c r="C26" s="12"/>
      <c r="D26" s="12"/>
      <c r="E26" s="12"/>
      <c r="F26" s="12"/>
      <c r="G26" s="12"/>
      <c r="H26" s="12"/>
      <c r="I26" s="12"/>
      <c r="J26" s="12"/>
      <c r="K26" s="12"/>
      <c r="L26" s="12"/>
      <c r="M26" s="12"/>
      <c r="N26" s="12"/>
      <c r="O26" s="179">
        <f t="shared" si="0"/>
        <v>0</v>
      </c>
      <c r="P26" s="179" t="str">
        <f t="shared" si="1"/>
        <v/>
      </c>
      <c r="Q26" s="179">
        <f t="shared" si="2"/>
        <v>0</v>
      </c>
      <c r="R26" s="84"/>
      <c r="S26" s="309" t="str">
        <f>IF(R26="","",IF(R26="SI","No cal documentació",IF(P26&gt;0,(CONCATENATE("1.2a_",'Valoració '!$D$7,"00",A26))," ")))</f>
        <v/>
      </c>
    </row>
    <row r="27" spans="1:19" x14ac:dyDescent="0.25">
      <c r="A27" s="212">
        <v>20</v>
      </c>
      <c r="B27" s="12"/>
      <c r="C27" s="12"/>
      <c r="D27" s="12"/>
      <c r="E27" s="12"/>
      <c r="F27" s="12"/>
      <c r="G27" s="12"/>
      <c r="H27" s="12"/>
      <c r="I27" s="12"/>
      <c r="J27" s="12"/>
      <c r="K27" s="12"/>
      <c r="L27" s="12"/>
      <c r="M27" s="12"/>
      <c r="N27" s="12"/>
      <c r="O27" s="179">
        <f t="shared" ref="O27:O90" si="3">(N27-M27)/365</f>
        <v>0</v>
      </c>
      <c r="P27" s="179" t="str">
        <f t="shared" si="1"/>
        <v/>
      </c>
      <c r="Q27" s="179">
        <f t="shared" si="2"/>
        <v>0</v>
      </c>
      <c r="R27" s="84"/>
      <c r="S27" s="309" t="str">
        <f>IF(R27="","",IF(R27="SI","No cal documentació",IF(P27&gt;0,(CONCATENATE("1.2a_",'Valoració '!$D$7,"00",A27))," ")))</f>
        <v/>
      </c>
    </row>
    <row r="28" spans="1:19" x14ac:dyDescent="0.25">
      <c r="A28" s="212">
        <v>21</v>
      </c>
      <c r="B28" s="12"/>
      <c r="C28" s="12"/>
      <c r="D28" s="12"/>
      <c r="E28" s="12"/>
      <c r="F28" s="12"/>
      <c r="G28" s="12"/>
      <c r="H28" s="12"/>
      <c r="I28" s="12"/>
      <c r="J28" s="12"/>
      <c r="K28" s="12"/>
      <c r="L28" s="12"/>
      <c r="M28" s="12"/>
      <c r="N28" s="12"/>
      <c r="O28" s="179">
        <f t="shared" si="3"/>
        <v>0</v>
      </c>
      <c r="P28" s="179" t="str">
        <f t="shared" si="1"/>
        <v/>
      </c>
      <c r="Q28" s="179">
        <f t="shared" si="2"/>
        <v>0</v>
      </c>
      <c r="R28" s="84"/>
      <c r="S28" s="309" t="str">
        <f>IF(R28="","",IF(R28="SI","No cal documentació",IF(P28&gt;0,(CONCATENATE("1.2a_",'Valoració '!$D$7,"00",A28))," ")))</f>
        <v/>
      </c>
    </row>
    <row r="29" spans="1:19" x14ac:dyDescent="0.25">
      <c r="A29" s="212">
        <v>22</v>
      </c>
      <c r="B29" s="12"/>
      <c r="C29" s="12"/>
      <c r="D29" s="12"/>
      <c r="E29" s="12"/>
      <c r="F29" s="12"/>
      <c r="G29" s="12"/>
      <c r="H29" s="12"/>
      <c r="I29" s="12"/>
      <c r="J29" s="12"/>
      <c r="K29" s="12"/>
      <c r="L29" s="12"/>
      <c r="M29" s="12"/>
      <c r="N29" s="12"/>
      <c r="O29" s="179">
        <f t="shared" si="3"/>
        <v>0</v>
      </c>
      <c r="P29" s="179" t="str">
        <f t="shared" si="1"/>
        <v/>
      </c>
      <c r="Q29" s="179">
        <f t="shared" si="2"/>
        <v>0</v>
      </c>
      <c r="R29" s="84"/>
      <c r="S29" s="309" t="str">
        <f>IF(R29="","",IF(R29="SI","No cal documentació",IF(P29&gt;0,(CONCATENATE("1.2a_",'Valoració '!$D$7,"00",A29))," ")))</f>
        <v/>
      </c>
    </row>
    <row r="30" spans="1:19" x14ac:dyDescent="0.25">
      <c r="A30" s="212">
        <v>23</v>
      </c>
      <c r="B30" s="12"/>
      <c r="C30" s="12"/>
      <c r="D30" s="12"/>
      <c r="E30" s="12"/>
      <c r="F30" s="12"/>
      <c r="G30" s="12"/>
      <c r="H30" s="12"/>
      <c r="I30" s="12"/>
      <c r="J30" s="12"/>
      <c r="K30" s="12"/>
      <c r="L30" s="12"/>
      <c r="M30" s="12"/>
      <c r="N30" s="12"/>
      <c r="O30" s="179">
        <f t="shared" si="3"/>
        <v>0</v>
      </c>
      <c r="P30" s="179" t="str">
        <f t="shared" si="1"/>
        <v/>
      </c>
      <c r="Q30" s="179">
        <f t="shared" si="2"/>
        <v>0</v>
      </c>
      <c r="R30" s="84"/>
      <c r="S30" s="309" t="str">
        <f>IF(R30="","",IF(R30="SI","No cal documentació",IF(P30&gt;0,(CONCATENATE("1.2a_",'Valoració '!$D$7,"00",A30))," ")))</f>
        <v/>
      </c>
    </row>
    <row r="31" spans="1:19" x14ac:dyDescent="0.25">
      <c r="A31" s="212">
        <v>24</v>
      </c>
      <c r="B31" s="12"/>
      <c r="C31" s="12"/>
      <c r="D31" s="12"/>
      <c r="E31" s="12"/>
      <c r="F31" s="12"/>
      <c r="G31" s="12"/>
      <c r="H31" s="12"/>
      <c r="I31" s="12"/>
      <c r="J31" s="12"/>
      <c r="K31" s="12"/>
      <c r="L31" s="12"/>
      <c r="M31" s="12"/>
      <c r="N31" s="12"/>
      <c r="O31" s="179">
        <f t="shared" si="3"/>
        <v>0</v>
      </c>
      <c r="P31" s="179" t="str">
        <f t="shared" si="1"/>
        <v/>
      </c>
      <c r="Q31" s="179">
        <f t="shared" si="2"/>
        <v>0</v>
      </c>
      <c r="R31" s="84"/>
      <c r="S31" s="309" t="str">
        <f>IF(R31="","",IF(R31="SI","No cal documentació",IF(P31&gt;0,(CONCATENATE("1.2a_",'Valoració '!$D$7,"00",A31))," ")))</f>
        <v/>
      </c>
    </row>
    <row r="32" spans="1:19" x14ac:dyDescent="0.25">
      <c r="A32" s="212">
        <v>25</v>
      </c>
      <c r="B32" s="12"/>
      <c r="C32" s="12"/>
      <c r="D32" s="12"/>
      <c r="E32" s="12"/>
      <c r="F32" s="12"/>
      <c r="G32" s="12"/>
      <c r="H32" s="12"/>
      <c r="I32" s="12"/>
      <c r="J32" s="12"/>
      <c r="K32" s="12"/>
      <c r="L32" s="12"/>
      <c r="M32" s="12"/>
      <c r="N32" s="12"/>
      <c r="O32" s="179">
        <f t="shared" si="3"/>
        <v>0</v>
      </c>
      <c r="P32" s="179" t="str">
        <f t="shared" si="1"/>
        <v/>
      </c>
      <c r="Q32" s="179">
        <f t="shared" si="2"/>
        <v>0</v>
      </c>
      <c r="R32" s="84"/>
      <c r="S32" s="309" t="str">
        <f>IF(R32="","",IF(R32="SI","No cal documentació",IF(P32&gt;0,(CONCATENATE("1.2a_",'Valoració '!$D$7,"00",A32))," ")))</f>
        <v/>
      </c>
    </row>
    <row r="33" spans="1:19" x14ac:dyDescent="0.25">
      <c r="A33" s="212">
        <v>26</v>
      </c>
      <c r="B33" s="12"/>
      <c r="C33" s="12"/>
      <c r="D33" s="12"/>
      <c r="E33" s="12"/>
      <c r="F33" s="12"/>
      <c r="G33" s="12"/>
      <c r="H33" s="12"/>
      <c r="I33" s="12"/>
      <c r="J33" s="12"/>
      <c r="K33" s="12"/>
      <c r="L33" s="12"/>
      <c r="M33" s="12"/>
      <c r="N33" s="12"/>
      <c r="O33" s="179">
        <f t="shared" si="3"/>
        <v>0</v>
      </c>
      <c r="P33" s="179" t="str">
        <f t="shared" si="1"/>
        <v/>
      </c>
      <c r="Q33" s="179">
        <f t="shared" si="2"/>
        <v>0</v>
      </c>
      <c r="R33" s="84"/>
      <c r="S33" s="309" t="str">
        <f>IF(R33="","",IF(R33="SI","No cal documentació",IF(P33&gt;0,(CONCATENATE("1.2a_",'Valoració '!$D$7,"00",A33))," ")))</f>
        <v/>
      </c>
    </row>
    <row r="34" spans="1:19" x14ac:dyDescent="0.25">
      <c r="A34" s="212">
        <v>27</v>
      </c>
      <c r="B34" s="12"/>
      <c r="C34" s="12"/>
      <c r="D34" s="12"/>
      <c r="E34" s="12"/>
      <c r="F34" s="12"/>
      <c r="G34" s="12"/>
      <c r="H34" s="12"/>
      <c r="I34" s="12"/>
      <c r="J34" s="12"/>
      <c r="K34" s="12"/>
      <c r="L34" s="12"/>
      <c r="M34" s="12"/>
      <c r="N34" s="12"/>
      <c r="O34" s="179">
        <f t="shared" si="3"/>
        <v>0</v>
      </c>
      <c r="P34" s="179" t="str">
        <f t="shared" si="1"/>
        <v/>
      </c>
      <c r="Q34" s="179">
        <f t="shared" si="2"/>
        <v>0</v>
      </c>
      <c r="R34" s="84"/>
      <c r="S34" s="309" t="str">
        <f>IF(R34="","",IF(R34="SI","No cal documentació",IF(P34&gt;0,(CONCATENATE("1.2a_",'Valoració '!$D$7,"00",A34))," ")))</f>
        <v/>
      </c>
    </row>
    <row r="35" spans="1:19" x14ac:dyDescent="0.25">
      <c r="A35" s="212">
        <v>28</v>
      </c>
      <c r="B35" s="12"/>
      <c r="C35" s="12"/>
      <c r="D35" s="12"/>
      <c r="E35" s="12"/>
      <c r="F35" s="12"/>
      <c r="G35" s="12"/>
      <c r="H35" s="12"/>
      <c r="I35" s="12"/>
      <c r="J35" s="12"/>
      <c r="K35" s="12"/>
      <c r="L35" s="12"/>
      <c r="M35" s="12"/>
      <c r="N35" s="12"/>
      <c r="O35" s="179">
        <f t="shared" si="3"/>
        <v>0</v>
      </c>
      <c r="P35" s="179" t="str">
        <f t="shared" si="1"/>
        <v/>
      </c>
      <c r="Q35" s="179">
        <f t="shared" si="2"/>
        <v>0</v>
      </c>
      <c r="R35" s="84"/>
      <c r="S35" s="309" t="str">
        <f>IF(R35="","",IF(R35="SI","No cal documentació",IF(P35&gt;0,(CONCATENATE("1.2a_",'Valoració '!$D$7,"00",A35))," ")))</f>
        <v/>
      </c>
    </row>
    <row r="36" spans="1:19" x14ac:dyDescent="0.25">
      <c r="A36" s="212">
        <v>29</v>
      </c>
      <c r="B36" s="12"/>
      <c r="C36" s="12"/>
      <c r="D36" s="12"/>
      <c r="E36" s="12"/>
      <c r="F36" s="12"/>
      <c r="G36" s="12"/>
      <c r="H36" s="12"/>
      <c r="I36" s="12"/>
      <c r="J36" s="12"/>
      <c r="K36" s="12"/>
      <c r="L36" s="12"/>
      <c r="M36" s="12"/>
      <c r="N36" s="12"/>
      <c r="O36" s="179">
        <f t="shared" si="3"/>
        <v>0</v>
      </c>
      <c r="P36" s="179" t="str">
        <f t="shared" si="1"/>
        <v/>
      </c>
      <c r="Q36" s="179">
        <f t="shared" si="2"/>
        <v>0</v>
      </c>
      <c r="R36" s="84"/>
      <c r="S36" s="309" t="str">
        <f>IF(R36="","",IF(R36="SI","No cal documentació",IF(P36&gt;0,(CONCATENATE("1.2a_",'Valoració '!$D$7,"00",A36))," ")))</f>
        <v/>
      </c>
    </row>
    <row r="37" spans="1:19" x14ac:dyDescent="0.25">
      <c r="A37" s="212">
        <v>30</v>
      </c>
      <c r="B37" s="12"/>
      <c r="C37" s="12"/>
      <c r="D37" s="12"/>
      <c r="E37" s="12"/>
      <c r="F37" s="12"/>
      <c r="G37" s="12"/>
      <c r="H37" s="12"/>
      <c r="I37" s="12"/>
      <c r="J37" s="12"/>
      <c r="K37" s="12"/>
      <c r="L37" s="12"/>
      <c r="M37" s="12"/>
      <c r="N37" s="12"/>
      <c r="O37" s="179">
        <f t="shared" si="3"/>
        <v>0</v>
      </c>
      <c r="P37" s="179" t="str">
        <f t="shared" si="1"/>
        <v/>
      </c>
      <c r="Q37" s="179">
        <f t="shared" si="2"/>
        <v>0</v>
      </c>
      <c r="R37" s="84"/>
      <c r="S37" s="309" t="str">
        <f>IF(R37="","",IF(R37="SI","No cal documentació",IF(P37&gt;0,(CONCATENATE("1.2a_",'Valoració '!$D$7,"00",A37))," ")))</f>
        <v/>
      </c>
    </row>
    <row r="38" spans="1:19" x14ac:dyDescent="0.25">
      <c r="A38" s="212">
        <v>31</v>
      </c>
      <c r="B38" s="12"/>
      <c r="C38" s="12"/>
      <c r="D38" s="12"/>
      <c r="E38" s="12"/>
      <c r="F38" s="12"/>
      <c r="G38" s="12"/>
      <c r="H38" s="12"/>
      <c r="I38" s="12"/>
      <c r="J38" s="12"/>
      <c r="K38" s="12"/>
      <c r="L38" s="12"/>
      <c r="M38" s="12"/>
      <c r="N38" s="12"/>
      <c r="O38" s="179">
        <f t="shared" si="3"/>
        <v>0</v>
      </c>
      <c r="P38" s="179" t="str">
        <f t="shared" si="1"/>
        <v/>
      </c>
      <c r="Q38" s="179">
        <f t="shared" si="2"/>
        <v>0</v>
      </c>
      <c r="R38" s="84"/>
      <c r="S38" s="309" t="str">
        <f>IF(R38="","",IF(R38="SI","No cal documentació",IF(P38&gt;0,(CONCATENATE("1.2a_",'Valoració '!$D$7,"00",A38))," ")))</f>
        <v/>
      </c>
    </row>
    <row r="39" spans="1:19" x14ac:dyDescent="0.25">
      <c r="A39" s="212">
        <v>32</v>
      </c>
      <c r="B39" s="12"/>
      <c r="C39" s="12"/>
      <c r="D39" s="12"/>
      <c r="E39" s="12"/>
      <c r="F39" s="12"/>
      <c r="G39" s="12"/>
      <c r="H39" s="12"/>
      <c r="I39" s="12"/>
      <c r="J39" s="12"/>
      <c r="K39" s="12"/>
      <c r="L39" s="12"/>
      <c r="M39" s="12"/>
      <c r="N39" s="12"/>
      <c r="O39" s="179">
        <f t="shared" si="3"/>
        <v>0</v>
      </c>
      <c r="P39" s="179" t="str">
        <f t="shared" si="1"/>
        <v/>
      </c>
      <c r="Q39" s="179">
        <f t="shared" si="2"/>
        <v>0</v>
      </c>
      <c r="R39" s="84"/>
      <c r="S39" s="309" t="str">
        <f>IF(R39="","",IF(R39="SI","No cal documentació",IF(P39&gt;0,(CONCATENATE("1.2a_",'Valoració '!$D$7,"00",A39))," ")))</f>
        <v/>
      </c>
    </row>
    <row r="40" spans="1:19" x14ac:dyDescent="0.25">
      <c r="A40" s="212">
        <v>33</v>
      </c>
      <c r="B40" s="12"/>
      <c r="C40" s="12"/>
      <c r="D40" s="12"/>
      <c r="E40" s="12"/>
      <c r="F40" s="12"/>
      <c r="G40" s="12"/>
      <c r="H40" s="12"/>
      <c r="I40" s="12"/>
      <c r="J40" s="12"/>
      <c r="K40" s="12"/>
      <c r="L40" s="12"/>
      <c r="M40" s="12"/>
      <c r="N40" s="12"/>
      <c r="O40" s="179">
        <f t="shared" si="3"/>
        <v>0</v>
      </c>
      <c r="P40" s="179" t="str">
        <f t="shared" si="1"/>
        <v/>
      </c>
      <c r="Q40" s="179">
        <f t="shared" si="2"/>
        <v>0</v>
      </c>
      <c r="R40" s="84"/>
      <c r="S40" s="309" t="str">
        <f>IF(R40="","",IF(R40="SI","No cal documentació",IF(P40&gt;0,(CONCATENATE("1.2a_",'Valoració '!$D$7,"00",A40))," ")))</f>
        <v/>
      </c>
    </row>
    <row r="41" spans="1:19" x14ac:dyDescent="0.25">
      <c r="A41" s="212">
        <v>34</v>
      </c>
      <c r="B41" s="12"/>
      <c r="C41" s="12"/>
      <c r="D41" s="12"/>
      <c r="E41" s="12"/>
      <c r="F41" s="12"/>
      <c r="G41" s="12"/>
      <c r="H41" s="12"/>
      <c r="I41" s="12"/>
      <c r="J41" s="12"/>
      <c r="K41" s="12"/>
      <c r="L41" s="12"/>
      <c r="M41" s="12"/>
      <c r="N41" s="12"/>
      <c r="O41" s="179">
        <f t="shared" si="3"/>
        <v>0</v>
      </c>
      <c r="P41" s="179" t="str">
        <f t="shared" si="1"/>
        <v/>
      </c>
      <c r="Q41" s="179">
        <f t="shared" si="2"/>
        <v>0</v>
      </c>
      <c r="R41" s="84"/>
      <c r="S41" s="309" t="str">
        <f>IF(R41="","",IF(R41="SI","No cal documentació",IF(P41&gt;0,(CONCATENATE("1.2a_",'Valoració '!$D$7,"00",A41))," ")))</f>
        <v/>
      </c>
    </row>
    <row r="42" spans="1:19" x14ac:dyDescent="0.25">
      <c r="A42" s="212">
        <v>35</v>
      </c>
      <c r="B42" s="12"/>
      <c r="C42" s="12"/>
      <c r="D42" s="12"/>
      <c r="E42" s="12"/>
      <c r="F42" s="12"/>
      <c r="G42" s="12"/>
      <c r="H42" s="12"/>
      <c r="I42" s="12"/>
      <c r="J42" s="12"/>
      <c r="K42" s="12"/>
      <c r="L42" s="12"/>
      <c r="M42" s="12"/>
      <c r="N42" s="12"/>
      <c r="O42" s="179">
        <f t="shared" si="3"/>
        <v>0</v>
      </c>
      <c r="P42" s="179" t="str">
        <f t="shared" si="1"/>
        <v/>
      </c>
      <c r="Q42" s="179">
        <f t="shared" si="2"/>
        <v>0</v>
      </c>
      <c r="R42" s="84"/>
      <c r="S42" s="309" t="str">
        <f>IF(R42="","",IF(R42="SI","No cal documentació",IF(P42&gt;0,(CONCATENATE("1.2a_",'Valoració '!$D$7,"00",A42))," ")))</f>
        <v/>
      </c>
    </row>
    <row r="43" spans="1:19" x14ac:dyDescent="0.25">
      <c r="A43" s="212">
        <v>36</v>
      </c>
      <c r="B43" s="12"/>
      <c r="C43" s="12"/>
      <c r="D43" s="12"/>
      <c r="E43" s="12"/>
      <c r="F43" s="12"/>
      <c r="G43" s="12"/>
      <c r="H43" s="12"/>
      <c r="I43" s="12"/>
      <c r="J43" s="12"/>
      <c r="K43" s="12"/>
      <c r="L43" s="12"/>
      <c r="M43" s="12"/>
      <c r="N43" s="12"/>
      <c r="O43" s="179">
        <f t="shared" si="3"/>
        <v>0</v>
      </c>
      <c r="P43" s="179" t="str">
        <f t="shared" si="1"/>
        <v/>
      </c>
      <c r="Q43" s="179">
        <f t="shared" si="2"/>
        <v>0</v>
      </c>
      <c r="R43" s="84"/>
      <c r="S43" s="309" t="str">
        <f>IF(R43="","",IF(R43="SI","No cal documentació",IF(P43&gt;0,(CONCATENATE("1.2a_",'Valoració '!$D$7,"00",A43))," ")))</f>
        <v/>
      </c>
    </row>
    <row r="44" spans="1:19" x14ac:dyDescent="0.25">
      <c r="A44" s="212">
        <v>37</v>
      </c>
      <c r="B44" s="12"/>
      <c r="C44" s="12"/>
      <c r="D44" s="12"/>
      <c r="E44" s="12"/>
      <c r="F44" s="12"/>
      <c r="G44" s="12"/>
      <c r="H44" s="12"/>
      <c r="I44" s="12"/>
      <c r="J44" s="12"/>
      <c r="K44" s="12"/>
      <c r="L44" s="12"/>
      <c r="M44" s="12"/>
      <c r="N44" s="12"/>
      <c r="O44" s="179">
        <f t="shared" si="3"/>
        <v>0</v>
      </c>
      <c r="P44" s="179" t="str">
        <f t="shared" si="1"/>
        <v/>
      </c>
      <c r="Q44" s="179">
        <f t="shared" si="2"/>
        <v>0</v>
      </c>
      <c r="R44" s="84"/>
      <c r="S44" s="309" t="str">
        <f>IF(R44="","",IF(R44="SI","No cal documentació",IF(P44&gt;0,(CONCATENATE("1.2a_",'Valoració '!$D$7,"00",A44))," ")))</f>
        <v/>
      </c>
    </row>
    <row r="45" spans="1:19" x14ac:dyDescent="0.25">
      <c r="A45" s="212">
        <v>38</v>
      </c>
      <c r="B45" s="12"/>
      <c r="C45" s="12"/>
      <c r="D45" s="12"/>
      <c r="E45" s="12"/>
      <c r="F45" s="12"/>
      <c r="G45" s="12"/>
      <c r="H45" s="12"/>
      <c r="I45" s="12"/>
      <c r="J45" s="12"/>
      <c r="K45" s="12"/>
      <c r="L45" s="12"/>
      <c r="M45" s="12"/>
      <c r="N45" s="12"/>
      <c r="O45" s="179">
        <f t="shared" si="3"/>
        <v>0</v>
      </c>
      <c r="P45" s="179" t="str">
        <f t="shared" si="1"/>
        <v/>
      </c>
      <c r="Q45" s="179">
        <f t="shared" si="2"/>
        <v>0</v>
      </c>
      <c r="R45" s="84"/>
      <c r="S45" s="309" t="str">
        <f>IF(R45="","",IF(R45="SI","No cal documentació",IF(P45&gt;0,(CONCATENATE("1.2a_",'Valoració '!$D$7,"00",A45))," ")))</f>
        <v/>
      </c>
    </row>
    <row r="46" spans="1:19" x14ac:dyDescent="0.25">
      <c r="A46" s="212">
        <v>39</v>
      </c>
      <c r="B46" s="12"/>
      <c r="C46" s="12"/>
      <c r="D46" s="12"/>
      <c r="E46" s="12"/>
      <c r="F46" s="12"/>
      <c r="G46" s="12"/>
      <c r="H46" s="12"/>
      <c r="I46" s="12"/>
      <c r="J46" s="12"/>
      <c r="K46" s="12"/>
      <c r="L46" s="12"/>
      <c r="M46" s="12"/>
      <c r="N46" s="12"/>
      <c r="O46" s="179">
        <f t="shared" si="3"/>
        <v>0</v>
      </c>
      <c r="P46" s="179" t="str">
        <f t="shared" si="1"/>
        <v/>
      </c>
      <c r="Q46" s="179">
        <f t="shared" si="2"/>
        <v>0</v>
      </c>
      <c r="R46" s="84"/>
      <c r="S46" s="309" t="str">
        <f>IF(R46="","",IF(R46="SI","No cal documentació",IF(P46&gt;0,(CONCATENATE("1.2a_",'Valoració '!$D$7,"00",A46))," ")))</f>
        <v/>
      </c>
    </row>
    <row r="47" spans="1:19" x14ac:dyDescent="0.25">
      <c r="A47" s="212">
        <v>40</v>
      </c>
      <c r="B47" s="12"/>
      <c r="C47" s="12"/>
      <c r="D47" s="12"/>
      <c r="E47" s="12"/>
      <c r="F47" s="12"/>
      <c r="G47" s="12"/>
      <c r="H47" s="12"/>
      <c r="I47" s="12"/>
      <c r="J47" s="12"/>
      <c r="K47" s="12"/>
      <c r="L47" s="12"/>
      <c r="M47" s="12"/>
      <c r="N47" s="12"/>
      <c r="O47" s="179">
        <f t="shared" si="3"/>
        <v>0</v>
      </c>
      <c r="P47" s="179" t="str">
        <f t="shared" si="1"/>
        <v/>
      </c>
      <c r="Q47" s="179">
        <f t="shared" si="2"/>
        <v>0</v>
      </c>
      <c r="R47" s="84"/>
      <c r="S47" s="309" t="str">
        <f>IF(R47="","",IF(R47="SI","No cal documentació",IF(P47&gt;0,(CONCATENATE("1.2a_",'Valoració '!$D$7,"00",A47))," ")))</f>
        <v/>
      </c>
    </row>
    <row r="48" spans="1:19" x14ac:dyDescent="0.25">
      <c r="A48" s="212">
        <v>41</v>
      </c>
      <c r="B48" s="12"/>
      <c r="C48" s="12"/>
      <c r="D48" s="12"/>
      <c r="E48" s="12"/>
      <c r="F48" s="12"/>
      <c r="G48" s="12"/>
      <c r="H48" s="12"/>
      <c r="I48" s="12"/>
      <c r="J48" s="12"/>
      <c r="K48" s="12"/>
      <c r="L48" s="12"/>
      <c r="M48" s="12"/>
      <c r="N48" s="12"/>
      <c r="O48" s="179">
        <f t="shared" si="3"/>
        <v>0</v>
      </c>
      <c r="P48" s="179" t="str">
        <f t="shared" si="1"/>
        <v/>
      </c>
      <c r="Q48" s="179">
        <f t="shared" si="2"/>
        <v>0</v>
      </c>
      <c r="R48" s="84"/>
      <c r="S48" s="309" t="str">
        <f>IF(R48="","",IF(R48="SI","No cal documentació",IF(P48&gt;0,(CONCATENATE("1.2a_",'Valoració '!$D$7,"00",A48))," ")))</f>
        <v/>
      </c>
    </row>
    <row r="49" spans="1:19" x14ac:dyDescent="0.25">
      <c r="A49" s="212">
        <v>42</v>
      </c>
      <c r="B49" s="12"/>
      <c r="C49" s="12"/>
      <c r="D49" s="12"/>
      <c r="E49" s="12"/>
      <c r="F49" s="12"/>
      <c r="G49" s="12"/>
      <c r="H49" s="12"/>
      <c r="I49" s="12"/>
      <c r="J49" s="12"/>
      <c r="K49" s="12"/>
      <c r="L49" s="12"/>
      <c r="M49" s="12"/>
      <c r="N49" s="12"/>
      <c r="O49" s="179">
        <f t="shared" si="3"/>
        <v>0</v>
      </c>
      <c r="P49" s="179" t="str">
        <f t="shared" si="1"/>
        <v/>
      </c>
      <c r="Q49" s="179">
        <f t="shared" si="2"/>
        <v>0</v>
      </c>
      <c r="R49" s="84"/>
      <c r="S49" s="309" t="str">
        <f>IF(R49="","",IF(R49="SI","No cal documentació",IF(P49&gt;0,(CONCATENATE("1.2a_",'Valoració '!$D$7,"00",A49))," ")))</f>
        <v/>
      </c>
    </row>
    <row r="50" spans="1:19" x14ac:dyDescent="0.25">
      <c r="A50" s="212">
        <v>43</v>
      </c>
      <c r="B50" s="12"/>
      <c r="C50" s="12"/>
      <c r="D50" s="12"/>
      <c r="E50" s="12"/>
      <c r="F50" s="12"/>
      <c r="G50" s="12"/>
      <c r="H50" s="12"/>
      <c r="I50" s="12"/>
      <c r="J50" s="12"/>
      <c r="K50" s="12"/>
      <c r="L50" s="12"/>
      <c r="M50" s="12"/>
      <c r="N50" s="12"/>
      <c r="O50" s="179">
        <f t="shared" si="3"/>
        <v>0</v>
      </c>
      <c r="P50" s="179" t="str">
        <f t="shared" si="1"/>
        <v/>
      </c>
      <c r="Q50" s="179">
        <f t="shared" si="2"/>
        <v>0</v>
      </c>
      <c r="R50" s="84"/>
      <c r="S50" s="309" t="str">
        <f>IF(R50="","",IF(R50="SI","No cal documentació",IF(P50&gt;0,(CONCATENATE("1.2a_",'Valoració '!$D$7,"00",A50))," ")))</f>
        <v/>
      </c>
    </row>
    <row r="51" spans="1:19" x14ac:dyDescent="0.25">
      <c r="A51" s="212">
        <v>44</v>
      </c>
      <c r="B51" s="12"/>
      <c r="C51" s="12"/>
      <c r="D51" s="12"/>
      <c r="E51" s="12"/>
      <c r="F51" s="12"/>
      <c r="G51" s="12"/>
      <c r="H51" s="12"/>
      <c r="I51" s="12"/>
      <c r="J51" s="12"/>
      <c r="K51" s="12"/>
      <c r="L51" s="12"/>
      <c r="M51" s="12"/>
      <c r="N51" s="12"/>
      <c r="O51" s="179">
        <f t="shared" si="3"/>
        <v>0</v>
      </c>
      <c r="P51" s="179" t="str">
        <f t="shared" si="1"/>
        <v/>
      </c>
      <c r="Q51" s="179">
        <f t="shared" si="2"/>
        <v>0</v>
      </c>
      <c r="R51" s="84"/>
      <c r="S51" s="309" t="str">
        <f>IF(R51="","",IF(R51="SI","No cal documentació",IF(P51&gt;0,(CONCATENATE("1.2a_",'Valoració '!$D$7,"00",A51))," ")))</f>
        <v/>
      </c>
    </row>
    <row r="52" spans="1:19" x14ac:dyDescent="0.25">
      <c r="A52" s="212">
        <v>45</v>
      </c>
      <c r="B52" s="12"/>
      <c r="C52" s="12"/>
      <c r="D52" s="12"/>
      <c r="E52" s="12"/>
      <c r="F52" s="12"/>
      <c r="G52" s="12"/>
      <c r="H52" s="12"/>
      <c r="I52" s="12"/>
      <c r="J52" s="12"/>
      <c r="K52" s="12"/>
      <c r="L52" s="12"/>
      <c r="M52" s="12"/>
      <c r="N52" s="12"/>
      <c r="O52" s="179">
        <f t="shared" si="3"/>
        <v>0</v>
      </c>
      <c r="P52" s="179" t="str">
        <f t="shared" si="1"/>
        <v/>
      </c>
      <c r="Q52" s="179">
        <f t="shared" si="2"/>
        <v>0</v>
      </c>
      <c r="R52" s="84"/>
      <c r="S52" s="309" t="str">
        <f>IF(R52="","",IF(R52="SI","No cal documentació",IF(P52&gt;0,(CONCATENATE("1.2a_",'Valoració '!$D$7,"00",A52))," ")))</f>
        <v/>
      </c>
    </row>
    <row r="53" spans="1:19" x14ac:dyDescent="0.25">
      <c r="A53" s="212">
        <v>46</v>
      </c>
      <c r="B53" s="12"/>
      <c r="C53" s="12"/>
      <c r="D53" s="12"/>
      <c r="E53" s="12"/>
      <c r="F53" s="12"/>
      <c r="G53" s="12"/>
      <c r="H53" s="12"/>
      <c r="I53" s="12"/>
      <c r="J53" s="12"/>
      <c r="K53" s="12"/>
      <c r="L53" s="12"/>
      <c r="M53" s="12"/>
      <c r="N53" s="12"/>
      <c r="O53" s="179">
        <f t="shared" si="3"/>
        <v>0</v>
      </c>
      <c r="P53" s="179" t="str">
        <f t="shared" si="1"/>
        <v/>
      </c>
      <c r="Q53" s="179">
        <f t="shared" si="2"/>
        <v>0</v>
      </c>
      <c r="R53" s="84"/>
      <c r="S53" s="309" t="str">
        <f>IF(R53="","",IF(R53="SI","No cal documentació",IF(P53&gt;0,(CONCATENATE("1.2a_",'Valoració '!$D$7,"00",A53))," ")))</f>
        <v/>
      </c>
    </row>
    <row r="54" spans="1:19" x14ac:dyDescent="0.25">
      <c r="A54" s="212">
        <v>47</v>
      </c>
      <c r="B54" s="12"/>
      <c r="C54" s="12"/>
      <c r="D54" s="12"/>
      <c r="E54" s="12"/>
      <c r="F54" s="12"/>
      <c r="G54" s="12"/>
      <c r="H54" s="12"/>
      <c r="I54" s="12"/>
      <c r="J54" s="12"/>
      <c r="K54" s="12"/>
      <c r="L54" s="12"/>
      <c r="M54" s="12"/>
      <c r="N54" s="12"/>
      <c r="O54" s="179">
        <f t="shared" si="3"/>
        <v>0</v>
      </c>
      <c r="P54" s="179" t="str">
        <f t="shared" si="1"/>
        <v/>
      </c>
      <c r="Q54" s="179">
        <f t="shared" si="2"/>
        <v>0</v>
      </c>
      <c r="R54" s="84"/>
      <c r="S54" s="309" t="str">
        <f>IF(R54="","",IF(R54="SI","No cal documentació",IF(P54&gt;0,(CONCATENATE("1.2a_",'Valoració '!$D$7,"00",A54))," ")))</f>
        <v/>
      </c>
    </row>
    <row r="55" spans="1:19" x14ac:dyDescent="0.25">
      <c r="A55" s="212">
        <v>48</v>
      </c>
      <c r="B55" s="12"/>
      <c r="C55" s="12"/>
      <c r="D55" s="12"/>
      <c r="E55" s="12"/>
      <c r="F55" s="12"/>
      <c r="G55" s="12"/>
      <c r="H55" s="12"/>
      <c r="I55" s="12"/>
      <c r="J55" s="12"/>
      <c r="K55" s="12"/>
      <c r="L55" s="12"/>
      <c r="M55" s="12"/>
      <c r="N55" s="12"/>
      <c r="O55" s="179">
        <f t="shared" si="3"/>
        <v>0</v>
      </c>
      <c r="P55" s="179" t="str">
        <f t="shared" si="1"/>
        <v/>
      </c>
      <c r="Q55" s="179">
        <f t="shared" si="2"/>
        <v>0</v>
      </c>
      <c r="R55" s="84"/>
      <c r="S55" s="309" t="str">
        <f>IF(R55="","",IF(R55="SI","No cal documentació",IF(P55&gt;0,(CONCATENATE("1.2a_",'Valoració '!$D$7,"00",A55))," ")))</f>
        <v/>
      </c>
    </row>
    <row r="56" spans="1:19" x14ac:dyDescent="0.25">
      <c r="A56" s="212">
        <v>49</v>
      </c>
      <c r="B56" s="12"/>
      <c r="C56" s="12"/>
      <c r="D56" s="12"/>
      <c r="E56" s="12"/>
      <c r="F56" s="12"/>
      <c r="G56" s="12"/>
      <c r="H56" s="12"/>
      <c r="I56" s="12"/>
      <c r="J56" s="12"/>
      <c r="K56" s="12"/>
      <c r="L56" s="12"/>
      <c r="M56" s="12"/>
      <c r="N56" s="12"/>
      <c r="O56" s="179">
        <f t="shared" si="3"/>
        <v>0</v>
      </c>
      <c r="P56" s="179" t="str">
        <f t="shared" si="1"/>
        <v/>
      </c>
      <c r="Q56" s="179">
        <f t="shared" si="2"/>
        <v>0</v>
      </c>
      <c r="R56" s="84"/>
      <c r="S56" s="309" t="str">
        <f>IF(R56="","",IF(R56="SI","No cal documentació",IF(P56&gt;0,(CONCATENATE("1.2a_",'Valoració '!$D$7,"00",A56))," ")))</f>
        <v/>
      </c>
    </row>
    <row r="57" spans="1:19" x14ac:dyDescent="0.25">
      <c r="A57" s="212">
        <v>50</v>
      </c>
      <c r="B57" s="12"/>
      <c r="C57" s="12"/>
      <c r="D57" s="12"/>
      <c r="E57" s="12"/>
      <c r="F57" s="12"/>
      <c r="G57" s="12"/>
      <c r="H57" s="12"/>
      <c r="I57" s="12"/>
      <c r="J57" s="12"/>
      <c r="K57" s="12"/>
      <c r="L57" s="12"/>
      <c r="M57" s="12"/>
      <c r="N57" s="12"/>
      <c r="O57" s="179">
        <f t="shared" si="3"/>
        <v>0</v>
      </c>
      <c r="P57" s="179" t="str">
        <f t="shared" si="1"/>
        <v/>
      </c>
      <c r="Q57" s="179">
        <f t="shared" si="2"/>
        <v>0</v>
      </c>
      <c r="R57" s="84"/>
      <c r="S57" s="309" t="str">
        <f>IF(R57="","",IF(R57="SI","No cal documentació",IF(P57&gt;0,(CONCATENATE("1.2a_",'Valoració '!$D$7,"00",A57))," ")))</f>
        <v/>
      </c>
    </row>
    <row r="58" spans="1:19" x14ac:dyDescent="0.25">
      <c r="A58" s="212">
        <v>51</v>
      </c>
      <c r="B58" s="12"/>
      <c r="C58" s="12"/>
      <c r="D58" s="12"/>
      <c r="E58" s="12"/>
      <c r="F58" s="12"/>
      <c r="G58" s="12"/>
      <c r="H58" s="12"/>
      <c r="I58" s="12"/>
      <c r="J58" s="12"/>
      <c r="K58" s="12"/>
      <c r="L58" s="12"/>
      <c r="M58" s="12"/>
      <c r="N58" s="12"/>
      <c r="O58" s="179">
        <f t="shared" si="3"/>
        <v>0</v>
      </c>
      <c r="P58" s="179" t="str">
        <f t="shared" si="1"/>
        <v/>
      </c>
      <c r="Q58" s="179">
        <f t="shared" si="2"/>
        <v>0</v>
      </c>
      <c r="R58" s="84"/>
      <c r="S58" s="309" t="str">
        <f>IF(R58="","",IF(R58="SI","No cal documentació",IF(P58&gt;0,(CONCATENATE("1.2a_",'Valoració '!$D$7,"00",A58))," ")))</f>
        <v/>
      </c>
    </row>
    <row r="59" spans="1:19" x14ac:dyDescent="0.25">
      <c r="A59" s="212">
        <v>52</v>
      </c>
      <c r="B59" s="12"/>
      <c r="C59" s="12"/>
      <c r="D59" s="12"/>
      <c r="E59" s="12"/>
      <c r="F59" s="12"/>
      <c r="G59" s="12"/>
      <c r="H59" s="12"/>
      <c r="I59" s="12"/>
      <c r="J59" s="12"/>
      <c r="K59" s="12"/>
      <c r="L59" s="12"/>
      <c r="M59" s="12"/>
      <c r="N59" s="12"/>
      <c r="O59" s="179">
        <f t="shared" si="3"/>
        <v>0</v>
      </c>
      <c r="P59" s="179" t="str">
        <f t="shared" si="1"/>
        <v/>
      </c>
      <c r="Q59" s="179">
        <f t="shared" si="2"/>
        <v>0</v>
      </c>
      <c r="R59" s="84"/>
      <c r="S59" s="309" t="str">
        <f>IF(R59="","",IF(R59="SI","No cal documentació",IF(P59&gt;0,(CONCATENATE("1.2a_",'Valoració '!$D$7,"00",A59))," ")))</f>
        <v/>
      </c>
    </row>
    <row r="60" spans="1:19" x14ac:dyDescent="0.25">
      <c r="A60" s="212">
        <v>53</v>
      </c>
      <c r="B60" s="12"/>
      <c r="C60" s="12"/>
      <c r="D60" s="12"/>
      <c r="E60" s="12"/>
      <c r="F60" s="12"/>
      <c r="G60" s="12"/>
      <c r="H60" s="12"/>
      <c r="I60" s="12"/>
      <c r="J60" s="12"/>
      <c r="K60" s="12"/>
      <c r="L60" s="12"/>
      <c r="M60" s="12"/>
      <c r="N60" s="12"/>
      <c r="O60" s="179">
        <f t="shared" si="3"/>
        <v>0</v>
      </c>
      <c r="P60" s="179" t="str">
        <f t="shared" si="1"/>
        <v/>
      </c>
      <c r="Q60" s="179">
        <f t="shared" si="2"/>
        <v>0</v>
      </c>
      <c r="R60" s="84"/>
      <c r="S60" s="309" t="str">
        <f>IF(R60="","",IF(R60="SI","No cal documentació",IF(P60&gt;0,(CONCATENATE("1.2a_",'Valoració '!$D$7,"00",A60))," ")))</f>
        <v/>
      </c>
    </row>
    <row r="61" spans="1:19" x14ac:dyDescent="0.25">
      <c r="A61" s="212">
        <v>54</v>
      </c>
      <c r="B61" s="12"/>
      <c r="C61" s="12"/>
      <c r="D61" s="12"/>
      <c r="E61" s="12"/>
      <c r="F61" s="12"/>
      <c r="G61" s="12"/>
      <c r="H61" s="12"/>
      <c r="I61" s="12"/>
      <c r="J61" s="12"/>
      <c r="K61" s="12"/>
      <c r="L61" s="12"/>
      <c r="M61" s="12"/>
      <c r="N61" s="12"/>
      <c r="O61" s="179">
        <f t="shared" si="3"/>
        <v>0</v>
      </c>
      <c r="P61" s="179" t="str">
        <f t="shared" si="1"/>
        <v/>
      </c>
      <c r="Q61" s="179">
        <f t="shared" si="2"/>
        <v>0</v>
      </c>
      <c r="R61" s="84"/>
      <c r="S61" s="309" t="str">
        <f>IF(R61="","",IF(R61="SI","No cal documentació",IF(P61&gt;0,(CONCATENATE("1.2a_",'Valoració '!$D$7,"00",A61))," ")))</f>
        <v/>
      </c>
    </row>
    <row r="62" spans="1:19" x14ac:dyDescent="0.25">
      <c r="A62" s="212">
        <v>55</v>
      </c>
      <c r="B62" s="12"/>
      <c r="C62" s="12"/>
      <c r="D62" s="12"/>
      <c r="E62" s="12"/>
      <c r="F62" s="12"/>
      <c r="G62" s="12"/>
      <c r="H62" s="12"/>
      <c r="I62" s="12"/>
      <c r="J62" s="12"/>
      <c r="K62" s="12"/>
      <c r="L62" s="12"/>
      <c r="M62" s="12"/>
      <c r="N62" s="12"/>
      <c r="O62" s="179">
        <f t="shared" si="3"/>
        <v>0</v>
      </c>
      <c r="P62" s="179" t="str">
        <f t="shared" si="1"/>
        <v/>
      </c>
      <c r="Q62" s="179">
        <f t="shared" si="2"/>
        <v>0</v>
      </c>
      <c r="R62" s="84"/>
      <c r="S62" s="309" t="str">
        <f>IF(R62="","",IF(R62="SI","No cal documentació",IF(P62&gt;0,(CONCATENATE("1.2a_",'Valoració '!$D$7,"00",A62))," ")))</f>
        <v/>
      </c>
    </row>
    <row r="63" spans="1:19" x14ac:dyDescent="0.25">
      <c r="A63" s="212">
        <v>56</v>
      </c>
      <c r="B63" s="12"/>
      <c r="C63" s="12"/>
      <c r="D63" s="12"/>
      <c r="E63" s="12"/>
      <c r="F63" s="12"/>
      <c r="G63" s="12"/>
      <c r="H63" s="12"/>
      <c r="I63" s="12"/>
      <c r="J63" s="12"/>
      <c r="K63" s="12"/>
      <c r="L63" s="12"/>
      <c r="M63" s="12"/>
      <c r="N63" s="12"/>
      <c r="O63" s="179">
        <f t="shared" si="3"/>
        <v>0</v>
      </c>
      <c r="P63" s="179" t="str">
        <f t="shared" si="1"/>
        <v/>
      </c>
      <c r="Q63" s="179">
        <f t="shared" si="2"/>
        <v>0</v>
      </c>
      <c r="R63" s="84"/>
      <c r="S63" s="309" t="str">
        <f>IF(R63="","",IF(R63="SI","No cal documentació",IF(P63&gt;0,(CONCATENATE("1.2a_",'Valoració '!$D$7,"00",A63))," ")))</f>
        <v/>
      </c>
    </row>
    <row r="64" spans="1:19" x14ac:dyDescent="0.25">
      <c r="A64" s="212">
        <v>57</v>
      </c>
      <c r="B64" s="12"/>
      <c r="C64" s="12"/>
      <c r="D64" s="12"/>
      <c r="E64" s="12"/>
      <c r="F64" s="12"/>
      <c r="G64" s="12"/>
      <c r="H64" s="12"/>
      <c r="I64" s="12"/>
      <c r="J64" s="12"/>
      <c r="K64" s="12"/>
      <c r="L64" s="12"/>
      <c r="M64" s="12"/>
      <c r="N64" s="12"/>
      <c r="O64" s="179">
        <f t="shared" si="3"/>
        <v>0</v>
      </c>
      <c r="P64" s="179" t="str">
        <f t="shared" si="1"/>
        <v/>
      </c>
      <c r="Q64" s="179">
        <f t="shared" si="2"/>
        <v>0</v>
      </c>
      <c r="R64" s="84"/>
      <c r="S64" s="309" t="str">
        <f>IF(R64="","",IF(R64="SI","No cal documentació",IF(P64&gt;0,(CONCATENATE("1.2a_",'Valoració '!$D$7,"00",A64))," ")))</f>
        <v/>
      </c>
    </row>
    <row r="65" spans="1:19" x14ac:dyDescent="0.25">
      <c r="A65" s="212">
        <v>58</v>
      </c>
      <c r="B65" s="12"/>
      <c r="C65" s="12"/>
      <c r="D65" s="12"/>
      <c r="E65" s="12"/>
      <c r="F65" s="12"/>
      <c r="G65" s="12"/>
      <c r="H65" s="12"/>
      <c r="I65" s="12"/>
      <c r="J65" s="12"/>
      <c r="K65" s="12"/>
      <c r="L65" s="12"/>
      <c r="M65" s="12"/>
      <c r="N65" s="12"/>
      <c r="O65" s="179">
        <f t="shared" si="3"/>
        <v>0</v>
      </c>
      <c r="P65" s="179" t="str">
        <f t="shared" si="1"/>
        <v/>
      </c>
      <c r="Q65" s="179">
        <f t="shared" si="2"/>
        <v>0</v>
      </c>
      <c r="R65" s="84"/>
      <c r="S65" s="309" t="str">
        <f>IF(R65="","",IF(R65="SI","No cal documentació",IF(P65&gt;0,(CONCATENATE("1.2a_",'Valoració '!$D$7,"00",A65))," ")))</f>
        <v/>
      </c>
    </row>
    <row r="66" spans="1:19" x14ac:dyDescent="0.25">
      <c r="A66" s="212">
        <v>59</v>
      </c>
      <c r="B66" s="12"/>
      <c r="C66" s="12"/>
      <c r="D66" s="12"/>
      <c r="E66" s="12"/>
      <c r="F66" s="12"/>
      <c r="G66" s="12"/>
      <c r="H66" s="12"/>
      <c r="I66" s="12"/>
      <c r="J66" s="12"/>
      <c r="K66" s="12"/>
      <c r="L66" s="12"/>
      <c r="M66" s="12"/>
      <c r="N66" s="12"/>
      <c r="O66" s="179">
        <f t="shared" si="3"/>
        <v>0</v>
      </c>
      <c r="P66" s="179" t="str">
        <f t="shared" si="1"/>
        <v/>
      </c>
      <c r="Q66" s="179">
        <f t="shared" si="2"/>
        <v>0</v>
      </c>
      <c r="R66" s="84"/>
      <c r="S66" s="309" t="str">
        <f>IF(R66="","",IF(R66="SI","No cal documentació",IF(P66&gt;0,(CONCATENATE("1.2a_",'Valoració '!$D$7,"00",A66))," ")))</f>
        <v/>
      </c>
    </row>
    <row r="67" spans="1:19" x14ac:dyDescent="0.25">
      <c r="A67" s="212">
        <v>60</v>
      </c>
      <c r="B67" s="12"/>
      <c r="C67" s="12"/>
      <c r="D67" s="12"/>
      <c r="E67" s="12"/>
      <c r="F67" s="12"/>
      <c r="G67" s="12"/>
      <c r="H67" s="12"/>
      <c r="I67" s="12"/>
      <c r="J67" s="12"/>
      <c r="K67" s="12"/>
      <c r="L67" s="12"/>
      <c r="M67" s="12"/>
      <c r="N67" s="12"/>
      <c r="O67" s="179">
        <f t="shared" si="3"/>
        <v>0</v>
      </c>
      <c r="P67" s="179" t="str">
        <f t="shared" si="1"/>
        <v/>
      </c>
      <c r="Q67" s="179">
        <f t="shared" si="2"/>
        <v>0</v>
      </c>
      <c r="R67" s="84"/>
      <c r="S67" s="309" t="str">
        <f>IF(R67="","",IF(R67="SI","No cal documentació",IF(P67&gt;0,(CONCATENATE("1.2a_",'Valoració '!$D$7,"00",A67))," ")))</f>
        <v/>
      </c>
    </row>
    <row r="68" spans="1:19" x14ac:dyDescent="0.25">
      <c r="A68" s="212">
        <v>61</v>
      </c>
      <c r="B68" s="12"/>
      <c r="C68" s="12"/>
      <c r="D68" s="12"/>
      <c r="E68" s="12"/>
      <c r="F68" s="12"/>
      <c r="G68" s="12"/>
      <c r="H68" s="12"/>
      <c r="I68" s="12"/>
      <c r="J68" s="12"/>
      <c r="K68" s="12"/>
      <c r="L68" s="12"/>
      <c r="M68" s="12"/>
      <c r="N68" s="12"/>
      <c r="O68" s="179">
        <f t="shared" si="3"/>
        <v>0</v>
      </c>
      <c r="P68" s="179" t="str">
        <f t="shared" si="1"/>
        <v/>
      </c>
      <c r="Q68" s="179">
        <f t="shared" si="2"/>
        <v>0</v>
      </c>
      <c r="R68" s="84"/>
      <c r="S68" s="309" t="str">
        <f>IF(R68="","",IF(R68="SI","No cal documentació",IF(P68&gt;0,(CONCATENATE("1.2a_",'Valoració '!$D$7,"00",A68))," ")))</f>
        <v/>
      </c>
    </row>
    <row r="69" spans="1:19" x14ac:dyDescent="0.25">
      <c r="A69" s="212">
        <v>62</v>
      </c>
      <c r="B69" s="12"/>
      <c r="C69" s="12"/>
      <c r="D69" s="12"/>
      <c r="E69" s="12"/>
      <c r="F69" s="12"/>
      <c r="G69" s="12"/>
      <c r="H69" s="12"/>
      <c r="I69" s="12"/>
      <c r="J69" s="12"/>
      <c r="K69" s="12"/>
      <c r="L69" s="12"/>
      <c r="M69" s="12"/>
      <c r="N69" s="12"/>
      <c r="O69" s="179">
        <f t="shared" si="3"/>
        <v>0</v>
      </c>
      <c r="P69" s="179" t="str">
        <f t="shared" si="1"/>
        <v/>
      </c>
      <c r="Q69" s="179">
        <f t="shared" si="2"/>
        <v>0</v>
      </c>
      <c r="R69" s="84"/>
      <c r="S69" s="309" t="str">
        <f>IF(R69="","",IF(R69="SI","No cal documentació",IF(P69&gt;0,(CONCATENATE("1.2a_",'Valoració '!$D$7,"00",A69))," ")))</f>
        <v/>
      </c>
    </row>
    <row r="70" spans="1:19" x14ac:dyDescent="0.25">
      <c r="A70" s="212">
        <v>63</v>
      </c>
      <c r="B70" s="12"/>
      <c r="C70" s="12"/>
      <c r="D70" s="12"/>
      <c r="E70" s="12"/>
      <c r="F70" s="12"/>
      <c r="G70" s="12"/>
      <c r="H70" s="12"/>
      <c r="I70" s="12"/>
      <c r="J70" s="12"/>
      <c r="K70" s="12"/>
      <c r="L70" s="12"/>
      <c r="M70" s="12"/>
      <c r="N70" s="12"/>
      <c r="O70" s="179">
        <f t="shared" si="3"/>
        <v>0</v>
      </c>
      <c r="P70" s="179" t="str">
        <f t="shared" si="1"/>
        <v/>
      </c>
      <c r="Q70" s="179">
        <f t="shared" si="2"/>
        <v>0</v>
      </c>
      <c r="R70" s="84"/>
      <c r="S70" s="309" t="str">
        <f>IF(R70="","",IF(R70="SI","No cal documentació",IF(P70&gt;0,(CONCATENATE("1.2a_",'Valoració '!$D$7,"00",A70))," ")))</f>
        <v/>
      </c>
    </row>
    <row r="71" spans="1:19" x14ac:dyDescent="0.25">
      <c r="A71" s="212">
        <v>64</v>
      </c>
      <c r="B71" s="12"/>
      <c r="C71" s="12"/>
      <c r="D71" s="12"/>
      <c r="E71" s="12"/>
      <c r="F71" s="12"/>
      <c r="G71" s="12"/>
      <c r="H71" s="12"/>
      <c r="I71" s="12"/>
      <c r="J71" s="12"/>
      <c r="K71" s="12"/>
      <c r="L71" s="12"/>
      <c r="M71" s="12"/>
      <c r="N71" s="12"/>
      <c r="O71" s="179">
        <f t="shared" si="3"/>
        <v>0</v>
      </c>
      <c r="P71" s="179" t="str">
        <f t="shared" si="1"/>
        <v/>
      </c>
      <c r="Q71" s="179">
        <f t="shared" si="2"/>
        <v>0</v>
      </c>
      <c r="R71" s="84"/>
      <c r="S71" s="309" t="str">
        <f>IF(R71="","",IF(R71="SI","No cal documentació",IF(P71&gt;0,(CONCATENATE("1.2a_",'Valoració '!$D$7,"00",A71))," ")))</f>
        <v/>
      </c>
    </row>
    <row r="72" spans="1:19" x14ac:dyDescent="0.25">
      <c r="A72" s="212">
        <v>65</v>
      </c>
      <c r="B72" s="12"/>
      <c r="C72" s="12"/>
      <c r="D72" s="12"/>
      <c r="E72" s="12"/>
      <c r="F72" s="12"/>
      <c r="G72" s="12"/>
      <c r="H72" s="12"/>
      <c r="I72" s="12"/>
      <c r="J72" s="12"/>
      <c r="K72" s="12"/>
      <c r="L72" s="12"/>
      <c r="M72" s="12"/>
      <c r="N72" s="12"/>
      <c r="O72" s="179">
        <f t="shared" si="3"/>
        <v>0</v>
      </c>
      <c r="P72" s="179" t="str">
        <f t="shared" si="1"/>
        <v/>
      </c>
      <c r="Q72" s="179">
        <f t="shared" si="2"/>
        <v>0</v>
      </c>
      <c r="R72" s="84"/>
      <c r="S72" s="309" t="str">
        <f>IF(R72="","",IF(R72="SI","No cal documentació",IF(P72&gt;0,(CONCATENATE("1.2a_",'Valoració '!$D$7,"00",A72))," ")))</f>
        <v/>
      </c>
    </row>
    <row r="73" spans="1:19" x14ac:dyDescent="0.25">
      <c r="A73" s="212">
        <v>66</v>
      </c>
      <c r="B73" s="12"/>
      <c r="C73" s="12"/>
      <c r="D73" s="12"/>
      <c r="E73" s="12"/>
      <c r="F73" s="12"/>
      <c r="G73" s="12"/>
      <c r="H73" s="12"/>
      <c r="I73" s="12"/>
      <c r="J73" s="12"/>
      <c r="K73" s="12"/>
      <c r="L73" s="12"/>
      <c r="M73" s="12"/>
      <c r="N73" s="12"/>
      <c r="O73" s="179">
        <f t="shared" si="3"/>
        <v>0</v>
      </c>
      <c r="P73" s="179" t="str">
        <f t="shared" ref="P73:P107" si="4">IF(H73="si",IF(F73&gt;5,IF(G73=1,1.5,1),IF(G73&gt;1,0.9,1.25)),IF(J73="si",1,IF(K73="si",0.5,"")))</f>
        <v/>
      </c>
      <c r="Q73" s="179">
        <f t="shared" ref="Q73:Q107" si="5">IFERROR(P73*O73/3,0)</f>
        <v>0</v>
      </c>
      <c r="R73" s="84"/>
      <c r="S73" s="309" t="str">
        <f>IF(R73="","",IF(R73="SI","No cal documentació",IF(P73&gt;0,(CONCATENATE("1.2a_",'Valoració '!$D$7,"00",A73))," ")))</f>
        <v/>
      </c>
    </row>
    <row r="74" spans="1:19" x14ac:dyDescent="0.25">
      <c r="A74" s="212">
        <v>67</v>
      </c>
      <c r="B74" s="12"/>
      <c r="C74" s="12"/>
      <c r="D74" s="12"/>
      <c r="E74" s="12"/>
      <c r="F74" s="12"/>
      <c r="G74" s="12"/>
      <c r="H74" s="12"/>
      <c r="I74" s="12"/>
      <c r="J74" s="12"/>
      <c r="K74" s="12"/>
      <c r="L74" s="12"/>
      <c r="M74" s="12"/>
      <c r="N74" s="12"/>
      <c r="O74" s="179">
        <f t="shared" si="3"/>
        <v>0</v>
      </c>
      <c r="P74" s="179" t="str">
        <f t="shared" si="4"/>
        <v/>
      </c>
      <c r="Q74" s="179">
        <f t="shared" si="5"/>
        <v>0</v>
      </c>
      <c r="R74" s="84"/>
      <c r="S74" s="309" t="str">
        <f>IF(R74="","",IF(R74="SI","No cal documentació",IF(P74&gt;0,(CONCATENATE("1.2a_",'Valoració '!$D$7,"00",A74))," ")))</f>
        <v/>
      </c>
    </row>
    <row r="75" spans="1:19" x14ac:dyDescent="0.25">
      <c r="A75" s="212">
        <v>68</v>
      </c>
      <c r="B75" s="12"/>
      <c r="C75" s="12"/>
      <c r="D75" s="12"/>
      <c r="E75" s="12"/>
      <c r="F75" s="12"/>
      <c r="G75" s="12"/>
      <c r="H75" s="12"/>
      <c r="I75" s="12"/>
      <c r="J75" s="12"/>
      <c r="K75" s="12"/>
      <c r="L75" s="12"/>
      <c r="M75" s="12"/>
      <c r="N75" s="12"/>
      <c r="O75" s="179">
        <f t="shared" si="3"/>
        <v>0</v>
      </c>
      <c r="P75" s="179" t="str">
        <f t="shared" si="4"/>
        <v/>
      </c>
      <c r="Q75" s="179">
        <f t="shared" si="5"/>
        <v>0</v>
      </c>
      <c r="R75" s="84"/>
      <c r="S75" s="309" t="str">
        <f>IF(R75="","",IF(R75="SI","No cal documentació",IF(P75&gt;0,(CONCATENATE("1.2a_",'Valoració '!$D$7,"00",A75))," ")))</f>
        <v/>
      </c>
    </row>
    <row r="76" spans="1:19" x14ac:dyDescent="0.25">
      <c r="A76" s="212">
        <v>69</v>
      </c>
      <c r="B76" s="12"/>
      <c r="C76" s="12"/>
      <c r="D76" s="12"/>
      <c r="E76" s="12"/>
      <c r="F76" s="12"/>
      <c r="G76" s="12"/>
      <c r="H76" s="12"/>
      <c r="I76" s="12"/>
      <c r="J76" s="12"/>
      <c r="K76" s="12"/>
      <c r="L76" s="12"/>
      <c r="M76" s="12"/>
      <c r="N76" s="12"/>
      <c r="O76" s="179">
        <f t="shared" si="3"/>
        <v>0</v>
      </c>
      <c r="P76" s="179" t="str">
        <f t="shared" si="4"/>
        <v/>
      </c>
      <c r="Q76" s="179">
        <f t="shared" si="5"/>
        <v>0</v>
      </c>
      <c r="R76" s="84"/>
      <c r="S76" s="309" t="str">
        <f>IF(R76="","",IF(R76="SI","No cal documentació",IF(P76&gt;0,(CONCATENATE("1.2a_",'Valoració '!$D$7,"00",A76))," ")))</f>
        <v/>
      </c>
    </row>
    <row r="77" spans="1:19" x14ac:dyDescent="0.25">
      <c r="A77" s="212">
        <v>70</v>
      </c>
      <c r="B77" s="12"/>
      <c r="C77" s="12"/>
      <c r="D77" s="12"/>
      <c r="E77" s="12"/>
      <c r="F77" s="12"/>
      <c r="G77" s="12"/>
      <c r="H77" s="12"/>
      <c r="I77" s="12"/>
      <c r="J77" s="12"/>
      <c r="K77" s="12"/>
      <c r="L77" s="12"/>
      <c r="M77" s="12"/>
      <c r="N77" s="12"/>
      <c r="O77" s="179">
        <f t="shared" si="3"/>
        <v>0</v>
      </c>
      <c r="P77" s="179" t="str">
        <f t="shared" si="4"/>
        <v/>
      </c>
      <c r="Q77" s="179">
        <f t="shared" si="5"/>
        <v>0</v>
      </c>
      <c r="R77" s="84"/>
      <c r="S77" s="309" t="str">
        <f>IF(R77="","",IF(R77="SI","No cal documentació",IF(P77&gt;0,(CONCATENATE("1.2a_",'Valoració '!$D$7,"00",A77))," ")))</f>
        <v/>
      </c>
    </row>
    <row r="78" spans="1:19" x14ac:dyDescent="0.25">
      <c r="A78" s="212">
        <v>71</v>
      </c>
      <c r="B78" s="12"/>
      <c r="C78" s="12"/>
      <c r="D78" s="12"/>
      <c r="E78" s="12"/>
      <c r="F78" s="12"/>
      <c r="G78" s="12"/>
      <c r="H78" s="12"/>
      <c r="I78" s="12"/>
      <c r="J78" s="12"/>
      <c r="K78" s="12"/>
      <c r="L78" s="12"/>
      <c r="M78" s="12"/>
      <c r="N78" s="12"/>
      <c r="O78" s="179">
        <f t="shared" si="3"/>
        <v>0</v>
      </c>
      <c r="P78" s="179" t="str">
        <f t="shared" si="4"/>
        <v/>
      </c>
      <c r="Q78" s="179">
        <f t="shared" si="5"/>
        <v>0</v>
      </c>
      <c r="R78" s="84"/>
      <c r="S78" s="309" t="str">
        <f>IF(R78="","",IF(R78="SI","No cal documentació",IF(P78&gt;0,(CONCATENATE("1.2a_",'Valoració '!$D$7,"00",A78))," ")))</f>
        <v/>
      </c>
    </row>
    <row r="79" spans="1:19" x14ac:dyDescent="0.25">
      <c r="A79" s="212">
        <v>72</v>
      </c>
      <c r="B79" s="12"/>
      <c r="C79" s="12"/>
      <c r="D79" s="12"/>
      <c r="E79" s="12"/>
      <c r="F79" s="12"/>
      <c r="G79" s="12"/>
      <c r="H79" s="12"/>
      <c r="I79" s="12"/>
      <c r="J79" s="12"/>
      <c r="K79" s="12"/>
      <c r="L79" s="12"/>
      <c r="M79" s="12"/>
      <c r="N79" s="12"/>
      <c r="O79" s="179">
        <f t="shared" si="3"/>
        <v>0</v>
      </c>
      <c r="P79" s="179" t="str">
        <f t="shared" si="4"/>
        <v/>
      </c>
      <c r="Q79" s="179">
        <f t="shared" si="5"/>
        <v>0</v>
      </c>
      <c r="R79" s="84"/>
      <c r="S79" s="309" t="str">
        <f>IF(R79="","",IF(R79="SI","No cal documentació",IF(P79&gt;0,(CONCATENATE("1.2a_",'Valoració '!$D$7,"00",A79))," ")))</f>
        <v/>
      </c>
    </row>
    <row r="80" spans="1:19" x14ac:dyDescent="0.25">
      <c r="A80" s="212">
        <v>73</v>
      </c>
      <c r="B80" s="12"/>
      <c r="C80" s="12"/>
      <c r="D80" s="12"/>
      <c r="E80" s="12"/>
      <c r="F80" s="12"/>
      <c r="G80" s="12"/>
      <c r="H80" s="12"/>
      <c r="I80" s="12"/>
      <c r="J80" s="12"/>
      <c r="K80" s="12"/>
      <c r="L80" s="12"/>
      <c r="M80" s="34"/>
      <c r="N80" s="34"/>
      <c r="O80" s="179">
        <f t="shared" si="3"/>
        <v>0</v>
      </c>
      <c r="P80" s="179" t="str">
        <f t="shared" si="4"/>
        <v/>
      </c>
      <c r="Q80" s="179">
        <f t="shared" si="5"/>
        <v>0</v>
      </c>
      <c r="R80" s="84"/>
      <c r="S80" s="309" t="str">
        <f>IF(R80="","",IF(R80="SI","No cal documentació",IF(P80&gt;0,(CONCATENATE("1.2a_",'Valoració '!$D$7,"00",A80))," ")))</f>
        <v/>
      </c>
    </row>
    <row r="81" spans="1:19" x14ac:dyDescent="0.25">
      <c r="A81" s="212">
        <v>74</v>
      </c>
      <c r="B81" s="12"/>
      <c r="C81" s="12"/>
      <c r="D81" s="12"/>
      <c r="E81" s="12"/>
      <c r="F81" s="12"/>
      <c r="G81" s="12"/>
      <c r="H81" s="12"/>
      <c r="I81" s="12"/>
      <c r="J81" s="12"/>
      <c r="K81" s="12"/>
      <c r="L81" s="12"/>
      <c r="M81" s="12"/>
      <c r="N81" s="12"/>
      <c r="O81" s="179">
        <f t="shared" si="3"/>
        <v>0</v>
      </c>
      <c r="P81" s="179" t="str">
        <f t="shared" si="4"/>
        <v/>
      </c>
      <c r="Q81" s="179">
        <f t="shared" si="5"/>
        <v>0</v>
      </c>
      <c r="R81" s="84"/>
      <c r="S81" s="309" t="str">
        <f>IF(R81="","",IF(R81="SI","No cal documentació",IF(P81&gt;0,(CONCATENATE("1.2a_",'Valoració '!$D$7,"00",A81))," ")))</f>
        <v/>
      </c>
    </row>
    <row r="82" spans="1:19" x14ac:dyDescent="0.25">
      <c r="A82" s="212">
        <v>75</v>
      </c>
      <c r="B82" s="12"/>
      <c r="C82" s="12"/>
      <c r="D82" s="12"/>
      <c r="E82" s="12"/>
      <c r="F82" s="12"/>
      <c r="G82" s="12"/>
      <c r="H82" s="12"/>
      <c r="I82" s="12"/>
      <c r="J82" s="12"/>
      <c r="K82" s="12"/>
      <c r="L82" s="12"/>
      <c r="M82" s="12"/>
      <c r="N82" s="12"/>
      <c r="O82" s="179">
        <f t="shared" si="3"/>
        <v>0</v>
      </c>
      <c r="P82" s="179" t="str">
        <f t="shared" si="4"/>
        <v/>
      </c>
      <c r="Q82" s="179">
        <f t="shared" si="5"/>
        <v>0</v>
      </c>
      <c r="R82" s="84"/>
      <c r="S82" s="309" t="str">
        <f>IF(R82="","",IF(R82="SI","No cal documentació",IF(P82&gt;0,(CONCATENATE("1.2a_",'Valoració '!$D$7,"00",A82))," ")))</f>
        <v/>
      </c>
    </row>
    <row r="83" spans="1:19" x14ac:dyDescent="0.25">
      <c r="A83" s="212">
        <v>76</v>
      </c>
      <c r="B83" s="12"/>
      <c r="C83" s="12"/>
      <c r="D83" s="12"/>
      <c r="E83" s="12"/>
      <c r="F83" s="12"/>
      <c r="G83" s="12"/>
      <c r="H83" s="12"/>
      <c r="I83" s="12"/>
      <c r="J83" s="12"/>
      <c r="K83" s="12"/>
      <c r="L83" s="12"/>
      <c r="M83" s="12"/>
      <c r="N83" s="12"/>
      <c r="O83" s="179">
        <f t="shared" si="3"/>
        <v>0</v>
      </c>
      <c r="P83" s="179" t="str">
        <f t="shared" si="4"/>
        <v/>
      </c>
      <c r="Q83" s="179">
        <f t="shared" si="5"/>
        <v>0</v>
      </c>
      <c r="R83" s="84"/>
      <c r="S83" s="309" t="str">
        <f>IF(R83="","",IF(R83="SI","No cal documentació",IF(P83&gt;0,(CONCATENATE("1.2a_",'Valoració '!$D$7,"00",A83))," ")))</f>
        <v/>
      </c>
    </row>
    <row r="84" spans="1:19" x14ac:dyDescent="0.25">
      <c r="A84" s="212">
        <v>77</v>
      </c>
      <c r="B84" s="12"/>
      <c r="C84" s="12"/>
      <c r="D84" s="12"/>
      <c r="E84" s="12"/>
      <c r="F84" s="12"/>
      <c r="G84" s="12"/>
      <c r="H84" s="12"/>
      <c r="I84" s="12"/>
      <c r="J84" s="12"/>
      <c r="K84" s="12"/>
      <c r="L84" s="12"/>
      <c r="M84" s="12"/>
      <c r="N84" s="12"/>
      <c r="O84" s="179">
        <f t="shared" si="3"/>
        <v>0</v>
      </c>
      <c r="P84" s="179" t="str">
        <f t="shared" si="4"/>
        <v/>
      </c>
      <c r="Q84" s="179">
        <f t="shared" si="5"/>
        <v>0</v>
      </c>
      <c r="R84" s="84"/>
      <c r="S84" s="309" t="str">
        <f>IF(R84="","",IF(R84="SI","No cal documentació",IF(P84&gt;0,(CONCATENATE("1.2a_",'Valoració '!$D$7,"00",A84))," ")))</f>
        <v/>
      </c>
    </row>
    <row r="85" spans="1:19" x14ac:dyDescent="0.25">
      <c r="A85" s="212">
        <v>78</v>
      </c>
      <c r="B85" s="12"/>
      <c r="C85" s="12"/>
      <c r="D85" s="12"/>
      <c r="E85" s="12"/>
      <c r="F85" s="12"/>
      <c r="G85" s="12"/>
      <c r="H85" s="12"/>
      <c r="I85" s="12"/>
      <c r="J85" s="12"/>
      <c r="K85" s="12"/>
      <c r="L85" s="12"/>
      <c r="M85" s="12"/>
      <c r="N85" s="12"/>
      <c r="O85" s="179">
        <f t="shared" si="3"/>
        <v>0</v>
      </c>
      <c r="P85" s="179" t="str">
        <f t="shared" si="4"/>
        <v/>
      </c>
      <c r="Q85" s="179">
        <f t="shared" si="5"/>
        <v>0</v>
      </c>
      <c r="R85" s="84"/>
      <c r="S85" s="309" t="str">
        <f>IF(R85="","",IF(R85="SI","No cal documentació",IF(P85&gt;0,(CONCATENATE("1.2a_",'Valoració '!$D$7,"00",A85))," ")))</f>
        <v/>
      </c>
    </row>
    <row r="86" spans="1:19" x14ac:dyDescent="0.25">
      <c r="A86" s="212">
        <v>79</v>
      </c>
      <c r="B86" s="12"/>
      <c r="C86" s="12"/>
      <c r="D86" s="12"/>
      <c r="E86" s="12"/>
      <c r="F86" s="12"/>
      <c r="G86" s="12"/>
      <c r="H86" s="12"/>
      <c r="I86" s="12"/>
      <c r="J86" s="12"/>
      <c r="K86" s="12"/>
      <c r="L86" s="12"/>
      <c r="M86" s="12"/>
      <c r="N86" s="12"/>
      <c r="O86" s="179">
        <f t="shared" si="3"/>
        <v>0</v>
      </c>
      <c r="P86" s="179" t="str">
        <f t="shared" si="4"/>
        <v/>
      </c>
      <c r="Q86" s="179">
        <f t="shared" si="5"/>
        <v>0</v>
      </c>
      <c r="R86" s="84"/>
      <c r="S86" s="309" t="str">
        <f>IF(R86="","",IF(R86="SI","No cal documentació",IF(P86&gt;0,(CONCATENATE("1.2a_",'Valoració '!$D$7,"00",A86))," ")))</f>
        <v/>
      </c>
    </row>
    <row r="87" spans="1:19" x14ac:dyDescent="0.25">
      <c r="A87" s="212">
        <v>80</v>
      </c>
      <c r="B87" s="12"/>
      <c r="C87" s="12"/>
      <c r="D87" s="12"/>
      <c r="E87" s="12"/>
      <c r="F87" s="12"/>
      <c r="G87" s="12"/>
      <c r="H87" s="12"/>
      <c r="I87" s="12"/>
      <c r="J87" s="12"/>
      <c r="K87" s="12"/>
      <c r="L87" s="12"/>
      <c r="M87" s="12"/>
      <c r="N87" s="12"/>
      <c r="O87" s="179">
        <f t="shared" si="3"/>
        <v>0</v>
      </c>
      <c r="P87" s="179" t="str">
        <f t="shared" si="4"/>
        <v/>
      </c>
      <c r="Q87" s="179">
        <f t="shared" si="5"/>
        <v>0</v>
      </c>
      <c r="R87" s="84"/>
      <c r="S87" s="309" t="str">
        <f>IF(R87="","",IF(R87="SI","No cal documentació",IF(P87&gt;0,(CONCATENATE("1.2a_",'Valoració '!$D$7,"00",A87))," ")))</f>
        <v/>
      </c>
    </row>
    <row r="88" spans="1:19" x14ac:dyDescent="0.25">
      <c r="A88" s="212">
        <v>81</v>
      </c>
      <c r="B88" s="12"/>
      <c r="C88" s="12"/>
      <c r="D88" s="12"/>
      <c r="E88" s="12"/>
      <c r="F88" s="12"/>
      <c r="G88" s="12"/>
      <c r="H88" s="12"/>
      <c r="I88" s="12"/>
      <c r="J88" s="12"/>
      <c r="K88" s="12"/>
      <c r="L88" s="12"/>
      <c r="M88" s="12"/>
      <c r="N88" s="12"/>
      <c r="O88" s="179">
        <f t="shared" si="3"/>
        <v>0</v>
      </c>
      <c r="P88" s="179" t="str">
        <f t="shared" si="4"/>
        <v/>
      </c>
      <c r="Q88" s="179">
        <f t="shared" si="5"/>
        <v>0</v>
      </c>
      <c r="R88" s="84"/>
      <c r="S88" s="309" t="str">
        <f>IF(R88="","",IF(R88="SI","No cal documentació",IF(P88&gt;0,(CONCATENATE("1.2a_",'Valoració '!$D$7,"00",A88))," ")))</f>
        <v/>
      </c>
    </row>
    <row r="89" spans="1:19" x14ac:dyDescent="0.25">
      <c r="A89" s="212">
        <v>82</v>
      </c>
      <c r="B89" s="12"/>
      <c r="C89" s="12"/>
      <c r="D89" s="12"/>
      <c r="E89" s="12"/>
      <c r="F89" s="12"/>
      <c r="G89" s="12"/>
      <c r="H89" s="12"/>
      <c r="I89" s="12"/>
      <c r="J89" s="12"/>
      <c r="K89" s="12"/>
      <c r="L89" s="12"/>
      <c r="M89" s="12"/>
      <c r="N89" s="12"/>
      <c r="O89" s="179">
        <f t="shared" si="3"/>
        <v>0</v>
      </c>
      <c r="P89" s="179" t="str">
        <f t="shared" si="4"/>
        <v/>
      </c>
      <c r="Q89" s="179">
        <f t="shared" si="5"/>
        <v>0</v>
      </c>
      <c r="R89" s="84"/>
      <c r="S89" s="309" t="str">
        <f>IF(R89="","",IF(R89="SI","No cal documentació",IF(P89&gt;0,(CONCATENATE("1.2a_",'Valoració '!$D$7,"00",A89))," ")))</f>
        <v/>
      </c>
    </row>
    <row r="90" spans="1:19" x14ac:dyDescent="0.25">
      <c r="A90" s="212">
        <v>83</v>
      </c>
      <c r="B90" s="12"/>
      <c r="C90" s="12"/>
      <c r="D90" s="12"/>
      <c r="E90" s="12"/>
      <c r="F90" s="12"/>
      <c r="G90" s="12"/>
      <c r="H90" s="12"/>
      <c r="I90" s="12"/>
      <c r="J90" s="12"/>
      <c r="K90" s="12"/>
      <c r="L90" s="12"/>
      <c r="M90" s="12"/>
      <c r="N90" s="12"/>
      <c r="O90" s="179">
        <f t="shared" si="3"/>
        <v>0</v>
      </c>
      <c r="P90" s="179" t="str">
        <f t="shared" si="4"/>
        <v/>
      </c>
      <c r="Q90" s="179">
        <f t="shared" si="5"/>
        <v>0</v>
      </c>
      <c r="R90" s="84"/>
      <c r="S90" s="309" t="str">
        <f>IF(R90="","",IF(R90="SI","No cal documentació",IF(P90&gt;0,(CONCATENATE("1.2a_",'Valoració '!$D$7,"00",A90))," ")))</f>
        <v/>
      </c>
    </row>
    <row r="91" spans="1:19" x14ac:dyDescent="0.25">
      <c r="A91" s="212">
        <v>84</v>
      </c>
      <c r="B91" s="12"/>
      <c r="C91" s="12"/>
      <c r="D91" s="12"/>
      <c r="E91" s="12"/>
      <c r="F91" s="12"/>
      <c r="G91" s="12"/>
      <c r="H91" s="12"/>
      <c r="I91" s="12"/>
      <c r="J91" s="12"/>
      <c r="K91" s="12"/>
      <c r="L91" s="12"/>
      <c r="M91" s="12"/>
      <c r="N91" s="12"/>
      <c r="O91" s="179">
        <f t="shared" ref="O91:O106" si="6">(N91-M91)/365</f>
        <v>0</v>
      </c>
      <c r="P91" s="179" t="str">
        <f t="shared" si="4"/>
        <v/>
      </c>
      <c r="Q91" s="179">
        <f t="shared" si="5"/>
        <v>0</v>
      </c>
      <c r="R91" s="84"/>
      <c r="S91" s="309" t="str">
        <f>IF(R91="","",IF(R91="SI","No cal documentació",IF(P91&gt;0,(CONCATENATE("1.2a_",'Valoració '!$D$7,"00",A91))," ")))</f>
        <v/>
      </c>
    </row>
    <row r="92" spans="1:19" x14ac:dyDescent="0.25">
      <c r="A92" s="212">
        <v>85</v>
      </c>
      <c r="B92" s="12"/>
      <c r="C92" s="12"/>
      <c r="D92" s="12"/>
      <c r="E92" s="12"/>
      <c r="F92" s="12"/>
      <c r="G92" s="12"/>
      <c r="H92" s="12"/>
      <c r="I92" s="12"/>
      <c r="J92" s="12"/>
      <c r="K92" s="12"/>
      <c r="L92" s="12"/>
      <c r="M92" s="12"/>
      <c r="N92" s="12"/>
      <c r="O92" s="179">
        <f t="shared" si="6"/>
        <v>0</v>
      </c>
      <c r="P92" s="179" t="str">
        <f t="shared" si="4"/>
        <v/>
      </c>
      <c r="Q92" s="179">
        <f t="shared" si="5"/>
        <v>0</v>
      </c>
      <c r="R92" s="84"/>
      <c r="S92" s="309" t="str">
        <f>IF(R92="","",IF(R92="SI","No cal documentació",IF(P92&gt;0,(CONCATENATE("1.2a_",'Valoració '!$D$7,"00",A92))," ")))</f>
        <v/>
      </c>
    </row>
    <row r="93" spans="1:19" x14ac:dyDescent="0.25">
      <c r="A93" s="212">
        <v>86</v>
      </c>
      <c r="B93" s="12"/>
      <c r="C93" s="12"/>
      <c r="D93" s="12"/>
      <c r="E93" s="12"/>
      <c r="F93" s="12"/>
      <c r="G93" s="12"/>
      <c r="H93" s="12"/>
      <c r="I93" s="12"/>
      <c r="J93" s="12"/>
      <c r="K93" s="12"/>
      <c r="L93" s="12"/>
      <c r="M93" s="12"/>
      <c r="N93" s="12"/>
      <c r="O93" s="179">
        <f t="shared" si="6"/>
        <v>0</v>
      </c>
      <c r="P93" s="179" t="str">
        <f t="shared" si="4"/>
        <v/>
      </c>
      <c r="Q93" s="179">
        <f t="shared" si="5"/>
        <v>0</v>
      </c>
      <c r="R93" s="84"/>
      <c r="S93" s="309" t="str">
        <f>IF(R93="","",IF(R93="SI","No cal documentació",IF(P93&gt;0,(CONCATENATE("1.2a_",'Valoració '!$D$7,"00",A93))," ")))</f>
        <v/>
      </c>
    </row>
    <row r="94" spans="1:19" x14ac:dyDescent="0.25">
      <c r="A94" s="212">
        <v>87</v>
      </c>
      <c r="B94" s="12"/>
      <c r="C94" s="12"/>
      <c r="D94" s="12"/>
      <c r="E94" s="12"/>
      <c r="F94" s="12"/>
      <c r="G94" s="12"/>
      <c r="H94" s="12"/>
      <c r="I94" s="12"/>
      <c r="J94" s="12"/>
      <c r="K94" s="12"/>
      <c r="L94" s="12"/>
      <c r="M94" s="12"/>
      <c r="N94" s="12"/>
      <c r="O94" s="179">
        <f t="shared" si="6"/>
        <v>0</v>
      </c>
      <c r="P94" s="179" t="str">
        <f t="shared" si="4"/>
        <v/>
      </c>
      <c r="Q94" s="179">
        <f t="shared" si="5"/>
        <v>0</v>
      </c>
      <c r="R94" s="84"/>
      <c r="S94" s="309" t="str">
        <f>IF(R94="","",IF(R94="SI","No cal documentació",IF(P94&gt;0,(CONCATENATE("1.2a_",'Valoració '!$D$7,"00",A94))," ")))</f>
        <v/>
      </c>
    </row>
    <row r="95" spans="1:19" x14ac:dyDescent="0.25">
      <c r="A95" s="212">
        <v>88</v>
      </c>
      <c r="B95" s="12"/>
      <c r="C95" s="12"/>
      <c r="D95" s="12"/>
      <c r="E95" s="12"/>
      <c r="F95" s="12"/>
      <c r="G95" s="12"/>
      <c r="H95" s="12"/>
      <c r="I95" s="12"/>
      <c r="J95" s="12"/>
      <c r="K95" s="12"/>
      <c r="L95" s="12"/>
      <c r="M95" s="12"/>
      <c r="N95" s="12"/>
      <c r="O95" s="179">
        <f t="shared" si="6"/>
        <v>0</v>
      </c>
      <c r="P95" s="179" t="str">
        <f t="shared" si="4"/>
        <v/>
      </c>
      <c r="Q95" s="179">
        <f t="shared" si="5"/>
        <v>0</v>
      </c>
      <c r="R95" s="84"/>
      <c r="S95" s="309" t="str">
        <f>IF(R95="","",IF(R95="SI","No cal documentació",IF(P95&gt;0,(CONCATENATE("1.2a_",'Valoració '!$D$7,"00",A95))," ")))</f>
        <v/>
      </c>
    </row>
    <row r="96" spans="1:19" x14ac:dyDescent="0.25">
      <c r="A96" s="212">
        <v>89</v>
      </c>
      <c r="B96" s="12"/>
      <c r="C96" s="12"/>
      <c r="D96" s="12"/>
      <c r="E96" s="12"/>
      <c r="F96" s="12"/>
      <c r="G96" s="12"/>
      <c r="H96" s="12"/>
      <c r="I96" s="12"/>
      <c r="J96" s="12"/>
      <c r="K96" s="12"/>
      <c r="L96" s="12"/>
      <c r="M96" s="12"/>
      <c r="N96" s="12"/>
      <c r="O96" s="179">
        <f t="shared" si="6"/>
        <v>0</v>
      </c>
      <c r="P96" s="179" t="str">
        <f t="shared" si="4"/>
        <v/>
      </c>
      <c r="Q96" s="179">
        <f t="shared" si="5"/>
        <v>0</v>
      </c>
      <c r="R96" s="84"/>
      <c r="S96" s="309" t="str">
        <f>IF(R96="","",IF(R96="SI","No cal documentació",IF(P96&gt;0,(CONCATENATE("1.2a_",'Valoració '!$D$7,"00",A96))," ")))</f>
        <v/>
      </c>
    </row>
    <row r="97" spans="1:19" x14ac:dyDescent="0.25">
      <c r="A97" s="212">
        <v>90</v>
      </c>
      <c r="B97" s="12"/>
      <c r="C97" s="12"/>
      <c r="D97" s="12"/>
      <c r="E97" s="12"/>
      <c r="F97" s="12"/>
      <c r="G97" s="12"/>
      <c r="H97" s="12"/>
      <c r="I97" s="12"/>
      <c r="J97" s="12"/>
      <c r="K97" s="12"/>
      <c r="L97" s="12"/>
      <c r="M97" s="12"/>
      <c r="N97" s="12"/>
      <c r="O97" s="179">
        <f t="shared" si="6"/>
        <v>0</v>
      </c>
      <c r="P97" s="179" t="str">
        <f t="shared" si="4"/>
        <v/>
      </c>
      <c r="Q97" s="179">
        <f t="shared" si="5"/>
        <v>0</v>
      </c>
      <c r="R97" s="84"/>
      <c r="S97" s="309" t="str">
        <f>IF(R97="","",IF(R97="SI","No cal documentació",IF(P97&gt;0,(CONCATENATE("1.2a_",'Valoració '!$D$7,"00",A97))," ")))</f>
        <v/>
      </c>
    </row>
    <row r="98" spans="1:19" x14ac:dyDescent="0.25">
      <c r="A98" s="212">
        <v>91</v>
      </c>
      <c r="B98" s="12"/>
      <c r="C98" s="12"/>
      <c r="D98" s="12"/>
      <c r="E98" s="12"/>
      <c r="F98" s="12"/>
      <c r="G98" s="12"/>
      <c r="H98" s="12"/>
      <c r="I98" s="12"/>
      <c r="J98" s="12"/>
      <c r="K98" s="12"/>
      <c r="L98" s="12"/>
      <c r="M98" s="12"/>
      <c r="N98" s="12"/>
      <c r="O98" s="179">
        <f t="shared" si="6"/>
        <v>0</v>
      </c>
      <c r="P98" s="179" t="str">
        <f t="shared" si="4"/>
        <v/>
      </c>
      <c r="Q98" s="179">
        <f t="shared" si="5"/>
        <v>0</v>
      </c>
      <c r="R98" s="84"/>
      <c r="S98" s="309" t="str">
        <f>IF(R98="","",IF(R98="SI","No cal documentació",IF(P98&gt;0,(CONCATENATE("1.2a_",'Valoració '!$D$7,"00",A98))," ")))</f>
        <v/>
      </c>
    </row>
    <row r="99" spans="1:19" x14ac:dyDescent="0.25">
      <c r="A99" s="212">
        <v>92</v>
      </c>
      <c r="B99" s="12"/>
      <c r="C99" s="12"/>
      <c r="D99" s="12"/>
      <c r="E99" s="12"/>
      <c r="F99" s="12"/>
      <c r="G99" s="12"/>
      <c r="H99" s="12"/>
      <c r="I99" s="12"/>
      <c r="J99" s="12"/>
      <c r="K99" s="12"/>
      <c r="L99" s="12"/>
      <c r="M99" s="12"/>
      <c r="N99" s="12"/>
      <c r="O99" s="179">
        <f t="shared" si="6"/>
        <v>0</v>
      </c>
      <c r="P99" s="179" t="str">
        <f t="shared" si="4"/>
        <v/>
      </c>
      <c r="Q99" s="179">
        <f t="shared" si="5"/>
        <v>0</v>
      </c>
      <c r="R99" s="84"/>
      <c r="S99" s="309" t="str">
        <f>IF(R99="","",IF(R99="SI","No cal documentació",IF(P99&gt;0,(CONCATENATE("1.2a_",'Valoració '!$D$7,"00",A99))," ")))</f>
        <v/>
      </c>
    </row>
    <row r="100" spans="1:19" x14ac:dyDescent="0.25">
      <c r="A100" s="212">
        <v>93</v>
      </c>
      <c r="B100" s="12"/>
      <c r="C100" s="12"/>
      <c r="D100" s="12"/>
      <c r="E100" s="12"/>
      <c r="F100" s="12"/>
      <c r="G100" s="12"/>
      <c r="H100" s="12"/>
      <c r="I100" s="12"/>
      <c r="J100" s="12"/>
      <c r="K100" s="12"/>
      <c r="L100" s="12"/>
      <c r="M100" s="12"/>
      <c r="N100" s="12"/>
      <c r="O100" s="179">
        <f t="shared" si="6"/>
        <v>0</v>
      </c>
      <c r="P100" s="179" t="str">
        <f t="shared" si="4"/>
        <v/>
      </c>
      <c r="Q100" s="179">
        <f t="shared" si="5"/>
        <v>0</v>
      </c>
      <c r="R100" s="84"/>
      <c r="S100" s="309" t="str">
        <f>IF(R100="","",IF(R100="SI","No cal documentació",IF(P100&gt;0,(CONCATENATE("1.2a_",'Valoració '!$D$7,"00",A100))," ")))</f>
        <v/>
      </c>
    </row>
    <row r="101" spans="1:19" x14ac:dyDescent="0.25">
      <c r="A101" s="212">
        <v>94</v>
      </c>
      <c r="B101" s="12"/>
      <c r="C101" s="12"/>
      <c r="D101" s="12"/>
      <c r="E101" s="12"/>
      <c r="F101" s="12"/>
      <c r="G101" s="12"/>
      <c r="H101" s="12"/>
      <c r="I101" s="12"/>
      <c r="J101" s="12"/>
      <c r="K101" s="12"/>
      <c r="L101" s="12"/>
      <c r="M101" s="12"/>
      <c r="N101" s="12"/>
      <c r="O101" s="179">
        <f t="shared" si="6"/>
        <v>0</v>
      </c>
      <c r="P101" s="179" t="str">
        <f t="shared" si="4"/>
        <v/>
      </c>
      <c r="Q101" s="179">
        <f t="shared" si="5"/>
        <v>0</v>
      </c>
      <c r="R101" s="84"/>
      <c r="S101" s="309" t="str">
        <f>IF(R101="","",IF(R101="SI","No cal documentació",IF(P101&gt;0,(CONCATENATE("1.2a_",'Valoració '!$D$7,"00",A101))," ")))</f>
        <v/>
      </c>
    </row>
    <row r="102" spans="1:19" x14ac:dyDescent="0.25">
      <c r="A102" s="212">
        <v>95</v>
      </c>
      <c r="B102" s="12"/>
      <c r="C102" s="12"/>
      <c r="D102" s="12"/>
      <c r="E102" s="12"/>
      <c r="F102" s="12"/>
      <c r="G102" s="12"/>
      <c r="H102" s="12"/>
      <c r="I102" s="12"/>
      <c r="J102" s="12"/>
      <c r="K102" s="12"/>
      <c r="L102" s="12"/>
      <c r="M102" s="12"/>
      <c r="N102" s="12"/>
      <c r="O102" s="179">
        <f t="shared" si="6"/>
        <v>0</v>
      </c>
      <c r="P102" s="179" t="str">
        <f t="shared" si="4"/>
        <v/>
      </c>
      <c r="Q102" s="179">
        <f t="shared" si="5"/>
        <v>0</v>
      </c>
      <c r="R102" s="84"/>
      <c r="S102" s="309" t="str">
        <f>IF(R102="","",IF(R102="SI","No cal documentació",IF(P102&gt;0,(CONCATENATE("1.2a_",'Valoració '!$D$7,"00",A102))," ")))</f>
        <v/>
      </c>
    </row>
    <row r="103" spans="1:19" x14ac:dyDescent="0.25">
      <c r="A103" s="212">
        <v>96</v>
      </c>
      <c r="B103" s="12"/>
      <c r="C103" s="12"/>
      <c r="D103" s="12"/>
      <c r="E103" s="12"/>
      <c r="F103" s="12"/>
      <c r="G103" s="12"/>
      <c r="H103" s="12"/>
      <c r="I103" s="12"/>
      <c r="J103" s="12"/>
      <c r="K103" s="12"/>
      <c r="L103" s="12"/>
      <c r="M103" s="12"/>
      <c r="N103" s="12"/>
      <c r="O103" s="179">
        <f t="shared" si="6"/>
        <v>0</v>
      </c>
      <c r="P103" s="179" t="str">
        <f t="shared" si="4"/>
        <v/>
      </c>
      <c r="Q103" s="179">
        <f t="shared" si="5"/>
        <v>0</v>
      </c>
      <c r="R103" s="84"/>
      <c r="S103" s="309" t="str">
        <f>IF(R103="","",IF(R103="SI","No cal documentació",IF(P103&gt;0,(CONCATENATE("1.2a_",'Valoració '!$D$7,"00",A103))," ")))</f>
        <v/>
      </c>
    </row>
    <row r="104" spans="1:19" x14ac:dyDescent="0.25">
      <c r="A104" s="212">
        <v>97</v>
      </c>
      <c r="B104" s="12"/>
      <c r="C104" s="12"/>
      <c r="D104" s="12"/>
      <c r="E104" s="12"/>
      <c r="F104" s="12"/>
      <c r="G104" s="12"/>
      <c r="H104" s="12"/>
      <c r="I104" s="12"/>
      <c r="J104" s="12"/>
      <c r="K104" s="12"/>
      <c r="L104" s="12"/>
      <c r="M104" s="12"/>
      <c r="N104" s="12"/>
      <c r="O104" s="179">
        <f t="shared" si="6"/>
        <v>0</v>
      </c>
      <c r="P104" s="179" t="str">
        <f t="shared" si="4"/>
        <v/>
      </c>
      <c r="Q104" s="179">
        <f t="shared" si="5"/>
        <v>0</v>
      </c>
      <c r="R104" s="84"/>
      <c r="S104" s="309" t="str">
        <f>IF(R104="","",IF(R104="SI","No cal documentació",IF(P104&gt;0,(CONCATENATE("1.2a_",'Valoració '!$D$7,"00",A104))," ")))</f>
        <v/>
      </c>
    </row>
    <row r="105" spans="1:19" x14ac:dyDescent="0.25">
      <c r="A105" s="212">
        <v>98</v>
      </c>
      <c r="B105" s="12"/>
      <c r="C105" s="12"/>
      <c r="D105" s="12"/>
      <c r="E105" s="12"/>
      <c r="F105" s="12"/>
      <c r="G105" s="12"/>
      <c r="H105" s="12"/>
      <c r="I105" s="12"/>
      <c r="J105" s="12"/>
      <c r="K105" s="12"/>
      <c r="L105" s="12"/>
      <c r="M105" s="12"/>
      <c r="N105" s="12"/>
      <c r="O105" s="179">
        <f t="shared" si="6"/>
        <v>0</v>
      </c>
      <c r="P105" s="179" t="str">
        <f t="shared" si="4"/>
        <v/>
      </c>
      <c r="Q105" s="179">
        <f t="shared" si="5"/>
        <v>0</v>
      </c>
      <c r="R105" s="84"/>
      <c r="S105" s="309" t="str">
        <f>IF(R105="","",IF(R105="SI","No cal documentació",IF(P105&gt;0,(CONCATENATE("1.2a_",'Valoració '!$D$7,"00",A105))," ")))</f>
        <v/>
      </c>
    </row>
    <row r="106" spans="1:19" x14ac:dyDescent="0.25">
      <c r="A106" s="212">
        <v>99</v>
      </c>
      <c r="B106" s="12"/>
      <c r="C106" s="12"/>
      <c r="D106" s="12"/>
      <c r="E106" s="12"/>
      <c r="F106" s="12"/>
      <c r="G106" s="12"/>
      <c r="H106" s="12"/>
      <c r="I106" s="12"/>
      <c r="J106" s="12"/>
      <c r="K106" s="12"/>
      <c r="L106" s="12"/>
      <c r="M106" s="12"/>
      <c r="N106" s="12"/>
      <c r="O106" s="179">
        <f t="shared" si="6"/>
        <v>0</v>
      </c>
      <c r="P106" s="179" t="str">
        <f t="shared" si="4"/>
        <v/>
      </c>
      <c r="Q106" s="179">
        <f t="shared" si="5"/>
        <v>0</v>
      </c>
      <c r="R106" s="84"/>
      <c r="S106" s="309" t="str">
        <f>IF(R106="","",IF(R106="SI","No cal documentació",IF(P106&gt;0,(CONCATENATE("1.2a_",'Valoració '!$D$7,"00",A106))," ")))</f>
        <v/>
      </c>
    </row>
    <row r="107" spans="1:19" x14ac:dyDescent="0.25">
      <c r="A107" s="216">
        <v>100</v>
      </c>
      <c r="B107" s="195"/>
      <c r="C107" s="195"/>
      <c r="D107" s="195"/>
      <c r="E107" s="195"/>
      <c r="F107" s="195"/>
      <c r="G107" s="195"/>
      <c r="H107" s="195"/>
      <c r="I107" s="195"/>
      <c r="J107" s="195"/>
      <c r="K107" s="195"/>
      <c r="L107" s="195"/>
      <c r="M107" s="195"/>
      <c r="N107" s="195"/>
      <c r="O107" s="231">
        <f t="shared" si="0"/>
        <v>0</v>
      </c>
      <c r="P107" s="231" t="str">
        <f t="shared" si="4"/>
        <v/>
      </c>
      <c r="Q107" s="179">
        <f t="shared" si="5"/>
        <v>0</v>
      </c>
      <c r="R107" s="227"/>
      <c r="S107" s="310" t="str">
        <f>IF(R107="","",IF(R107="SI","No cal documentació",IF(P107&gt;0,(CONCATENATE("1.2a_",'Valoració '!$D$7,"00",A107))," ")))</f>
        <v/>
      </c>
    </row>
  </sheetData>
  <sheetProtection algorithmName="SHA-512" hashValue="iqbGjlDq5+spF4yWI/gQY1bBSkq2+NtaBuSpbdQ6Vp0MWA1686LYytdPVvBPNiz9OKQrhU0V/t+6AcCKHW9pig==" saltValue="BlLWrvLWNpcEJhCNI9b1gg==" spinCount="100000" sheet="1" objects="1" scenarios="1"/>
  <mergeCells count="1">
    <mergeCell ref="A6:M6"/>
  </mergeCells>
  <dataValidations count="1">
    <dataValidation type="list" allowBlank="1" showInputMessage="1" showErrorMessage="1" sqref="J8:K107 H8:H107 R8:R107" xr:uid="{00000000-0002-0000-0600-000000000000}">
      <formula1>"si, no"</formula1>
    </dataValidation>
  </dataValidations>
  <hyperlinks>
    <hyperlink ref="U4" r:id="rId1" xr:uid="{00000000-0004-0000-0600-000000000000}"/>
  </hyperlinks>
  <pageMargins left="0.7" right="0.7" top="0.75" bottom="0.75" header="0.3" footer="0.3"/>
  <pageSetup paperSize="9" orientation="portrait"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ull5"/>
  <dimension ref="A1:U107"/>
  <sheetViews>
    <sheetView zoomScale="87" zoomScaleNormal="87" workbookViewId="0">
      <selection activeCell="A4" sqref="A4"/>
    </sheetView>
  </sheetViews>
  <sheetFormatPr baseColWidth="10" defaultColWidth="9.140625" defaultRowHeight="15" x14ac:dyDescent="0.25"/>
  <cols>
    <col min="2" max="2" width="40.140625" customWidth="1"/>
    <col min="3" max="3" width="23.42578125" customWidth="1"/>
    <col min="4" max="4" width="12.7109375" customWidth="1"/>
    <col min="5" max="5" width="53.140625" customWidth="1"/>
    <col min="6" max="6" width="84.42578125" customWidth="1"/>
    <col min="7" max="7" width="16.28515625" customWidth="1"/>
    <col min="8" max="8" width="19.42578125" customWidth="1"/>
    <col min="9" max="9" width="32.140625" customWidth="1"/>
    <col min="10" max="10" width="24.85546875" customWidth="1"/>
    <col min="11" max="11" width="25.28515625" customWidth="1"/>
    <col min="12" max="12" width="25.42578125" customWidth="1"/>
    <col min="13" max="13" width="18.28515625" customWidth="1"/>
    <col min="14" max="14" width="20.140625" customWidth="1"/>
    <col min="15" max="15" width="35.28515625" customWidth="1"/>
    <col min="16" max="16" width="14.5703125" customWidth="1"/>
    <col min="17" max="17" width="19" customWidth="1"/>
  </cols>
  <sheetData>
    <row r="1" spans="1:21" x14ac:dyDescent="0.25">
      <c r="A1" s="153" t="s">
        <v>51</v>
      </c>
      <c r="B1" s="149"/>
      <c r="C1" s="149"/>
      <c r="S1" s="15"/>
    </row>
    <row r="2" spans="1:21" x14ac:dyDescent="0.25">
      <c r="A2" s="154" t="s">
        <v>66</v>
      </c>
      <c r="B2" s="149"/>
      <c r="C2" s="149"/>
      <c r="S2" s="15"/>
    </row>
    <row r="3" spans="1:21" x14ac:dyDescent="0.25">
      <c r="A3" s="19"/>
      <c r="S3" s="15"/>
    </row>
    <row r="4" spans="1:21" ht="26.25" customHeight="1" x14ac:dyDescent="0.3">
      <c r="A4" s="291"/>
      <c r="B4" s="150" t="s">
        <v>67</v>
      </c>
      <c r="C4" s="151"/>
      <c r="D4" s="152">
        <f>SUM(O8:O107)</f>
        <v>0</v>
      </c>
      <c r="S4" s="15"/>
      <c r="U4" s="33" t="s">
        <v>119</v>
      </c>
    </row>
    <row r="5" spans="1:21" x14ac:dyDescent="0.25">
      <c r="A5" s="19"/>
      <c r="S5" s="15"/>
    </row>
    <row r="6" spans="1:21" ht="15.75" x14ac:dyDescent="0.25">
      <c r="A6" s="385" t="s">
        <v>182</v>
      </c>
      <c r="B6" s="385"/>
      <c r="C6" s="385"/>
      <c r="D6" s="385"/>
      <c r="E6" s="385"/>
      <c r="F6" s="385"/>
      <c r="G6" s="385"/>
      <c r="H6" s="385"/>
      <c r="I6" s="385"/>
      <c r="J6" s="385"/>
      <c r="K6" s="385"/>
    </row>
    <row r="7" spans="1:21" ht="30" x14ac:dyDescent="0.25">
      <c r="A7" s="228" t="s">
        <v>64</v>
      </c>
      <c r="B7" s="229" t="s">
        <v>52</v>
      </c>
      <c r="C7" s="229" t="s">
        <v>53</v>
      </c>
      <c r="D7" s="233" t="s">
        <v>54</v>
      </c>
      <c r="E7" s="233" t="s">
        <v>55</v>
      </c>
      <c r="F7" s="229" t="s">
        <v>234</v>
      </c>
      <c r="G7" s="229" t="s">
        <v>57</v>
      </c>
      <c r="H7" s="229" t="s">
        <v>58</v>
      </c>
      <c r="I7" s="229" t="s">
        <v>254</v>
      </c>
      <c r="J7" s="229" t="s">
        <v>59</v>
      </c>
      <c r="K7" s="229" t="s">
        <v>60</v>
      </c>
      <c r="L7" s="229" t="s">
        <v>61</v>
      </c>
      <c r="M7" s="229" t="s">
        <v>99</v>
      </c>
      <c r="N7" s="230" t="s">
        <v>68</v>
      </c>
      <c r="O7" s="230" t="s">
        <v>69</v>
      </c>
      <c r="P7" s="230" t="s">
        <v>120</v>
      </c>
      <c r="Q7" s="215" t="s">
        <v>62</v>
      </c>
    </row>
    <row r="8" spans="1:21" x14ac:dyDescent="0.25">
      <c r="A8" s="212">
        <v>1</v>
      </c>
      <c r="B8" s="12"/>
      <c r="C8" s="189"/>
      <c r="D8" s="192"/>
      <c r="E8" s="192"/>
      <c r="F8" s="190"/>
      <c r="G8" s="12"/>
      <c r="H8" s="12"/>
      <c r="I8" s="12"/>
      <c r="J8" s="12"/>
      <c r="K8" s="34"/>
      <c r="L8" s="34"/>
      <c r="M8" s="311">
        <f>(L8-K8)/365</f>
        <v>0</v>
      </c>
      <c r="N8" s="179">
        <f t="shared" ref="N8:N39" si="0">IF(H8="si",IF(F8&gt;1,IF(G8&gt;1,0.7,1),IF(G8&gt;1,0.6,0.75)),(IF(I8="si",0.3,0)))</f>
        <v>0</v>
      </c>
      <c r="O8" s="179">
        <f>IF(M8=3,N8,IF(M8&gt;3,(N8+(N8*(M8-3))/3),((N8*M8)/3)))</f>
        <v>0</v>
      </c>
      <c r="P8" s="84"/>
      <c r="Q8" s="232" t="str">
        <f>IF(P8="","",IF(P8="SI","No cal documentació",IF(N8&gt;0,(CONCATENATE("1.2 b Projectes",'Valoració '!$D$7,"00",A8))," ")))</f>
        <v/>
      </c>
    </row>
    <row r="9" spans="1:21" x14ac:dyDescent="0.25">
      <c r="A9" s="212">
        <v>2</v>
      </c>
      <c r="B9" s="12"/>
      <c r="C9" s="189"/>
      <c r="D9" s="193"/>
      <c r="E9" s="193"/>
      <c r="F9" s="190"/>
      <c r="G9" s="12"/>
      <c r="H9" s="12"/>
      <c r="I9" s="12"/>
      <c r="J9" s="12"/>
      <c r="K9" s="34"/>
      <c r="L9" s="34"/>
      <c r="M9" s="179">
        <f>(L9-K9)/365</f>
        <v>0</v>
      </c>
      <c r="N9" s="179">
        <f t="shared" si="0"/>
        <v>0</v>
      </c>
      <c r="O9" s="179">
        <f t="shared" ref="O9:O72" si="1">IF(M9=3,N9,IF(M9&gt;3,(N9+(N9*(M9-3))/3),((N9*M9)/3)))</f>
        <v>0</v>
      </c>
      <c r="P9" s="84"/>
      <c r="Q9" s="232" t="str">
        <f>IF(P9="","",IF(P9="SI","No cal documentació",IF(N9&gt;0,(CONCATENATE("1.2 b Projectes",'Valoració '!$D$7,"00",A9))," ")))</f>
        <v/>
      </c>
    </row>
    <row r="10" spans="1:21" x14ac:dyDescent="0.25">
      <c r="A10" s="212">
        <v>3</v>
      </c>
      <c r="B10" s="12"/>
      <c r="C10" s="189"/>
      <c r="D10" s="193"/>
      <c r="E10" s="193"/>
      <c r="F10" s="190"/>
      <c r="G10" s="12"/>
      <c r="H10" s="12"/>
      <c r="I10" s="12"/>
      <c r="J10" s="12"/>
      <c r="K10" s="34"/>
      <c r="L10" s="34"/>
      <c r="M10" s="179">
        <f t="shared" ref="M10:M26" si="2">(L10-K10)/365</f>
        <v>0</v>
      </c>
      <c r="N10" s="179">
        <f t="shared" si="0"/>
        <v>0</v>
      </c>
      <c r="O10" s="179">
        <f t="shared" si="1"/>
        <v>0</v>
      </c>
      <c r="P10" s="84"/>
      <c r="Q10" s="232" t="str">
        <f>IF(P10="","",IF(P10="SI","No cal documentació",IF(N10&gt;0,(CONCATENATE("1.2 b Projectes",'Valoració '!$D$7,"00",A10))," ")))</f>
        <v/>
      </c>
    </row>
    <row r="11" spans="1:21" x14ac:dyDescent="0.25">
      <c r="A11" s="212">
        <v>4</v>
      </c>
      <c r="B11" s="12"/>
      <c r="C11" s="185"/>
      <c r="D11" s="193"/>
      <c r="E11" s="193"/>
      <c r="F11" s="190"/>
      <c r="G11" s="12"/>
      <c r="H11" s="12"/>
      <c r="I11" s="12"/>
      <c r="J11" s="12"/>
      <c r="K11" s="34"/>
      <c r="L11" s="34"/>
      <c r="M11" s="179">
        <f t="shared" si="2"/>
        <v>0</v>
      </c>
      <c r="N11" s="179">
        <f t="shared" si="0"/>
        <v>0</v>
      </c>
      <c r="O11" s="179">
        <f t="shared" si="1"/>
        <v>0</v>
      </c>
      <c r="P11" s="84"/>
      <c r="Q11" s="232" t="str">
        <f>IF(P11="","",IF(P11="SI","No cal documentació",IF(N11&gt;0,(CONCATENATE("1.2 b Projectes",'Valoració '!$D$7,"00",A11))," ")))</f>
        <v/>
      </c>
    </row>
    <row r="12" spans="1:21" x14ac:dyDescent="0.25">
      <c r="A12" s="212">
        <v>5</v>
      </c>
      <c r="B12" s="12"/>
      <c r="C12" s="189"/>
      <c r="D12" s="193"/>
      <c r="E12" s="193"/>
      <c r="F12" s="190"/>
      <c r="G12" s="12"/>
      <c r="H12" s="12"/>
      <c r="I12" s="12"/>
      <c r="J12" s="12"/>
      <c r="K12" s="34"/>
      <c r="L12" s="34"/>
      <c r="M12" s="179">
        <f t="shared" si="2"/>
        <v>0</v>
      </c>
      <c r="N12" s="179">
        <f t="shared" si="0"/>
        <v>0</v>
      </c>
      <c r="O12" s="179">
        <f t="shared" si="1"/>
        <v>0</v>
      </c>
      <c r="P12" s="84"/>
      <c r="Q12" s="232" t="str">
        <f>IF(P12="","",IF(P12="SI","No cal documentació",IF(N12&gt;0,(CONCATENATE("1.2 b Projectes",'Valoració '!$D$7,"00",A12))," ")))</f>
        <v/>
      </c>
    </row>
    <row r="13" spans="1:21" x14ac:dyDescent="0.25">
      <c r="A13" s="212">
        <v>6</v>
      </c>
      <c r="B13" s="12"/>
      <c r="C13" s="185"/>
      <c r="D13" s="193"/>
      <c r="E13" s="193"/>
      <c r="F13" s="190"/>
      <c r="G13" s="12"/>
      <c r="H13" s="12"/>
      <c r="I13" s="12"/>
      <c r="J13" s="12"/>
      <c r="K13" s="34"/>
      <c r="L13" s="34"/>
      <c r="M13" s="179">
        <f t="shared" si="2"/>
        <v>0</v>
      </c>
      <c r="N13" s="179">
        <f t="shared" si="0"/>
        <v>0</v>
      </c>
      <c r="O13" s="179">
        <f t="shared" si="1"/>
        <v>0</v>
      </c>
      <c r="P13" s="84"/>
      <c r="Q13" s="232" t="str">
        <f>IF(P13="","",IF(P13="SI","No cal documentació",IF(N13&gt;0,(CONCATENATE("1.2 b Projectes",'Valoració '!$D$7,"00",A13))," ")))</f>
        <v/>
      </c>
    </row>
    <row r="14" spans="1:21" x14ac:dyDescent="0.25">
      <c r="A14" s="212">
        <v>7</v>
      </c>
      <c r="B14" s="12"/>
      <c r="C14" s="12"/>
      <c r="D14" s="191"/>
      <c r="E14" s="191"/>
      <c r="F14" s="12"/>
      <c r="G14" s="12"/>
      <c r="H14" s="12"/>
      <c r="I14" s="12"/>
      <c r="J14" s="12"/>
      <c r="K14" s="34"/>
      <c r="L14" s="34"/>
      <c r="M14" s="179">
        <f t="shared" si="2"/>
        <v>0</v>
      </c>
      <c r="N14" s="179">
        <f t="shared" si="0"/>
        <v>0</v>
      </c>
      <c r="O14" s="179">
        <f t="shared" si="1"/>
        <v>0</v>
      </c>
      <c r="P14" s="84"/>
      <c r="Q14" s="232" t="str">
        <f>IF(P14="","",IF(P14="SI","No cal documentació",IF(N14&gt;0,(CONCATENATE("1.2 b Projectes",'Valoració '!$D$7,"00",A14))," ")))</f>
        <v/>
      </c>
      <c r="R14" s="196"/>
    </row>
    <row r="15" spans="1:21" x14ac:dyDescent="0.25">
      <c r="A15" s="212">
        <v>8</v>
      </c>
      <c r="B15" s="12"/>
      <c r="C15" s="12"/>
      <c r="D15" s="12"/>
      <c r="E15" s="12"/>
      <c r="F15" s="12"/>
      <c r="G15" s="12"/>
      <c r="H15" s="12"/>
      <c r="I15" s="12"/>
      <c r="J15" s="12"/>
      <c r="K15" s="34"/>
      <c r="L15" s="34"/>
      <c r="M15" s="179">
        <f t="shared" si="2"/>
        <v>0</v>
      </c>
      <c r="N15" s="179">
        <f t="shared" si="0"/>
        <v>0</v>
      </c>
      <c r="O15" s="179">
        <f t="shared" si="1"/>
        <v>0</v>
      </c>
      <c r="P15" s="84"/>
      <c r="Q15" s="232" t="str">
        <f>IF(P15="","",IF(P15="SI","No cal documentació",IF(N15&gt;0,(CONCATENATE("1.2 b Projectes",'Valoració '!$D$7,"00",A15))," ")))</f>
        <v/>
      </c>
      <c r="R15" s="196"/>
    </row>
    <row r="16" spans="1:21" x14ac:dyDescent="0.25">
      <c r="A16" s="212">
        <v>9</v>
      </c>
      <c r="B16" s="12"/>
      <c r="C16" s="12"/>
      <c r="D16" s="12"/>
      <c r="E16" s="12"/>
      <c r="F16" s="12"/>
      <c r="G16" s="12"/>
      <c r="H16" s="12"/>
      <c r="I16" s="12"/>
      <c r="J16" s="12"/>
      <c r="K16" s="34"/>
      <c r="L16" s="34"/>
      <c r="M16" s="179">
        <f t="shared" si="2"/>
        <v>0</v>
      </c>
      <c r="N16" s="179">
        <f t="shared" si="0"/>
        <v>0</v>
      </c>
      <c r="O16" s="179">
        <f t="shared" si="1"/>
        <v>0</v>
      </c>
      <c r="P16" s="84"/>
      <c r="Q16" s="232" t="str">
        <f>IF(P16="","",IF(P16="SI","No cal documentació",IF(N16&gt;0,(CONCATENATE("1.2 b Projectes",'Valoració '!$D$7,"00",A16))," ")))</f>
        <v/>
      </c>
      <c r="R16" s="199"/>
    </row>
    <row r="17" spans="1:18" x14ac:dyDescent="0.25">
      <c r="A17" s="212">
        <v>10</v>
      </c>
      <c r="B17" s="12"/>
      <c r="C17" s="12"/>
      <c r="D17" s="12"/>
      <c r="E17" s="12"/>
      <c r="F17" s="12"/>
      <c r="G17" s="12"/>
      <c r="H17" s="12"/>
      <c r="I17" s="12"/>
      <c r="J17" s="12"/>
      <c r="K17" s="34"/>
      <c r="L17" s="34"/>
      <c r="M17" s="179">
        <f t="shared" si="2"/>
        <v>0</v>
      </c>
      <c r="N17" s="179">
        <f t="shared" si="0"/>
        <v>0</v>
      </c>
      <c r="O17" s="179">
        <f t="shared" si="1"/>
        <v>0</v>
      </c>
      <c r="P17" s="84"/>
      <c r="Q17" s="232" t="str">
        <f>IF(P17="","",IF(P17="SI","No cal documentació",IF(N17&gt;0,(CONCATENATE("1.2 b Projectes",'Valoració '!$D$7,"00",A17))," ")))</f>
        <v/>
      </c>
      <c r="R17" s="196"/>
    </row>
    <row r="18" spans="1:18" x14ac:dyDescent="0.25">
      <c r="A18" s="212">
        <v>11</v>
      </c>
      <c r="B18" s="12"/>
      <c r="C18" s="12"/>
      <c r="D18" s="12"/>
      <c r="E18" s="12"/>
      <c r="F18" s="12"/>
      <c r="G18" s="12"/>
      <c r="H18" s="12"/>
      <c r="I18" s="12"/>
      <c r="J18" s="34"/>
      <c r="K18" s="34"/>
      <c r="L18" s="34"/>
      <c r="M18" s="179">
        <f t="shared" si="2"/>
        <v>0</v>
      </c>
      <c r="N18" s="179">
        <f t="shared" si="0"/>
        <v>0</v>
      </c>
      <c r="O18" s="179">
        <f t="shared" si="1"/>
        <v>0</v>
      </c>
      <c r="P18" s="84"/>
      <c r="Q18" s="232" t="str">
        <f>IF(P18="","",IF(P18="SI","No cal documentació",IF(N18&gt;0,(CONCATENATE("1.2 b Projectes",'Valoració '!$D$7,"00",A18))," ")))</f>
        <v/>
      </c>
    </row>
    <row r="19" spans="1:18" x14ac:dyDescent="0.25">
      <c r="A19" s="212">
        <v>12</v>
      </c>
      <c r="B19" s="12"/>
      <c r="C19" s="12"/>
      <c r="D19" s="12"/>
      <c r="E19" s="12"/>
      <c r="F19" s="12"/>
      <c r="G19" s="12"/>
      <c r="H19" s="12"/>
      <c r="I19" s="12"/>
      <c r="J19" s="12"/>
      <c r="K19" s="12"/>
      <c r="L19" s="12"/>
      <c r="M19" s="179">
        <f t="shared" si="2"/>
        <v>0</v>
      </c>
      <c r="N19" s="179">
        <f t="shared" si="0"/>
        <v>0</v>
      </c>
      <c r="O19" s="179">
        <f t="shared" ref="O19:O20" si="3">IF(M19=3,N19,IF(M19&gt;3,(N19+(N19*(M19-3))/3),((N19*M19)/3)))</f>
        <v>0</v>
      </c>
      <c r="P19" s="84"/>
      <c r="Q19" s="232" t="str">
        <f>IF(P19="","",IF(P19="SI","No cal documentació",IF(N19&gt;0,(CONCATENATE("1.2 b Projectes",'Valoració '!$D$7,"00",A19))," ")))</f>
        <v/>
      </c>
    </row>
    <row r="20" spans="1:18" x14ac:dyDescent="0.25">
      <c r="A20" s="212">
        <v>13</v>
      </c>
      <c r="B20" s="12"/>
      <c r="C20" s="12"/>
      <c r="D20" s="12"/>
      <c r="E20" s="12"/>
      <c r="F20" s="12"/>
      <c r="G20" s="12"/>
      <c r="H20" s="12"/>
      <c r="I20" s="12"/>
      <c r="J20" s="12"/>
      <c r="K20" s="12"/>
      <c r="L20" s="12"/>
      <c r="M20" s="179">
        <f t="shared" si="2"/>
        <v>0</v>
      </c>
      <c r="N20" s="179">
        <f t="shared" si="0"/>
        <v>0</v>
      </c>
      <c r="O20" s="179">
        <f t="shared" si="3"/>
        <v>0</v>
      </c>
      <c r="P20" s="84"/>
      <c r="Q20" s="232" t="str">
        <f>IF(P20="","",IF(P20="SI","No cal documentació",IF(N20&gt;0,(CONCATENATE("1.2 b Projectes",'Valoració '!$D$7,"00",A20))," ")))</f>
        <v/>
      </c>
    </row>
    <row r="21" spans="1:18" x14ac:dyDescent="0.25">
      <c r="A21" s="212">
        <v>14</v>
      </c>
      <c r="B21" s="12"/>
      <c r="C21" s="12"/>
      <c r="D21" s="12"/>
      <c r="E21" s="12"/>
      <c r="F21" s="12"/>
      <c r="G21" s="12"/>
      <c r="H21" s="12"/>
      <c r="I21" s="12"/>
      <c r="J21" s="12"/>
      <c r="K21" s="12"/>
      <c r="L21" s="12"/>
      <c r="M21" s="179">
        <f t="shared" si="2"/>
        <v>0</v>
      </c>
      <c r="N21" s="179">
        <f t="shared" si="0"/>
        <v>0</v>
      </c>
      <c r="O21" s="179">
        <f t="shared" si="1"/>
        <v>0</v>
      </c>
      <c r="P21" s="84"/>
      <c r="Q21" s="232" t="str">
        <f>IF(P21="","",IF(P21="SI","No cal documentació",IF(N21&gt;0,(CONCATENATE("1.2 b Projectes",'Valoració '!$D$7,"00",A21))," ")))</f>
        <v/>
      </c>
    </row>
    <row r="22" spans="1:18" x14ac:dyDescent="0.25">
      <c r="A22" s="212">
        <v>15</v>
      </c>
      <c r="B22" s="12"/>
      <c r="C22" s="12"/>
      <c r="D22" s="12"/>
      <c r="E22" s="12"/>
      <c r="F22" s="12"/>
      <c r="G22" s="12"/>
      <c r="H22" s="12"/>
      <c r="I22" s="12"/>
      <c r="J22" s="12"/>
      <c r="K22" s="12"/>
      <c r="L22" s="12"/>
      <c r="M22" s="179">
        <f t="shared" si="2"/>
        <v>0</v>
      </c>
      <c r="N22" s="179">
        <f t="shared" si="0"/>
        <v>0</v>
      </c>
      <c r="O22" s="179">
        <f t="shared" si="1"/>
        <v>0</v>
      </c>
      <c r="P22" s="84"/>
      <c r="Q22" s="232" t="str">
        <f>IF(P22="","",IF(P22="SI","No cal documentació",IF(N22&gt;0,(CONCATENATE("1.2 b Projectes",'Valoració '!$D$7,"00",A22))," ")))</f>
        <v/>
      </c>
    </row>
    <row r="23" spans="1:18" x14ac:dyDescent="0.25">
      <c r="A23" s="212">
        <v>16</v>
      </c>
      <c r="B23" s="12"/>
      <c r="C23" s="12"/>
      <c r="D23" s="12"/>
      <c r="E23" s="12"/>
      <c r="F23" s="12"/>
      <c r="G23" s="12"/>
      <c r="H23" s="12"/>
      <c r="I23" s="12"/>
      <c r="J23" s="12"/>
      <c r="K23" s="12"/>
      <c r="L23" s="12"/>
      <c r="M23" s="179">
        <f t="shared" si="2"/>
        <v>0</v>
      </c>
      <c r="N23" s="179">
        <f t="shared" si="0"/>
        <v>0</v>
      </c>
      <c r="O23" s="179">
        <f t="shared" si="1"/>
        <v>0</v>
      </c>
      <c r="P23" s="84"/>
      <c r="Q23" s="232" t="str">
        <f>IF(P23="","",IF(P23="SI","No cal documentació",IF(N23&gt;0,(CONCATENATE("1.2 b Projectes",'Valoració '!$D$7,"00",A23))," ")))</f>
        <v/>
      </c>
    </row>
    <row r="24" spans="1:18" x14ac:dyDescent="0.25">
      <c r="A24" s="212">
        <v>17</v>
      </c>
      <c r="B24" s="12"/>
      <c r="C24" s="12"/>
      <c r="D24" s="12"/>
      <c r="E24" s="12"/>
      <c r="F24" s="12"/>
      <c r="G24" s="12"/>
      <c r="H24" s="12"/>
      <c r="I24" s="12"/>
      <c r="J24" s="12"/>
      <c r="K24" s="12"/>
      <c r="L24" s="12"/>
      <c r="M24" s="179">
        <f t="shared" si="2"/>
        <v>0</v>
      </c>
      <c r="N24" s="179">
        <f t="shared" si="0"/>
        <v>0</v>
      </c>
      <c r="O24" s="179">
        <f t="shared" si="1"/>
        <v>0</v>
      </c>
      <c r="P24" s="84"/>
      <c r="Q24" s="232" t="str">
        <f>IF(P24="","",IF(P24="SI","No cal documentació",IF(N24&gt;0,(CONCATENATE("1.2 b Projectes",'Valoració '!$D$7,"00",A24))," ")))</f>
        <v/>
      </c>
    </row>
    <row r="25" spans="1:18" x14ac:dyDescent="0.25">
      <c r="A25" s="212">
        <v>18</v>
      </c>
      <c r="B25" s="12"/>
      <c r="C25" s="12"/>
      <c r="D25" s="12"/>
      <c r="E25" s="12"/>
      <c r="F25" s="12"/>
      <c r="G25" s="12"/>
      <c r="H25" s="12"/>
      <c r="I25" s="12"/>
      <c r="J25" s="12"/>
      <c r="K25" s="12"/>
      <c r="L25" s="12"/>
      <c r="M25" s="179">
        <f t="shared" si="2"/>
        <v>0</v>
      </c>
      <c r="N25" s="179">
        <f t="shared" si="0"/>
        <v>0</v>
      </c>
      <c r="O25" s="179">
        <f t="shared" si="1"/>
        <v>0</v>
      </c>
      <c r="P25" s="84"/>
      <c r="Q25" s="232" t="str">
        <f>IF(P25="","",IF(P25="SI","No cal documentació",IF(N25&gt;0,(CONCATENATE("1.2 b Projectes",'Valoració '!$D$7,"00",A25))," ")))</f>
        <v/>
      </c>
    </row>
    <row r="26" spans="1:18" x14ac:dyDescent="0.25">
      <c r="A26" s="212">
        <v>19</v>
      </c>
      <c r="B26" s="12"/>
      <c r="C26" s="12"/>
      <c r="D26" s="12"/>
      <c r="E26" s="12"/>
      <c r="F26" s="12"/>
      <c r="G26" s="12"/>
      <c r="H26" s="12"/>
      <c r="I26" s="12"/>
      <c r="J26" s="12"/>
      <c r="K26" s="12"/>
      <c r="L26" s="12"/>
      <c r="M26" s="179">
        <f t="shared" si="2"/>
        <v>0</v>
      </c>
      <c r="N26" s="179">
        <f t="shared" si="0"/>
        <v>0</v>
      </c>
      <c r="O26" s="179">
        <f t="shared" si="1"/>
        <v>0</v>
      </c>
      <c r="P26" s="84"/>
      <c r="Q26" s="232" t="str">
        <f>IF(P26="","",IF(P26="SI","No cal documentació",IF(N26&gt;0,(CONCATENATE("1.2 b Projectes",'Valoració '!$D$7,"00",A26))," ")))</f>
        <v/>
      </c>
    </row>
    <row r="27" spans="1:18" x14ac:dyDescent="0.25">
      <c r="A27" s="212">
        <v>20</v>
      </c>
      <c r="B27" s="12"/>
      <c r="C27" s="12"/>
      <c r="D27" s="12"/>
      <c r="E27" s="12"/>
      <c r="F27" s="12"/>
      <c r="G27" s="12"/>
      <c r="H27" s="12"/>
      <c r="I27" s="12"/>
      <c r="J27" s="12"/>
      <c r="K27" s="12"/>
      <c r="L27" s="12"/>
      <c r="M27" s="179">
        <f t="shared" ref="M27:M90" si="4">(L27-K27)/365</f>
        <v>0</v>
      </c>
      <c r="N27" s="179">
        <f t="shared" si="0"/>
        <v>0</v>
      </c>
      <c r="O27" s="179">
        <f t="shared" si="1"/>
        <v>0</v>
      </c>
      <c r="P27" s="84"/>
      <c r="Q27" s="232" t="str">
        <f>IF(P27="","",IF(P27="SI","No cal documentació",IF(N27&gt;0,(CONCATENATE("1.2 b Projectes",'Valoració '!$D$7,"00",A27))," ")))</f>
        <v/>
      </c>
    </row>
    <row r="28" spans="1:18" x14ac:dyDescent="0.25">
      <c r="A28" s="212">
        <v>21</v>
      </c>
      <c r="B28" s="12"/>
      <c r="C28" s="12"/>
      <c r="D28" s="12"/>
      <c r="E28" s="12"/>
      <c r="F28" s="12"/>
      <c r="G28" s="12"/>
      <c r="H28" s="12"/>
      <c r="I28" s="12"/>
      <c r="J28" s="12"/>
      <c r="K28" s="12"/>
      <c r="L28" s="12"/>
      <c r="M28" s="179">
        <f t="shared" si="4"/>
        <v>0</v>
      </c>
      <c r="N28" s="179">
        <f t="shared" si="0"/>
        <v>0</v>
      </c>
      <c r="O28" s="179">
        <f t="shared" si="1"/>
        <v>0</v>
      </c>
      <c r="P28" s="84"/>
      <c r="Q28" s="232" t="str">
        <f>IF(P28="","",IF(P28="SI","No cal documentació",IF(N28&gt;0,(CONCATENATE("1.2 b Projectes",'Valoració '!$D$7,"00",A28))," ")))</f>
        <v/>
      </c>
    </row>
    <row r="29" spans="1:18" x14ac:dyDescent="0.25">
      <c r="A29" s="212">
        <v>22</v>
      </c>
      <c r="B29" s="12"/>
      <c r="C29" s="12"/>
      <c r="D29" s="12"/>
      <c r="E29" s="12"/>
      <c r="F29" s="12"/>
      <c r="G29" s="12"/>
      <c r="H29" s="12"/>
      <c r="I29" s="12"/>
      <c r="J29" s="12"/>
      <c r="K29" s="12"/>
      <c r="L29" s="12"/>
      <c r="M29" s="179">
        <f t="shared" si="4"/>
        <v>0</v>
      </c>
      <c r="N29" s="179">
        <f t="shared" si="0"/>
        <v>0</v>
      </c>
      <c r="O29" s="179">
        <f t="shared" si="1"/>
        <v>0</v>
      </c>
      <c r="P29" s="84"/>
      <c r="Q29" s="232" t="str">
        <f>IF(P29="","",IF(P29="SI","No cal documentació",IF(N29&gt;0,(CONCATENATE("1.2 b Projectes",'Valoració '!$D$7,"00",A29))," ")))</f>
        <v/>
      </c>
    </row>
    <row r="30" spans="1:18" x14ac:dyDescent="0.25">
      <c r="A30" s="212">
        <v>23</v>
      </c>
      <c r="B30" s="12"/>
      <c r="C30" s="12"/>
      <c r="D30" s="12"/>
      <c r="E30" s="12"/>
      <c r="F30" s="12"/>
      <c r="G30" s="12"/>
      <c r="H30" s="12"/>
      <c r="I30" s="12"/>
      <c r="J30" s="12"/>
      <c r="K30" s="12"/>
      <c r="L30" s="12"/>
      <c r="M30" s="179">
        <f t="shared" si="4"/>
        <v>0</v>
      </c>
      <c r="N30" s="179">
        <f t="shared" si="0"/>
        <v>0</v>
      </c>
      <c r="O30" s="179">
        <f t="shared" si="1"/>
        <v>0</v>
      </c>
      <c r="P30" s="84"/>
      <c r="Q30" s="232" t="str">
        <f>IF(P30="","",IF(P30="SI","No cal documentació",IF(N30&gt;0,(CONCATENATE("1.2 b Projectes",'Valoració '!$D$7,"00",A30))," ")))</f>
        <v/>
      </c>
    </row>
    <row r="31" spans="1:18" x14ac:dyDescent="0.25">
      <c r="A31" s="212">
        <v>24</v>
      </c>
      <c r="B31" s="12"/>
      <c r="C31" s="12"/>
      <c r="D31" s="12"/>
      <c r="E31" s="12"/>
      <c r="F31" s="12"/>
      <c r="G31" s="12"/>
      <c r="H31" s="12"/>
      <c r="I31" s="12"/>
      <c r="J31" s="12"/>
      <c r="K31" s="12"/>
      <c r="L31" s="12"/>
      <c r="M31" s="179">
        <f t="shared" si="4"/>
        <v>0</v>
      </c>
      <c r="N31" s="179">
        <f t="shared" si="0"/>
        <v>0</v>
      </c>
      <c r="O31" s="179">
        <f t="shared" si="1"/>
        <v>0</v>
      </c>
      <c r="P31" s="84"/>
      <c r="Q31" s="232" t="str">
        <f>IF(P31="","",IF(P31="SI","No cal documentació",IF(N31&gt;0,(CONCATENATE("1.2 b Projectes",'Valoració '!$D$7,"00",A31))," ")))</f>
        <v/>
      </c>
    </row>
    <row r="32" spans="1:18" x14ac:dyDescent="0.25">
      <c r="A32" s="212">
        <v>25</v>
      </c>
      <c r="B32" s="12"/>
      <c r="C32" s="12"/>
      <c r="D32" s="12"/>
      <c r="E32" s="12"/>
      <c r="F32" s="12"/>
      <c r="G32" s="12"/>
      <c r="H32" s="12"/>
      <c r="I32" s="12"/>
      <c r="J32" s="12"/>
      <c r="K32" s="12"/>
      <c r="L32" s="12"/>
      <c r="M32" s="179">
        <f t="shared" si="4"/>
        <v>0</v>
      </c>
      <c r="N32" s="179">
        <f t="shared" si="0"/>
        <v>0</v>
      </c>
      <c r="O32" s="179">
        <f t="shared" si="1"/>
        <v>0</v>
      </c>
      <c r="P32" s="84"/>
      <c r="Q32" s="232" t="str">
        <f>IF(P32="","",IF(P32="SI","No cal documentació",IF(N32&gt;0,(CONCATENATE("1.2 b Projectes",'Valoració '!$D$7,"00",A32))," ")))</f>
        <v/>
      </c>
    </row>
    <row r="33" spans="1:17" x14ac:dyDescent="0.25">
      <c r="A33" s="212">
        <v>26</v>
      </c>
      <c r="B33" s="12"/>
      <c r="C33" s="12"/>
      <c r="D33" s="12"/>
      <c r="E33" s="12"/>
      <c r="F33" s="12"/>
      <c r="G33" s="12"/>
      <c r="H33" s="12"/>
      <c r="I33" s="12"/>
      <c r="J33" s="12"/>
      <c r="K33" s="12"/>
      <c r="L33" s="12"/>
      <c r="M33" s="179">
        <f t="shared" si="4"/>
        <v>0</v>
      </c>
      <c r="N33" s="179">
        <f t="shared" si="0"/>
        <v>0</v>
      </c>
      <c r="O33" s="179">
        <f t="shared" si="1"/>
        <v>0</v>
      </c>
      <c r="P33" s="84"/>
      <c r="Q33" s="232" t="str">
        <f>IF(P33="","",IF(P33="SI","No cal documentació",IF(N33&gt;0,(CONCATENATE("1.2 b Projectes",'Valoració '!$D$7,"00",A33))," ")))</f>
        <v/>
      </c>
    </row>
    <row r="34" spans="1:17" x14ac:dyDescent="0.25">
      <c r="A34" s="212">
        <v>27</v>
      </c>
      <c r="B34" s="12"/>
      <c r="C34" s="12"/>
      <c r="D34" s="12"/>
      <c r="E34" s="12"/>
      <c r="F34" s="12"/>
      <c r="G34" s="12"/>
      <c r="H34" s="12"/>
      <c r="I34" s="12"/>
      <c r="J34" s="12"/>
      <c r="K34" s="12"/>
      <c r="L34" s="12"/>
      <c r="M34" s="179">
        <f t="shared" si="4"/>
        <v>0</v>
      </c>
      <c r="N34" s="179">
        <f t="shared" si="0"/>
        <v>0</v>
      </c>
      <c r="O34" s="179">
        <f t="shared" si="1"/>
        <v>0</v>
      </c>
      <c r="P34" s="84"/>
      <c r="Q34" s="232" t="str">
        <f>IF(P34="","",IF(P34="SI","No cal documentació",IF(N34&gt;0,(CONCATENATE("1.2 b Projectes",'Valoració '!$D$7,"00",A34))," ")))</f>
        <v/>
      </c>
    </row>
    <row r="35" spans="1:17" x14ac:dyDescent="0.25">
      <c r="A35" s="212">
        <v>28</v>
      </c>
      <c r="B35" s="12"/>
      <c r="C35" s="12"/>
      <c r="D35" s="12"/>
      <c r="E35" s="12"/>
      <c r="F35" s="12"/>
      <c r="G35" s="12"/>
      <c r="H35" s="12"/>
      <c r="I35" s="12"/>
      <c r="J35" s="12"/>
      <c r="K35" s="12"/>
      <c r="L35" s="12"/>
      <c r="M35" s="179">
        <f t="shared" si="4"/>
        <v>0</v>
      </c>
      <c r="N35" s="179">
        <f t="shared" si="0"/>
        <v>0</v>
      </c>
      <c r="O35" s="179">
        <f t="shared" si="1"/>
        <v>0</v>
      </c>
      <c r="P35" s="84"/>
      <c r="Q35" s="232" t="str">
        <f>IF(P35="","",IF(P35="SI","No cal documentació",IF(N35&gt;0,(CONCATENATE("1.2 b Projectes",'Valoració '!$D$7,"00",A35))," ")))</f>
        <v/>
      </c>
    </row>
    <row r="36" spans="1:17" x14ac:dyDescent="0.25">
      <c r="A36" s="212">
        <v>29</v>
      </c>
      <c r="B36" s="12"/>
      <c r="C36" s="12"/>
      <c r="D36" s="12"/>
      <c r="E36" s="12"/>
      <c r="F36" s="12"/>
      <c r="G36" s="12"/>
      <c r="H36" s="12"/>
      <c r="I36" s="12"/>
      <c r="J36" s="12"/>
      <c r="K36" s="12"/>
      <c r="L36" s="12"/>
      <c r="M36" s="179">
        <f t="shared" si="4"/>
        <v>0</v>
      </c>
      <c r="N36" s="179">
        <f t="shared" si="0"/>
        <v>0</v>
      </c>
      <c r="O36" s="179">
        <f t="shared" si="1"/>
        <v>0</v>
      </c>
      <c r="P36" s="84"/>
      <c r="Q36" s="232" t="str">
        <f>IF(P36="","",IF(P36="SI","No cal documentació",IF(N36&gt;0,(CONCATENATE("1.2 b Projectes",'Valoració '!$D$7,"00",A36))," ")))</f>
        <v/>
      </c>
    </row>
    <row r="37" spans="1:17" x14ac:dyDescent="0.25">
      <c r="A37" s="212">
        <v>30</v>
      </c>
      <c r="B37" s="12"/>
      <c r="C37" s="12"/>
      <c r="D37" s="12"/>
      <c r="E37" s="12"/>
      <c r="F37" s="12"/>
      <c r="G37" s="12"/>
      <c r="H37" s="12"/>
      <c r="I37" s="12"/>
      <c r="J37" s="12"/>
      <c r="K37" s="12"/>
      <c r="L37" s="12"/>
      <c r="M37" s="179">
        <f t="shared" si="4"/>
        <v>0</v>
      </c>
      <c r="N37" s="179">
        <f t="shared" si="0"/>
        <v>0</v>
      </c>
      <c r="O37" s="179">
        <f t="shared" si="1"/>
        <v>0</v>
      </c>
      <c r="P37" s="84"/>
      <c r="Q37" s="232" t="str">
        <f>IF(P37="","",IF(P37="SI","No cal documentació",IF(N37&gt;0,(CONCATENATE("1.2 b Projectes",'Valoració '!$D$7,"00",A37))," ")))</f>
        <v/>
      </c>
    </row>
    <row r="38" spans="1:17" x14ac:dyDescent="0.25">
      <c r="A38" s="212">
        <v>31</v>
      </c>
      <c r="B38" s="12"/>
      <c r="C38" s="12"/>
      <c r="D38" s="12"/>
      <c r="E38" s="12"/>
      <c r="F38" s="12"/>
      <c r="G38" s="12"/>
      <c r="H38" s="12"/>
      <c r="I38" s="12"/>
      <c r="J38" s="12"/>
      <c r="K38" s="12"/>
      <c r="L38" s="12"/>
      <c r="M38" s="179">
        <f t="shared" si="4"/>
        <v>0</v>
      </c>
      <c r="N38" s="179">
        <f t="shared" si="0"/>
        <v>0</v>
      </c>
      <c r="O38" s="179">
        <f t="shared" si="1"/>
        <v>0</v>
      </c>
      <c r="P38" s="84"/>
      <c r="Q38" s="232" t="str">
        <f>IF(P38="","",IF(P38="SI","No cal documentació",IF(N38&gt;0,(CONCATENATE("1.2 b Projectes",'Valoració '!$D$7,"00",A38))," ")))</f>
        <v/>
      </c>
    </row>
    <row r="39" spans="1:17" x14ac:dyDescent="0.25">
      <c r="A39" s="212">
        <v>32</v>
      </c>
      <c r="B39" s="12"/>
      <c r="C39" s="12"/>
      <c r="D39" s="12"/>
      <c r="E39" s="12"/>
      <c r="F39" s="12"/>
      <c r="G39" s="12"/>
      <c r="H39" s="12"/>
      <c r="I39" s="12"/>
      <c r="J39" s="12"/>
      <c r="K39" s="12"/>
      <c r="L39" s="12"/>
      <c r="M39" s="179">
        <f t="shared" si="4"/>
        <v>0</v>
      </c>
      <c r="N39" s="179">
        <f t="shared" si="0"/>
        <v>0</v>
      </c>
      <c r="O39" s="179">
        <f t="shared" si="1"/>
        <v>0</v>
      </c>
      <c r="P39" s="84"/>
      <c r="Q39" s="232" t="str">
        <f>IF(P39="","",IF(P39="SI","No cal documentació",IF(N39&gt;0,(CONCATENATE("1.2 b Projectes",'Valoració '!$D$7,"00",A39))," ")))</f>
        <v/>
      </c>
    </row>
    <row r="40" spans="1:17" x14ac:dyDescent="0.25">
      <c r="A40" s="212">
        <v>33</v>
      </c>
      <c r="B40" s="12"/>
      <c r="C40" s="12"/>
      <c r="D40" s="12"/>
      <c r="E40" s="12"/>
      <c r="F40" s="12"/>
      <c r="G40" s="12"/>
      <c r="H40" s="12"/>
      <c r="I40" s="12"/>
      <c r="J40" s="12"/>
      <c r="K40" s="12"/>
      <c r="L40" s="12"/>
      <c r="M40" s="179">
        <f t="shared" si="4"/>
        <v>0</v>
      </c>
      <c r="N40" s="179">
        <f t="shared" ref="N40:N71" si="5">IF(H40="si",IF(F40&gt;1,IF(G40&gt;1,0.7,1),IF(G40&gt;1,0.6,0.75)),(IF(I40="si",0.3,0)))</f>
        <v>0</v>
      </c>
      <c r="O40" s="179">
        <f t="shared" si="1"/>
        <v>0</v>
      </c>
      <c r="P40" s="84"/>
      <c r="Q40" s="232" t="str">
        <f>IF(P40="","",IF(P40="SI","No cal documentació",IF(N40&gt;0,(CONCATENATE("1.2 b Projectes",'Valoració '!$D$7,"00",A40))," ")))</f>
        <v/>
      </c>
    </row>
    <row r="41" spans="1:17" x14ac:dyDescent="0.25">
      <c r="A41" s="212">
        <v>34</v>
      </c>
      <c r="B41" s="12"/>
      <c r="C41" s="12"/>
      <c r="D41" s="12"/>
      <c r="E41" s="12"/>
      <c r="F41" s="12"/>
      <c r="G41" s="12"/>
      <c r="H41" s="12"/>
      <c r="I41" s="12"/>
      <c r="J41" s="12"/>
      <c r="K41" s="12"/>
      <c r="L41" s="12"/>
      <c r="M41" s="179">
        <f t="shared" si="4"/>
        <v>0</v>
      </c>
      <c r="N41" s="179">
        <f t="shared" si="5"/>
        <v>0</v>
      </c>
      <c r="O41" s="179">
        <f t="shared" si="1"/>
        <v>0</v>
      </c>
      <c r="P41" s="84"/>
      <c r="Q41" s="232" t="str">
        <f>IF(P41="","",IF(P41="SI","No cal documentació",IF(N41&gt;0,(CONCATENATE("1.2 b Projectes",'Valoració '!$D$7,"00",A41))," ")))</f>
        <v/>
      </c>
    </row>
    <row r="42" spans="1:17" x14ac:dyDescent="0.25">
      <c r="A42" s="212">
        <v>35</v>
      </c>
      <c r="B42" s="12"/>
      <c r="C42" s="12"/>
      <c r="D42" s="12"/>
      <c r="E42" s="12"/>
      <c r="F42" s="12"/>
      <c r="G42" s="12"/>
      <c r="H42" s="12"/>
      <c r="I42" s="12"/>
      <c r="J42" s="12"/>
      <c r="K42" s="12"/>
      <c r="L42" s="12"/>
      <c r="M42" s="179">
        <f t="shared" si="4"/>
        <v>0</v>
      </c>
      <c r="N42" s="179">
        <f t="shared" si="5"/>
        <v>0</v>
      </c>
      <c r="O42" s="179">
        <f t="shared" si="1"/>
        <v>0</v>
      </c>
      <c r="P42" s="84"/>
      <c r="Q42" s="232" t="str">
        <f>IF(P42="","",IF(P42="SI","No cal documentació",IF(N42&gt;0,(CONCATENATE("1.2 b Projectes",'Valoració '!$D$7,"00",A42))," ")))</f>
        <v/>
      </c>
    </row>
    <row r="43" spans="1:17" x14ac:dyDescent="0.25">
      <c r="A43" s="212">
        <v>36</v>
      </c>
      <c r="B43" s="12"/>
      <c r="C43" s="12"/>
      <c r="D43" s="12"/>
      <c r="E43" s="12"/>
      <c r="F43" s="12"/>
      <c r="G43" s="12"/>
      <c r="H43" s="12"/>
      <c r="I43" s="12"/>
      <c r="J43" s="12"/>
      <c r="K43" s="12"/>
      <c r="L43" s="12"/>
      <c r="M43" s="179">
        <f t="shared" si="4"/>
        <v>0</v>
      </c>
      <c r="N43" s="179">
        <f t="shared" si="5"/>
        <v>0</v>
      </c>
      <c r="O43" s="179">
        <f t="shared" si="1"/>
        <v>0</v>
      </c>
      <c r="P43" s="84"/>
      <c r="Q43" s="232" t="str">
        <f>IF(P43="","",IF(P43="SI","No cal documentació",IF(N43&gt;0,(CONCATENATE("1.2 b Projectes",'Valoració '!$D$7,"00",A43))," ")))</f>
        <v/>
      </c>
    </row>
    <row r="44" spans="1:17" x14ac:dyDescent="0.25">
      <c r="A44" s="212">
        <v>37</v>
      </c>
      <c r="B44" s="12"/>
      <c r="C44" s="12"/>
      <c r="D44" s="12"/>
      <c r="E44" s="12"/>
      <c r="F44" s="12"/>
      <c r="G44" s="12"/>
      <c r="H44" s="12"/>
      <c r="I44" s="12"/>
      <c r="J44" s="12"/>
      <c r="K44" s="12"/>
      <c r="L44" s="12"/>
      <c r="M44" s="179">
        <f t="shared" si="4"/>
        <v>0</v>
      </c>
      <c r="N44" s="179">
        <f t="shared" si="5"/>
        <v>0</v>
      </c>
      <c r="O44" s="179">
        <f t="shared" si="1"/>
        <v>0</v>
      </c>
      <c r="P44" s="84"/>
      <c r="Q44" s="232" t="str">
        <f>IF(P44="","",IF(P44="SI","No cal documentació",IF(N44&gt;0,(CONCATENATE("1.2 b Projectes",'Valoració '!$D$7,"00",A44))," ")))</f>
        <v/>
      </c>
    </row>
    <row r="45" spans="1:17" x14ac:dyDescent="0.25">
      <c r="A45" s="212">
        <v>38</v>
      </c>
      <c r="B45" s="12"/>
      <c r="C45" s="12"/>
      <c r="D45" s="12"/>
      <c r="E45" s="12"/>
      <c r="F45" s="12"/>
      <c r="G45" s="12"/>
      <c r="H45" s="12"/>
      <c r="I45" s="12"/>
      <c r="J45" s="12"/>
      <c r="K45" s="12"/>
      <c r="L45" s="12"/>
      <c r="M45" s="179">
        <f t="shared" si="4"/>
        <v>0</v>
      </c>
      <c r="N45" s="179">
        <f t="shared" si="5"/>
        <v>0</v>
      </c>
      <c r="O45" s="179">
        <f t="shared" si="1"/>
        <v>0</v>
      </c>
      <c r="P45" s="84"/>
      <c r="Q45" s="232" t="str">
        <f>IF(P45="","",IF(P45="SI","No cal documentació",IF(N45&gt;0,(CONCATENATE("1.2 b Projectes",'Valoració '!$D$7,"00",A45))," ")))</f>
        <v/>
      </c>
    </row>
    <row r="46" spans="1:17" x14ac:dyDescent="0.25">
      <c r="A46" s="212">
        <v>39</v>
      </c>
      <c r="B46" s="12"/>
      <c r="C46" s="12"/>
      <c r="D46" s="12"/>
      <c r="E46" s="12"/>
      <c r="F46" s="12"/>
      <c r="G46" s="12"/>
      <c r="H46" s="12"/>
      <c r="I46" s="12"/>
      <c r="J46" s="12"/>
      <c r="K46" s="12"/>
      <c r="L46" s="12"/>
      <c r="M46" s="179">
        <f t="shared" si="4"/>
        <v>0</v>
      </c>
      <c r="N46" s="179">
        <f t="shared" si="5"/>
        <v>0</v>
      </c>
      <c r="O46" s="179">
        <f t="shared" si="1"/>
        <v>0</v>
      </c>
      <c r="P46" s="84"/>
      <c r="Q46" s="232" t="str">
        <f>IF(P46="","",IF(P46="SI","No cal documentació",IF(N46&gt;0,(CONCATENATE("1.2 b Projectes",'Valoració '!$D$7,"00",A46))," ")))</f>
        <v/>
      </c>
    </row>
    <row r="47" spans="1:17" x14ac:dyDescent="0.25">
      <c r="A47" s="212">
        <v>40</v>
      </c>
      <c r="B47" s="12"/>
      <c r="C47" s="12"/>
      <c r="D47" s="12"/>
      <c r="E47" s="12"/>
      <c r="F47" s="12"/>
      <c r="G47" s="12"/>
      <c r="H47" s="12"/>
      <c r="I47" s="12"/>
      <c r="J47" s="12"/>
      <c r="K47" s="12"/>
      <c r="L47" s="12"/>
      <c r="M47" s="179">
        <f t="shared" si="4"/>
        <v>0</v>
      </c>
      <c r="N47" s="179">
        <f t="shared" si="5"/>
        <v>0</v>
      </c>
      <c r="O47" s="179">
        <f t="shared" si="1"/>
        <v>0</v>
      </c>
      <c r="P47" s="84"/>
      <c r="Q47" s="232" t="str">
        <f>IF(P47="","",IF(P47="SI","No cal documentació",IF(N47&gt;0,(CONCATENATE("1.2 b Projectes",'Valoració '!$D$7,"00",A47))," ")))</f>
        <v/>
      </c>
    </row>
    <row r="48" spans="1:17" x14ac:dyDescent="0.25">
      <c r="A48" s="212">
        <v>41</v>
      </c>
      <c r="B48" s="12"/>
      <c r="C48" s="12"/>
      <c r="D48" s="12"/>
      <c r="E48" s="12"/>
      <c r="F48" s="12"/>
      <c r="G48" s="12"/>
      <c r="H48" s="12"/>
      <c r="I48" s="12"/>
      <c r="J48" s="12"/>
      <c r="K48" s="12"/>
      <c r="L48" s="12"/>
      <c r="M48" s="179">
        <f t="shared" si="4"/>
        <v>0</v>
      </c>
      <c r="N48" s="179">
        <f t="shared" si="5"/>
        <v>0</v>
      </c>
      <c r="O48" s="179">
        <f t="shared" si="1"/>
        <v>0</v>
      </c>
      <c r="P48" s="84"/>
      <c r="Q48" s="232" t="str">
        <f>IF(P48="","",IF(P48="SI","No cal documentació",IF(N48&gt;0,(CONCATENATE("1.2 b Projectes",'Valoració '!$D$7,"00",A48))," ")))</f>
        <v/>
      </c>
    </row>
    <row r="49" spans="1:17" x14ac:dyDescent="0.25">
      <c r="A49" s="212">
        <v>42</v>
      </c>
      <c r="B49" s="12"/>
      <c r="C49" s="12"/>
      <c r="D49" s="12"/>
      <c r="E49" s="12"/>
      <c r="F49" s="12"/>
      <c r="G49" s="12"/>
      <c r="H49" s="12"/>
      <c r="I49" s="12"/>
      <c r="J49" s="12"/>
      <c r="K49" s="12"/>
      <c r="L49" s="12"/>
      <c r="M49" s="179">
        <f t="shared" si="4"/>
        <v>0</v>
      </c>
      <c r="N49" s="179">
        <f t="shared" si="5"/>
        <v>0</v>
      </c>
      <c r="O49" s="179">
        <f t="shared" si="1"/>
        <v>0</v>
      </c>
      <c r="P49" s="84"/>
      <c r="Q49" s="232" t="str">
        <f>IF(P49="","",IF(P49="SI","No cal documentació",IF(N49&gt;0,(CONCATENATE("1.2 b Projectes",'Valoració '!$D$7,"00",A49))," ")))</f>
        <v/>
      </c>
    </row>
    <row r="50" spans="1:17" x14ac:dyDescent="0.25">
      <c r="A50" s="212">
        <v>43</v>
      </c>
      <c r="B50" s="12"/>
      <c r="C50" s="12"/>
      <c r="D50" s="12"/>
      <c r="E50" s="12"/>
      <c r="F50" s="12"/>
      <c r="G50" s="12"/>
      <c r="H50" s="12"/>
      <c r="I50" s="12"/>
      <c r="J50" s="12"/>
      <c r="K50" s="12"/>
      <c r="L50" s="12"/>
      <c r="M50" s="179">
        <f t="shared" si="4"/>
        <v>0</v>
      </c>
      <c r="N50" s="179">
        <f t="shared" si="5"/>
        <v>0</v>
      </c>
      <c r="O50" s="179">
        <f t="shared" si="1"/>
        <v>0</v>
      </c>
      <c r="P50" s="84"/>
      <c r="Q50" s="232" t="str">
        <f>IF(P50="","",IF(P50="SI","No cal documentació",IF(N50&gt;0,(CONCATENATE("1.2 b Projectes",'Valoració '!$D$7,"00",A50))," ")))</f>
        <v/>
      </c>
    </row>
    <row r="51" spans="1:17" x14ac:dyDescent="0.25">
      <c r="A51" s="212">
        <v>44</v>
      </c>
      <c r="B51" s="12"/>
      <c r="C51" s="12"/>
      <c r="D51" s="12"/>
      <c r="E51" s="12"/>
      <c r="F51" s="12"/>
      <c r="G51" s="12"/>
      <c r="H51" s="12"/>
      <c r="I51" s="12"/>
      <c r="J51" s="12"/>
      <c r="K51" s="12"/>
      <c r="L51" s="12"/>
      <c r="M51" s="179">
        <f t="shared" si="4"/>
        <v>0</v>
      </c>
      <c r="N51" s="179">
        <f t="shared" si="5"/>
        <v>0</v>
      </c>
      <c r="O51" s="179">
        <f t="shared" si="1"/>
        <v>0</v>
      </c>
      <c r="P51" s="84"/>
      <c r="Q51" s="232" t="str">
        <f>IF(P51="","",IF(P51="SI","No cal documentació",IF(N51&gt;0,(CONCATENATE("1.2 b Projectes",'Valoració '!$D$7,"00",A51))," ")))</f>
        <v/>
      </c>
    </row>
    <row r="52" spans="1:17" x14ac:dyDescent="0.25">
      <c r="A52" s="212">
        <v>45</v>
      </c>
      <c r="B52" s="12"/>
      <c r="C52" s="12"/>
      <c r="D52" s="12"/>
      <c r="E52" s="12"/>
      <c r="F52" s="12"/>
      <c r="G52" s="12"/>
      <c r="H52" s="12"/>
      <c r="I52" s="12"/>
      <c r="J52" s="12"/>
      <c r="K52" s="12"/>
      <c r="L52" s="12"/>
      <c r="M52" s="179">
        <f t="shared" si="4"/>
        <v>0</v>
      </c>
      <c r="N52" s="179">
        <f t="shared" si="5"/>
        <v>0</v>
      </c>
      <c r="O52" s="179">
        <f t="shared" si="1"/>
        <v>0</v>
      </c>
      <c r="P52" s="84"/>
      <c r="Q52" s="232" t="str">
        <f>IF(P52="","",IF(P52="SI","No cal documentació",IF(N52&gt;0,(CONCATENATE("1.2 b Projectes",'Valoració '!$D$7,"00",A52))," ")))</f>
        <v/>
      </c>
    </row>
    <row r="53" spans="1:17" x14ac:dyDescent="0.25">
      <c r="A53" s="212">
        <v>46</v>
      </c>
      <c r="B53" s="12"/>
      <c r="C53" s="12"/>
      <c r="D53" s="12"/>
      <c r="E53" s="12"/>
      <c r="F53" s="12"/>
      <c r="G53" s="12"/>
      <c r="H53" s="12"/>
      <c r="I53" s="12"/>
      <c r="J53" s="12"/>
      <c r="K53" s="12"/>
      <c r="L53" s="12"/>
      <c r="M53" s="179">
        <f t="shared" si="4"/>
        <v>0</v>
      </c>
      <c r="N53" s="179">
        <f t="shared" si="5"/>
        <v>0</v>
      </c>
      <c r="O53" s="179">
        <f t="shared" si="1"/>
        <v>0</v>
      </c>
      <c r="P53" s="84"/>
      <c r="Q53" s="232" t="str">
        <f>IF(P53="","",IF(P53="SI","No cal documentació",IF(N53&gt;0,(CONCATENATE("1.2 b Projectes",'Valoració '!$D$7,"00",A53))," ")))</f>
        <v/>
      </c>
    </row>
    <row r="54" spans="1:17" x14ac:dyDescent="0.25">
      <c r="A54" s="212">
        <v>47</v>
      </c>
      <c r="B54" s="12"/>
      <c r="C54" s="12"/>
      <c r="D54" s="12"/>
      <c r="E54" s="12"/>
      <c r="F54" s="12"/>
      <c r="G54" s="12"/>
      <c r="H54" s="12"/>
      <c r="I54" s="12"/>
      <c r="J54" s="12"/>
      <c r="K54" s="12"/>
      <c r="L54" s="12"/>
      <c r="M54" s="179">
        <f t="shared" si="4"/>
        <v>0</v>
      </c>
      <c r="N54" s="179">
        <f t="shared" si="5"/>
        <v>0</v>
      </c>
      <c r="O54" s="179">
        <f t="shared" si="1"/>
        <v>0</v>
      </c>
      <c r="P54" s="84"/>
      <c r="Q54" s="232" t="str">
        <f>IF(P54="","",IF(P54="SI","No cal documentació",IF(N54&gt;0,(CONCATENATE("1.2 b Projectes",'Valoració '!$D$7,"00",A54))," ")))</f>
        <v/>
      </c>
    </row>
    <row r="55" spans="1:17" x14ac:dyDescent="0.25">
      <c r="A55" s="212">
        <v>48</v>
      </c>
      <c r="B55" s="12"/>
      <c r="C55" s="12"/>
      <c r="D55" s="12"/>
      <c r="E55" s="12"/>
      <c r="F55" s="12"/>
      <c r="G55" s="12"/>
      <c r="H55" s="12"/>
      <c r="I55" s="12"/>
      <c r="J55" s="12"/>
      <c r="K55" s="12"/>
      <c r="L55" s="12"/>
      <c r="M55" s="179">
        <f t="shared" si="4"/>
        <v>0</v>
      </c>
      <c r="N55" s="179">
        <f t="shared" si="5"/>
        <v>0</v>
      </c>
      <c r="O55" s="179">
        <f t="shared" si="1"/>
        <v>0</v>
      </c>
      <c r="P55" s="84"/>
      <c r="Q55" s="232" t="str">
        <f>IF(P55="","",IF(P55="SI","No cal documentació",IF(N55&gt;0,(CONCATENATE("1.2 b Projectes",'Valoració '!$D$7,"00",A55))," ")))</f>
        <v/>
      </c>
    </row>
    <row r="56" spans="1:17" x14ac:dyDescent="0.25">
      <c r="A56" s="212">
        <v>49</v>
      </c>
      <c r="B56" s="12"/>
      <c r="C56" s="12"/>
      <c r="D56" s="12"/>
      <c r="E56" s="12"/>
      <c r="F56" s="12"/>
      <c r="G56" s="12"/>
      <c r="H56" s="12"/>
      <c r="I56" s="12"/>
      <c r="J56" s="12"/>
      <c r="K56" s="12"/>
      <c r="L56" s="12"/>
      <c r="M56" s="179">
        <f t="shared" si="4"/>
        <v>0</v>
      </c>
      <c r="N56" s="179">
        <f t="shared" si="5"/>
        <v>0</v>
      </c>
      <c r="O56" s="179">
        <f t="shared" si="1"/>
        <v>0</v>
      </c>
      <c r="P56" s="84"/>
      <c r="Q56" s="232" t="str">
        <f>IF(P56="","",IF(P56="SI","No cal documentació",IF(N56&gt;0,(CONCATENATE("1.2 b Projectes",'Valoració '!$D$7,"00",A56))," ")))</f>
        <v/>
      </c>
    </row>
    <row r="57" spans="1:17" x14ac:dyDescent="0.25">
      <c r="A57" s="212">
        <v>50</v>
      </c>
      <c r="B57" s="12"/>
      <c r="C57" s="12"/>
      <c r="D57" s="12"/>
      <c r="E57" s="12"/>
      <c r="F57" s="12"/>
      <c r="G57" s="12"/>
      <c r="H57" s="12"/>
      <c r="I57" s="12"/>
      <c r="J57" s="12"/>
      <c r="K57" s="12"/>
      <c r="L57" s="12"/>
      <c r="M57" s="179">
        <f t="shared" si="4"/>
        <v>0</v>
      </c>
      <c r="N57" s="179">
        <f t="shared" si="5"/>
        <v>0</v>
      </c>
      <c r="O57" s="179">
        <f t="shared" si="1"/>
        <v>0</v>
      </c>
      <c r="P57" s="84"/>
      <c r="Q57" s="232" t="str">
        <f>IF(P57="","",IF(P57="SI","No cal documentació",IF(N57&gt;0,(CONCATENATE("1.2 b Projectes",'Valoració '!$D$7,"00",A57))," ")))</f>
        <v/>
      </c>
    </row>
    <row r="58" spans="1:17" x14ac:dyDescent="0.25">
      <c r="A58" s="212">
        <v>51</v>
      </c>
      <c r="B58" s="12"/>
      <c r="C58" s="12"/>
      <c r="D58" s="12"/>
      <c r="E58" s="12"/>
      <c r="F58" s="12"/>
      <c r="G58" s="12"/>
      <c r="H58" s="12"/>
      <c r="I58" s="12"/>
      <c r="J58" s="12"/>
      <c r="K58" s="12"/>
      <c r="L58" s="12"/>
      <c r="M58" s="179">
        <f t="shared" si="4"/>
        <v>0</v>
      </c>
      <c r="N58" s="179">
        <f t="shared" si="5"/>
        <v>0</v>
      </c>
      <c r="O58" s="179">
        <f t="shared" si="1"/>
        <v>0</v>
      </c>
      <c r="P58" s="84"/>
      <c r="Q58" s="232" t="str">
        <f>IF(P58="","",IF(P58="SI","No cal documentació",IF(N58&gt;0,(CONCATENATE("1.2 b Projectes",'Valoració '!$D$7,"00",A58))," ")))</f>
        <v/>
      </c>
    </row>
    <row r="59" spans="1:17" x14ac:dyDescent="0.25">
      <c r="A59" s="212">
        <v>52</v>
      </c>
      <c r="B59" s="12"/>
      <c r="C59" s="12"/>
      <c r="D59" s="12"/>
      <c r="E59" s="12"/>
      <c r="F59" s="12"/>
      <c r="G59" s="12"/>
      <c r="H59" s="12"/>
      <c r="I59" s="12"/>
      <c r="J59" s="12"/>
      <c r="K59" s="12"/>
      <c r="L59" s="12"/>
      <c r="M59" s="179">
        <f t="shared" si="4"/>
        <v>0</v>
      </c>
      <c r="N59" s="179">
        <f t="shared" si="5"/>
        <v>0</v>
      </c>
      <c r="O59" s="179">
        <f t="shared" si="1"/>
        <v>0</v>
      </c>
      <c r="P59" s="84"/>
      <c r="Q59" s="232" t="str">
        <f>IF(P59="","",IF(P59="SI","No cal documentació",IF(N59&gt;0,(CONCATENATE("1.2 b Projectes",'Valoració '!$D$7,"00",A59))," ")))</f>
        <v/>
      </c>
    </row>
    <row r="60" spans="1:17" x14ac:dyDescent="0.25">
      <c r="A60" s="212">
        <v>53</v>
      </c>
      <c r="B60" s="12"/>
      <c r="C60" s="12"/>
      <c r="D60" s="12"/>
      <c r="E60" s="12"/>
      <c r="F60" s="12"/>
      <c r="G60" s="12"/>
      <c r="H60" s="12"/>
      <c r="I60" s="12"/>
      <c r="J60" s="12"/>
      <c r="K60" s="12"/>
      <c r="L60" s="12"/>
      <c r="M60" s="179">
        <f t="shared" si="4"/>
        <v>0</v>
      </c>
      <c r="N60" s="179">
        <f t="shared" si="5"/>
        <v>0</v>
      </c>
      <c r="O60" s="179">
        <f t="shared" si="1"/>
        <v>0</v>
      </c>
      <c r="P60" s="84"/>
      <c r="Q60" s="232" t="str">
        <f>IF(P60="","",IF(P60="SI","No cal documentació",IF(N60&gt;0,(CONCATENATE("1.2 b Projectes",'Valoració '!$D$7,"00",A60))," ")))</f>
        <v/>
      </c>
    </row>
    <row r="61" spans="1:17" x14ac:dyDescent="0.25">
      <c r="A61" s="212">
        <v>54</v>
      </c>
      <c r="B61" s="12"/>
      <c r="C61" s="12"/>
      <c r="D61" s="12"/>
      <c r="E61" s="12"/>
      <c r="F61" s="12"/>
      <c r="G61" s="12"/>
      <c r="H61" s="12"/>
      <c r="I61" s="12"/>
      <c r="J61" s="12"/>
      <c r="K61" s="12"/>
      <c r="L61" s="12"/>
      <c r="M61" s="179">
        <f t="shared" si="4"/>
        <v>0</v>
      </c>
      <c r="N61" s="179">
        <f t="shared" si="5"/>
        <v>0</v>
      </c>
      <c r="O61" s="179">
        <f t="shared" si="1"/>
        <v>0</v>
      </c>
      <c r="P61" s="84"/>
      <c r="Q61" s="232" t="str">
        <f>IF(P61="","",IF(P61="SI","No cal documentació",IF(N61&gt;0,(CONCATENATE("1.2 b Projectes",'Valoració '!$D$7,"00",A61))," ")))</f>
        <v/>
      </c>
    </row>
    <row r="62" spans="1:17" x14ac:dyDescent="0.25">
      <c r="A62" s="212">
        <v>55</v>
      </c>
      <c r="B62" s="12"/>
      <c r="C62" s="12"/>
      <c r="D62" s="12"/>
      <c r="E62" s="12"/>
      <c r="F62" s="12"/>
      <c r="G62" s="12"/>
      <c r="H62" s="12"/>
      <c r="I62" s="12"/>
      <c r="J62" s="12"/>
      <c r="K62" s="12"/>
      <c r="L62" s="12"/>
      <c r="M62" s="179">
        <f t="shared" si="4"/>
        <v>0</v>
      </c>
      <c r="N62" s="179">
        <f t="shared" si="5"/>
        <v>0</v>
      </c>
      <c r="O62" s="179">
        <f t="shared" si="1"/>
        <v>0</v>
      </c>
      <c r="P62" s="84"/>
      <c r="Q62" s="232" t="str">
        <f>IF(P62="","",IF(P62="SI","No cal documentació",IF(N62&gt;0,(CONCATENATE("1.2 b Projectes",'Valoració '!$D$7,"00",A62))," ")))</f>
        <v/>
      </c>
    </row>
    <row r="63" spans="1:17" x14ac:dyDescent="0.25">
      <c r="A63" s="212">
        <v>56</v>
      </c>
      <c r="B63" s="12"/>
      <c r="C63" s="12"/>
      <c r="D63" s="12"/>
      <c r="E63" s="12"/>
      <c r="F63" s="12"/>
      <c r="G63" s="12"/>
      <c r="H63" s="12"/>
      <c r="I63" s="12"/>
      <c r="J63" s="12"/>
      <c r="K63" s="12"/>
      <c r="L63" s="12"/>
      <c r="M63" s="179">
        <f t="shared" si="4"/>
        <v>0</v>
      </c>
      <c r="N63" s="179">
        <f t="shared" si="5"/>
        <v>0</v>
      </c>
      <c r="O63" s="179">
        <f t="shared" si="1"/>
        <v>0</v>
      </c>
      <c r="P63" s="84"/>
      <c r="Q63" s="232" t="str">
        <f>IF(P63="","",IF(P63="SI","No cal documentació",IF(N63&gt;0,(CONCATENATE("1.2 b Projectes",'Valoració '!$D$7,"00",A63))," ")))</f>
        <v/>
      </c>
    </row>
    <row r="64" spans="1:17" x14ac:dyDescent="0.25">
      <c r="A64" s="212">
        <v>57</v>
      </c>
      <c r="B64" s="12"/>
      <c r="C64" s="12"/>
      <c r="D64" s="12"/>
      <c r="E64" s="12"/>
      <c r="F64" s="12"/>
      <c r="G64" s="12"/>
      <c r="H64" s="12"/>
      <c r="I64" s="12"/>
      <c r="J64" s="12"/>
      <c r="K64" s="12"/>
      <c r="L64" s="12"/>
      <c r="M64" s="179">
        <f t="shared" si="4"/>
        <v>0</v>
      </c>
      <c r="N64" s="179">
        <f t="shared" si="5"/>
        <v>0</v>
      </c>
      <c r="O64" s="179">
        <f t="shared" si="1"/>
        <v>0</v>
      </c>
      <c r="P64" s="84"/>
      <c r="Q64" s="232" t="str">
        <f>IF(P64="","",IF(P64="SI","No cal documentació",IF(N64&gt;0,(CONCATENATE("1.2 b Projectes",'Valoració '!$D$7,"00",A64))," ")))</f>
        <v/>
      </c>
    </row>
    <row r="65" spans="1:17" x14ac:dyDescent="0.25">
      <c r="A65" s="212">
        <v>58</v>
      </c>
      <c r="B65" s="12"/>
      <c r="C65" s="12"/>
      <c r="D65" s="12"/>
      <c r="E65" s="12"/>
      <c r="F65" s="12"/>
      <c r="G65" s="12"/>
      <c r="H65" s="12"/>
      <c r="I65" s="12"/>
      <c r="J65" s="12"/>
      <c r="K65" s="12"/>
      <c r="L65" s="12"/>
      <c r="M65" s="179">
        <f t="shared" si="4"/>
        <v>0</v>
      </c>
      <c r="N65" s="179">
        <f t="shared" si="5"/>
        <v>0</v>
      </c>
      <c r="O65" s="179">
        <f t="shared" si="1"/>
        <v>0</v>
      </c>
      <c r="P65" s="84"/>
      <c r="Q65" s="232" t="str">
        <f>IF(P65="","",IF(P65="SI","No cal documentació",IF(N65&gt;0,(CONCATENATE("1.2 b Projectes",'Valoració '!$D$7,"00",A65))," ")))</f>
        <v/>
      </c>
    </row>
    <row r="66" spans="1:17" x14ac:dyDescent="0.25">
      <c r="A66" s="212">
        <v>59</v>
      </c>
      <c r="B66" s="12"/>
      <c r="C66" s="12"/>
      <c r="D66" s="12"/>
      <c r="E66" s="12"/>
      <c r="F66" s="12"/>
      <c r="G66" s="12"/>
      <c r="H66" s="12"/>
      <c r="I66" s="12"/>
      <c r="J66" s="12"/>
      <c r="K66" s="12"/>
      <c r="L66" s="12"/>
      <c r="M66" s="179">
        <f t="shared" si="4"/>
        <v>0</v>
      </c>
      <c r="N66" s="179">
        <f t="shared" si="5"/>
        <v>0</v>
      </c>
      <c r="O66" s="179">
        <f t="shared" si="1"/>
        <v>0</v>
      </c>
      <c r="P66" s="84"/>
      <c r="Q66" s="232" t="str">
        <f>IF(P66="","",IF(P66="SI","No cal documentació",IF(N66&gt;0,(CONCATENATE("1.2 b Projectes",'Valoració '!$D$7,"00",A66))," ")))</f>
        <v/>
      </c>
    </row>
    <row r="67" spans="1:17" x14ac:dyDescent="0.25">
      <c r="A67" s="212">
        <v>60</v>
      </c>
      <c r="B67" s="12"/>
      <c r="C67" s="12"/>
      <c r="D67" s="12"/>
      <c r="E67" s="12"/>
      <c r="F67" s="12"/>
      <c r="G67" s="12"/>
      <c r="H67" s="12"/>
      <c r="I67" s="12"/>
      <c r="J67" s="12"/>
      <c r="K67" s="12"/>
      <c r="L67" s="12"/>
      <c r="M67" s="179">
        <f t="shared" si="4"/>
        <v>0</v>
      </c>
      <c r="N67" s="179">
        <f t="shared" si="5"/>
        <v>0</v>
      </c>
      <c r="O67" s="179">
        <f t="shared" si="1"/>
        <v>0</v>
      </c>
      <c r="P67" s="84"/>
      <c r="Q67" s="232" t="str">
        <f>IF(P67="","",IF(P67="SI","No cal documentació",IF(N67&gt;0,(CONCATENATE("1.2 b Projectes",'Valoració '!$D$7,"00",A67))," ")))</f>
        <v/>
      </c>
    </row>
    <row r="68" spans="1:17" x14ac:dyDescent="0.25">
      <c r="A68" s="212">
        <v>61</v>
      </c>
      <c r="B68" s="12"/>
      <c r="C68" s="12"/>
      <c r="D68" s="12"/>
      <c r="E68" s="12"/>
      <c r="F68" s="12"/>
      <c r="G68" s="12"/>
      <c r="H68" s="12"/>
      <c r="I68" s="12"/>
      <c r="J68" s="12"/>
      <c r="K68" s="12"/>
      <c r="L68" s="12"/>
      <c r="M68" s="179">
        <f t="shared" si="4"/>
        <v>0</v>
      </c>
      <c r="N68" s="179">
        <f t="shared" si="5"/>
        <v>0</v>
      </c>
      <c r="O68" s="179">
        <f t="shared" si="1"/>
        <v>0</v>
      </c>
      <c r="P68" s="84"/>
      <c r="Q68" s="232" t="str">
        <f>IF(P68="","",IF(P68="SI","No cal documentació",IF(N68&gt;0,(CONCATENATE("1.2 b Projectes",'Valoració '!$D$7,"00",A68))," ")))</f>
        <v/>
      </c>
    </row>
    <row r="69" spans="1:17" x14ac:dyDescent="0.25">
      <c r="A69" s="212">
        <v>62</v>
      </c>
      <c r="B69" s="12"/>
      <c r="C69" s="12"/>
      <c r="D69" s="12"/>
      <c r="E69" s="12"/>
      <c r="F69" s="12"/>
      <c r="G69" s="12"/>
      <c r="H69" s="12"/>
      <c r="I69" s="12"/>
      <c r="J69" s="12"/>
      <c r="K69" s="12"/>
      <c r="L69" s="12"/>
      <c r="M69" s="179">
        <f t="shared" si="4"/>
        <v>0</v>
      </c>
      <c r="N69" s="179">
        <f t="shared" si="5"/>
        <v>0</v>
      </c>
      <c r="O69" s="179">
        <f t="shared" si="1"/>
        <v>0</v>
      </c>
      <c r="P69" s="84"/>
      <c r="Q69" s="232" t="str">
        <f>IF(P69="","",IF(P69="SI","No cal documentació",IF(N69&gt;0,(CONCATENATE("1.2 b Projectes",'Valoració '!$D$7,"00",A69))," ")))</f>
        <v/>
      </c>
    </row>
    <row r="70" spans="1:17" x14ac:dyDescent="0.25">
      <c r="A70" s="212">
        <v>63</v>
      </c>
      <c r="B70" s="12"/>
      <c r="C70" s="12"/>
      <c r="D70" s="12"/>
      <c r="E70" s="12"/>
      <c r="F70" s="12"/>
      <c r="G70" s="12"/>
      <c r="H70" s="12"/>
      <c r="I70" s="12"/>
      <c r="J70" s="12"/>
      <c r="K70" s="12"/>
      <c r="L70" s="12"/>
      <c r="M70" s="179">
        <f t="shared" si="4"/>
        <v>0</v>
      </c>
      <c r="N70" s="179">
        <f t="shared" si="5"/>
        <v>0</v>
      </c>
      <c r="O70" s="179">
        <f t="shared" si="1"/>
        <v>0</v>
      </c>
      <c r="P70" s="84"/>
      <c r="Q70" s="232" t="str">
        <f>IF(P70="","",IF(P70="SI","No cal documentació",IF(N70&gt;0,(CONCATENATE("1.2 b Projectes",'Valoració '!$D$7,"00",A70))," ")))</f>
        <v/>
      </c>
    </row>
    <row r="71" spans="1:17" x14ac:dyDescent="0.25">
      <c r="A71" s="212">
        <v>64</v>
      </c>
      <c r="B71" s="12"/>
      <c r="C71" s="12"/>
      <c r="D71" s="12"/>
      <c r="E71" s="12"/>
      <c r="F71" s="12"/>
      <c r="G71" s="12"/>
      <c r="H71" s="12"/>
      <c r="I71" s="12"/>
      <c r="J71" s="12"/>
      <c r="K71" s="12"/>
      <c r="L71" s="12"/>
      <c r="M71" s="179">
        <f t="shared" si="4"/>
        <v>0</v>
      </c>
      <c r="N71" s="179">
        <f t="shared" si="5"/>
        <v>0</v>
      </c>
      <c r="O71" s="179">
        <f t="shared" si="1"/>
        <v>0</v>
      </c>
      <c r="P71" s="84"/>
      <c r="Q71" s="232" t="str">
        <f>IF(P71="","",IF(P71="SI","No cal documentació",IF(N71&gt;0,(CONCATENATE("1.2 b Projectes",'Valoració '!$D$7,"00",A71))," ")))</f>
        <v/>
      </c>
    </row>
    <row r="72" spans="1:17" x14ac:dyDescent="0.25">
      <c r="A72" s="212">
        <v>65</v>
      </c>
      <c r="B72" s="12"/>
      <c r="C72" s="12"/>
      <c r="D72" s="12"/>
      <c r="E72" s="12"/>
      <c r="F72" s="12"/>
      <c r="G72" s="12"/>
      <c r="H72" s="12"/>
      <c r="I72" s="12"/>
      <c r="J72" s="12"/>
      <c r="K72" s="12"/>
      <c r="L72" s="12"/>
      <c r="M72" s="179">
        <f t="shared" si="4"/>
        <v>0</v>
      </c>
      <c r="N72" s="179">
        <f t="shared" ref="N72:N107" si="6">IF(H72="si",IF(F72&gt;1,IF(G72&gt;1,0.7,1),IF(G72&gt;1,0.6,0.75)),(IF(I72="si",0.3,0)))</f>
        <v>0</v>
      </c>
      <c r="O72" s="179">
        <f t="shared" si="1"/>
        <v>0</v>
      </c>
      <c r="P72" s="84"/>
      <c r="Q72" s="232" t="str">
        <f>IF(P72="","",IF(P72="SI","No cal documentació",IF(N72&gt;0,(CONCATENATE("1.2 b Projectes",'Valoració '!$D$7,"00",A72))," ")))</f>
        <v/>
      </c>
    </row>
    <row r="73" spans="1:17" x14ac:dyDescent="0.25">
      <c r="A73" s="212">
        <v>66</v>
      </c>
      <c r="B73" s="12"/>
      <c r="C73" s="12"/>
      <c r="D73" s="12"/>
      <c r="E73" s="12"/>
      <c r="F73" s="12"/>
      <c r="G73" s="12"/>
      <c r="H73" s="12"/>
      <c r="I73" s="12"/>
      <c r="J73" s="12"/>
      <c r="K73" s="12"/>
      <c r="L73" s="12"/>
      <c r="M73" s="179">
        <f t="shared" si="4"/>
        <v>0</v>
      </c>
      <c r="N73" s="179">
        <f t="shared" si="6"/>
        <v>0</v>
      </c>
      <c r="O73" s="179">
        <f t="shared" ref="O73:O107" si="7">IF(M73=3,N73,IF(M73&gt;3,(N73+(N73*(M73-3))/3),((N73*M73)/3)))</f>
        <v>0</v>
      </c>
      <c r="P73" s="84"/>
      <c r="Q73" s="232" t="str">
        <f>IF(P73="","",IF(P73="SI","No cal documentació",IF(N73&gt;0,(CONCATENATE("1.2 b Projectes",'Valoració '!$D$7,"00",A73))," ")))</f>
        <v/>
      </c>
    </row>
    <row r="74" spans="1:17" x14ac:dyDescent="0.25">
      <c r="A74" s="212">
        <v>67</v>
      </c>
      <c r="B74" s="12"/>
      <c r="C74" s="12"/>
      <c r="D74" s="12"/>
      <c r="E74" s="12"/>
      <c r="F74" s="12"/>
      <c r="G74" s="12"/>
      <c r="H74" s="12"/>
      <c r="I74" s="12"/>
      <c r="J74" s="12"/>
      <c r="K74" s="12"/>
      <c r="L74" s="12"/>
      <c r="M74" s="179">
        <f t="shared" si="4"/>
        <v>0</v>
      </c>
      <c r="N74" s="179">
        <f t="shared" si="6"/>
        <v>0</v>
      </c>
      <c r="O74" s="179">
        <f t="shared" si="7"/>
        <v>0</v>
      </c>
      <c r="P74" s="84"/>
      <c r="Q74" s="232" t="str">
        <f>IF(P74="","",IF(P74="SI","No cal documentació",IF(N74&gt;0,(CONCATENATE("1.2 b Projectes",'Valoració '!$D$7,"00",A74))," ")))</f>
        <v/>
      </c>
    </row>
    <row r="75" spans="1:17" x14ac:dyDescent="0.25">
      <c r="A75" s="212">
        <v>68</v>
      </c>
      <c r="B75" s="12"/>
      <c r="C75" s="12"/>
      <c r="D75" s="12"/>
      <c r="E75" s="12"/>
      <c r="F75" s="12"/>
      <c r="G75" s="12"/>
      <c r="H75" s="12"/>
      <c r="I75" s="12"/>
      <c r="J75" s="12"/>
      <c r="K75" s="12"/>
      <c r="L75" s="12"/>
      <c r="M75" s="179">
        <f t="shared" si="4"/>
        <v>0</v>
      </c>
      <c r="N75" s="179">
        <f t="shared" si="6"/>
        <v>0</v>
      </c>
      <c r="O75" s="179">
        <f t="shared" si="7"/>
        <v>0</v>
      </c>
      <c r="P75" s="84"/>
      <c r="Q75" s="232" t="str">
        <f>IF(P75="","",IF(P75="SI","No cal documentació",IF(N75&gt;0,(CONCATENATE("1.2 b Projectes",'Valoració '!$D$7,"00",A75))," ")))</f>
        <v/>
      </c>
    </row>
    <row r="76" spans="1:17" x14ac:dyDescent="0.25">
      <c r="A76" s="212">
        <v>69</v>
      </c>
      <c r="B76" s="12"/>
      <c r="C76" s="12"/>
      <c r="D76" s="12"/>
      <c r="E76" s="12"/>
      <c r="F76" s="12"/>
      <c r="G76" s="12"/>
      <c r="H76" s="12"/>
      <c r="I76" s="12"/>
      <c r="J76" s="12"/>
      <c r="K76" s="12"/>
      <c r="L76" s="12"/>
      <c r="M76" s="179">
        <f t="shared" si="4"/>
        <v>0</v>
      </c>
      <c r="N76" s="179">
        <f t="shared" si="6"/>
        <v>0</v>
      </c>
      <c r="O76" s="179">
        <f t="shared" si="7"/>
        <v>0</v>
      </c>
      <c r="P76" s="84"/>
      <c r="Q76" s="232" t="str">
        <f>IF(P76="","",IF(P76="SI","No cal documentació",IF(N76&gt;0,(CONCATENATE("1.2 b Projectes",'Valoració '!$D$7,"00",A76))," ")))</f>
        <v/>
      </c>
    </row>
    <row r="77" spans="1:17" x14ac:dyDescent="0.25">
      <c r="A77" s="212">
        <v>70</v>
      </c>
      <c r="B77" s="12"/>
      <c r="C77" s="12"/>
      <c r="D77" s="12"/>
      <c r="E77" s="12"/>
      <c r="F77" s="12"/>
      <c r="G77" s="12"/>
      <c r="H77" s="12"/>
      <c r="I77" s="12"/>
      <c r="J77" s="12"/>
      <c r="K77" s="12"/>
      <c r="L77" s="12"/>
      <c r="M77" s="179">
        <f t="shared" si="4"/>
        <v>0</v>
      </c>
      <c r="N77" s="179">
        <f t="shared" si="6"/>
        <v>0</v>
      </c>
      <c r="O77" s="179">
        <f t="shared" si="7"/>
        <v>0</v>
      </c>
      <c r="P77" s="84"/>
      <c r="Q77" s="232" t="str">
        <f>IF(P77="","",IF(P77="SI","No cal documentació",IF(N77&gt;0,(CONCATENATE("1.2 b Projectes",'Valoració '!$D$7,"00",A77))," ")))</f>
        <v/>
      </c>
    </row>
    <row r="78" spans="1:17" x14ac:dyDescent="0.25">
      <c r="A78" s="212">
        <v>71</v>
      </c>
      <c r="B78" s="12"/>
      <c r="C78" s="12"/>
      <c r="D78" s="12"/>
      <c r="E78" s="12"/>
      <c r="F78" s="12"/>
      <c r="G78" s="12"/>
      <c r="H78" s="12"/>
      <c r="I78" s="12"/>
      <c r="J78" s="12"/>
      <c r="K78" s="12"/>
      <c r="L78" s="12"/>
      <c r="M78" s="179">
        <f t="shared" si="4"/>
        <v>0</v>
      </c>
      <c r="N78" s="179">
        <f t="shared" si="6"/>
        <v>0</v>
      </c>
      <c r="O78" s="179">
        <f t="shared" si="7"/>
        <v>0</v>
      </c>
      <c r="P78" s="84"/>
      <c r="Q78" s="232" t="str">
        <f>IF(P78="","",IF(P78="SI","No cal documentació",IF(N78&gt;0,(CONCATENATE("1.2 b Projectes",'Valoració '!$D$7,"00",A78))," ")))</f>
        <v/>
      </c>
    </row>
    <row r="79" spans="1:17" x14ac:dyDescent="0.25">
      <c r="A79" s="212">
        <v>72</v>
      </c>
      <c r="B79" s="12"/>
      <c r="C79" s="12"/>
      <c r="D79" s="12"/>
      <c r="E79" s="12"/>
      <c r="F79" s="12"/>
      <c r="G79" s="12"/>
      <c r="H79" s="12"/>
      <c r="I79" s="12"/>
      <c r="J79" s="12"/>
      <c r="K79" s="12"/>
      <c r="L79" s="12"/>
      <c r="M79" s="179">
        <f t="shared" si="4"/>
        <v>0</v>
      </c>
      <c r="N79" s="179">
        <f t="shared" si="6"/>
        <v>0</v>
      </c>
      <c r="O79" s="179">
        <f t="shared" si="7"/>
        <v>0</v>
      </c>
      <c r="P79" s="84"/>
      <c r="Q79" s="232" t="str">
        <f>IF(P79="","",IF(P79="SI","No cal documentació",IF(N79&gt;0,(CONCATENATE("1.2 b Projectes",'Valoració '!$D$7,"00",A79))," ")))</f>
        <v/>
      </c>
    </row>
    <row r="80" spans="1:17" x14ac:dyDescent="0.25">
      <c r="A80" s="212">
        <v>73</v>
      </c>
      <c r="B80" s="12"/>
      <c r="C80" s="12"/>
      <c r="D80" s="12"/>
      <c r="E80" s="12"/>
      <c r="F80" s="12"/>
      <c r="G80" s="12"/>
      <c r="H80" s="12"/>
      <c r="I80" s="12"/>
      <c r="J80" s="12"/>
      <c r="K80" s="12"/>
      <c r="L80" s="12"/>
      <c r="M80" s="179">
        <f t="shared" si="4"/>
        <v>0</v>
      </c>
      <c r="N80" s="179">
        <f t="shared" si="6"/>
        <v>0</v>
      </c>
      <c r="O80" s="179">
        <f t="shared" si="7"/>
        <v>0</v>
      </c>
      <c r="P80" s="84"/>
      <c r="Q80" s="232" t="str">
        <f>IF(P80="","",IF(P80="SI","No cal documentació",IF(N80&gt;0,(CONCATENATE("1.2 b Projectes",'Valoració '!$D$7,"00",A80))," ")))</f>
        <v/>
      </c>
    </row>
    <row r="81" spans="1:17" x14ac:dyDescent="0.25">
      <c r="A81" s="212">
        <v>74</v>
      </c>
      <c r="B81" s="12"/>
      <c r="C81" s="12"/>
      <c r="D81" s="12"/>
      <c r="E81" s="12"/>
      <c r="F81" s="12"/>
      <c r="G81" s="12"/>
      <c r="H81" s="12"/>
      <c r="I81" s="12"/>
      <c r="J81" s="12"/>
      <c r="K81" s="12"/>
      <c r="L81" s="12"/>
      <c r="M81" s="179">
        <f t="shared" si="4"/>
        <v>0</v>
      </c>
      <c r="N81" s="179">
        <f t="shared" si="6"/>
        <v>0</v>
      </c>
      <c r="O81" s="179">
        <f t="shared" si="7"/>
        <v>0</v>
      </c>
      <c r="P81" s="84"/>
      <c r="Q81" s="232" t="str">
        <f>IF(P81="","",IF(P81="SI","No cal documentació",IF(N81&gt;0,(CONCATENATE("1.2 b Projectes",'Valoració '!$D$7,"00",A81))," ")))</f>
        <v/>
      </c>
    </row>
    <row r="82" spans="1:17" x14ac:dyDescent="0.25">
      <c r="A82" s="212">
        <v>75</v>
      </c>
      <c r="B82" s="12"/>
      <c r="C82" s="12"/>
      <c r="D82" s="12"/>
      <c r="E82" s="12"/>
      <c r="F82" s="12"/>
      <c r="G82" s="12"/>
      <c r="H82" s="12"/>
      <c r="I82" s="12"/>
      <c r="J82" s="12"/>
      <c r="K82" s="12"/>
      <c r="L82" s="12"/>
      <c r="M82" s="179">
        <f t="shared" si="4"/>
        <v>0</v>
      </c>
      <c r="N82" s="179">
        <f t="shared" si="6"/>
        <v>0</v>
      </c>
      <c r="O82" s="179">
        <f t="shared" si="7"/>
        <v>0</v>
      </c>
      <c r="P82" s="84"/>
      <c r="Q82" s="232" t="str">
        <f>IF(P82="","",IF(P82="SI","No cal documentació",IF(N82&gt;0,(CONCATENATE("1.2 b Projectes",'Valoració '!$D$7,"00",A82))," ")))</f>
        <v/>
      </c>
    </row>
    <row r="83" spans="1:17" x14ac:dyDescent="0.25">
      <c r="A83" s="212">
        <v>76</v>
      </c>
      <c r="B83" s="12"/>
      <c r="C83" s="12"/>
      <c r="D83" s="12"/>
      <c r="E83" s="12"/>
      <c r="F83" s="12"/>
      <c r="G83" s="12"/>
      <c r="H83" s="12"/>
      <c r="I83" s="12"/>
      <c r="J83" s="12"/>
      <c r="K83" s="12"/>
      <c r="L83" s="12"/>
      <c r="M83" s="179">
        <f t="shared" si="4"/>
        <v>0</v>
      </c>
      <c r="N83" s="179">
        <f t="shared" si="6"/>
        <v>0</v>
      </c>
      <c r="O83" s="179">
        <f t="shared" si="7"/>
        <v>0</v>
      </c>
      <c r="P83" s="84"/>
      <c r="Q83" s="232" t="str">
        <f>IF(P83="","",IF(P83="SI","No cal documentació",IF(N83&gt;0,(CONCATENATE("1.2 b Projectes",'Valoració '!$D$7,"00",A83))," ")))</f>
        <v/>
      </c>
    </row>
    <row r="84" spans="1:17" x14ac:dyDescent="0.25">
      <c r="A84" s="212">
        <v>77</v>
      </c>
      <c r="B84" s="12"/>
      <c r="C84" s="12"/>
      <c r="D84" s="12"/>
      <c r="E84" s="12"/>
      <c r="F84" s="12"/>
      <c r="G84" s="12"/>
      <c r="H84" s="12"/>
      <c r="I84" s="12"/>
      <c r="J84" s="12"/>
      <c r="K84" s="12"/>
      <c r="L84" s="12"/>
      <c r="M84" s="179">
        <f t="shared" si="4"/>
        <v>0</v>
      </c>
      <c r="N84" s="179">
        <f t="shared" si="6"/>
        <v>0</v>
      </c>
      <c r="O84" s="179">
        <f t="shared" si="7"/>
        <v>0</v>
      </c>
      <c r="P84" s="84"/>
      <c r="Q84" s="232" t="str">
        <f>IF(P84="","",IF(P84="SI","No cal documentació",IF(N84&gt;0,(CONCATENATE("1.2 b Projectes",'Valoració '!$D$7,"00",A84))," ")))</f>
        <v/>
      </c>
    </row>
    <row r="85" spans="1:17" x14ac:dyDescent="0.25">
      <c r="A85" s="212">
        <v>78</v>
      </c>
      <c r="B85" s="12"/>
      <c r="C85" s="12"/>
      <c r="D85" s="12"/>
      <c r="E85" s="12"/>
      <c r="F85" s="12"/>
      <c r="G85" s="12"/>
      <c r="H85" s="12"/>
      <c r="I85" s="12"/>
      <c r="J85" s="12"/>
      <c r="K85" s="12"/>
      <c r="L85" s="12"/>
      <c r="M85" s="179">
        <f t="shared" si="4"/>
        <v>0</v>
      </c>
      <c r="N85" s="179">
        <f t="shared" si="6"/>
        <v>0</v>
      </c>
      <c r="O85" s="179">
        <f t="shared" si="7"/>
        <v>0</v>
      </c>
      <c r="P85" s="84"/>
      <c r="Q85" s="232" t="str">
        <f>IF(P85="","",IF(P85="SI","No cal documentació",IF(N85&gt;0,(CONCATENATE("1.2 b Projectes",'Valoració '!$D$7,"00",A85))," ")))</f>
        <v/>
      </c>
    </row>
    <row r="86" spans="1:17" x14ac:dyDescent="0.25">
      <c r="A86" s="212">
        <v>79</v>
      </c>
      <c r="B86" s="12"/>
      <c r="C86" s="12"/>
      <c r="D86" s="12"/>
      <c r="E86" s="12"/>
      <c r="F86" s="12"/>
      <c r="G86" s="12"/>
      <c r="H86" s="12"/>
      <c r="I86" s="12"/>
      <c r="J86" s="12"/>
      <c r="K86" s="12"/>
      <c r="L86" s="12"/>
      <c r="M86" s="179">
        <f t="shared" si="4"/>
        <v>0</v>
      </c>
      <c r="N86" s="179">
        <f t="shared" si="6"/>
        <v>0</v>
      </c>
      <c r="O86" s="179">
        <f t="shared" si="7"/>
        <v>0</v>
      </c>
      <c r="P86" s="84"/>
      <c r="Q86" s="232" t="str">
        <f>IF(P86="","",IF(P86="SI","No cal documentació",IF(N86&gt;0,(CONCATENATE("1.2 b Projectes",'Valoració '!$D$7,"00",A86))," ")))</f>
        <v/>
      </c>
    </row>
    <row r="87" spans="1:17" x14ac:dyDescent="0.25">
      <c r="A87" s="212">
        <v>80</v>
      </c>
      <c r="B87" s="12"/>
      <c r="C87" s="12"/>
      <c r="D87" s="12"/>
      <c r="E87" s="12"/>
      <c r="F87" s="12"/>
      <c r="G87" s="12"/>
      <c r="H87" s="12"/>
      <c r="I87" s="12"/>
      <c r="J87" s="12"/>
      <c r="K87" s="12"/>
      <c r="L87" s="12"/>
      <c r="M87" s="179">
        <f t="shared" si="4"/>
        <v>0</v>
      </c>
      <c r="N87" s="179">
        <f t="shared" si="6"/>
        <v>0</v>
      </c>
      <c r="O87" s="179">
        <f t="shared" si="7"/>
        <v>0</v>
      </c>
      <c r="P87" s="84"/>
      <c r="Q87" s="232" t="str">
        <f>IF(P87="","",IF(P87="SI","No cal documentació",IF(N87&gt;0,(CONCATENATE("1.2 b Projectes",'Valoració '!$D$7,"00",A87))," ")))</f>
        <v/>
      </c>
    </row>
    <row r="88" spans="1:17" x14ac:dyDescent="0.25">
      <c r="A88" s="212">
        <v>81</v>
      </c>
      <c r="B88" s="12"/>
      <c r="C88" s="12"/>
      <c r="D88" s="12"/>
      <c r="E88" s="12"/>
      <c r="F88" s="12"/>
      <c r="G88" s="12"/>
      <c r="H88" s="12"/>
      <c r="I88" s="12"/>
      <c r="J88" s="12"/>
      <c r="K88" s="12"/>
      <c r="L88" s="12"/>
      <c r="M88" s="179">
        <f t="shared" si="4"/>
        <v>0</v>
      </c>
      <c r="N88" s="179">
        <f t="shared" si="6"/>
        <v>0</v>
      </c>
      <c r="O88" s="179">
        <f t="shared" si="7"/>
        <v>0</v>
      </c>
      <c r="P88" s="84"/>
      <c r="Q88" s="232" t="str">
        <f>IF(P88="","",IF(P88="SI","No cal documentació",IF(N88&gt;0,(CONCATENATE("1.2 b Projectes",'Valoració '!$D$7,"00",A88))," ")))</f>
        <v/>
      </c>
    </row>
    <row r="89" spans="1:17" x14ac:dyDescent="0.25">
      <c r="A89" s="212">
        <v>82</v>
      </c>
      <c r="B89" s="12"/>
      <c r="C89" s="12"/>
      <c r="D89" s="12"/>
      <c r="E89" s="12"/>
      <c r="F89" s="12"/>
      <c r="G89" s="12"/>
      <c r="H89" s="12"/>
      <c r="I89" s="12"/>
      <c r="J89" s="12"/>
      <c r="K89" s="12"/>
      <c r="L89" s="12"/>
      <c r="M89" s="179">
        <f t="shared" si="4"/>
        <v>0</v>
      </c>
      <c r="N89" s="179">
        <f t="shared" si="6"/>
        <v>0</v>
      </c>
      <c r="O89" s="179">
        <f t="shared" si="7"/>
        <v>0</v>
      </c>
      <c r="P89" s="84"/>
      <c r="Q89" s="232" t="str">
        <f>IF(P89="","",IF(P89="SI","No cal documentació",IF(N89&gt;0,(CONCATENATE("1.2 b Projectes",'Valoració '!$D$7,"00",A89))," ")))</f>
        <v/>
      </c>
    </row>
    <row r="90" spans="1:17" x14ac:dyDescent="0.25">
      <c r="A90" s="212">
        <v>83</v>
      </c>
      <c r="B90" s="12"/>
      <c r="C90" s="12"/>
      <c r="D90" s="12"/>
      <c r="E90" s="12"/>
      <c r="F90" s="12"/>
      <c r="G90" s="12"/>
      <c r="H90" s="12"/>
      <c r="I90" s="12"/>
      <c r="J90" s="12"/>
      <c r="K90" s="12"/>
      <c r="L90" s="12"/>
      <c r="M90" s="179">
        <f t="shared" si="4"/>
        <v>0</v>
      </c>
      <c r="N90" s="179">
        <f t="shared" si="6"/>
        <v>0</v>
      </c>
      <c r="O90" s="179">
        <f t="shared" si="7"/>
        <v>0</v>
      </c>
      <c r="P90" s="84"/>
      <c r="Q90" s="232" t="str">
        <f>IF(P90="","",IF(P90="SI","No cal documentació",IF(N90&gt;0,(CONCATENATE("1.2 b Projectes",'Valoració '!$D$7,"00",A90))," ")))</f>
        <v/>
      </c>
    </row>
    <row r="91" spans="1:17" x14ac:dyDescent="0.25">
      <c r="A91" s="212">
        <v>84</v>
      </c>
      <c r="B91" s="12"/>
      <c r="C91" s="12"/>
      <c r="D91" s="12"/>
      <c r="E91" s="12"/>
      <c r="F91" s="12"/>
      <c r="G91" s="12"/>
      <c r="H91" s="12"/>
      <c r="I91" s="12"/>
      <c r="J91" s="12"/>
      <c r="K91" s="12"/>
      <c r="L91" s="12"/>
      <c r="M91" s="179">
        <f t="shared" ref="M91:M106" si="8">(L91-K91)/365</f>
        <v>0</v>
      </c>
      <c r="N91" s="179">
        <f t="shared" si="6"/>
        <v>0</v>
      </c>
      <c r="O91" s="179">
        <f t="shared" si="7"/>
        <v>0</v>
      </c>
      <c r="P91" s="84"/>
      <c r="Q91" s="232" t="str">
        <f>IF(P91="","",IF(P91="SI","No cal documentació",IF(N91&gt;0,(CONCATENATE("1.2 b Projectes",'Valoració '!$D$7,"00",A91))," ")))</f>
        <v/>
      </c>
    </row>
    <row r="92" spans="1:17" x14ac:dyDescent="0.25">
      <c r="A92" s="212">
        <v>85</v>
      </c>
      <c r="B92" s="12"/>
      <c r="C92" s="12"/>
      <c r="D92" s="12"/>
      <c r="E92" s="12"/>
      <c r="F92" s="12"/>
      <c r="G92" s="12"/>
      <c r="H92" s="12"/>
      <c r="I92" s="12"/>
      <c r="J92" s="12"/>
      <c r="K92" s="12"/>
      <c r="L92" s="12"/>
      <c r="M92" s="179">
        <f t="shared" si="8"/>
        <v>0</v>
      </c>
      <c r="N92" s="179">
        <f t="shared" si="6"/>
        <v>0</v>
      </c>
      <c r="O92" s="179">
        <f t="shared" si="7"/>
        <v>0</v>
      </c>
      <c r="P92" s="84"/>
      <c r="Q92" s="232" t="str">
        <f>IF(P92="","",IF(P92="SI","No cal documentació",IF(N92&gt;0,(CONCATENATE("1.2 b Projectes",'Valoració '!$D$7,"00",A92))," ")))</f>
        <v/>
      </c>
    </row>
    <row r="93" spans="1:17" x14ac:dyDescent="0.25">
      <c r="A93" s="212">
        <v>86</v>
      </c>
      <c r="B93" s="12"/>
      <c r="C93" s="12"/>
      <c r="D93" s="12"/>
      <c r="E93" s="12"/>
      <c r="F93" s="12"/>
      <c r="G93" s="12"/>
      <c r="H93" s="12"/>
      <c r="I93" s="12"/>
      <c r="J93" s="12"/>
      <c r="K93" s="12"/>
      <c r="L93" s="12"/>
      <c r="M93" s="179">
        <f t="shared" si="8"/>
        <v>0</v>
      </c>
      <c r="N93" s="179">
        <f t="shared" si="6"/>
        <v>0</v>
      </c>
      <c r="O93" s="179">
        <f t="shared" si="7"/>
        <v>0</v>
      </c>
      <c r="P93" s="84"/>
      <c r="Q93" s="232" t="str">
        <f>IF(P93="","",IF(P93="SI","No cal documentació",IF(N93&gt;0,(CONCATENATE("1.2 b Projectes",'Valoració '!$D$7,"00",A93))," ")))</f>
        <v/>
      </c>
    </row>
    <row r="94" spans="1:17" x14ac:dyDescent="0.25">
      <c r="A94" s="212">
        <v>87</v>
      </c>
      <c r="B94" s="12"/>
      <c r="C94" s="12"/>
      <c r="D94" s="12"/>
      <c r="E94" s="12"/>
      <c r="F94" s="12"/>
      <c r="G94" s="12"/>
      <c r="H94" s="12"/>
      <c r="I94" s="12"/>
      <c r="J94" s="12"/>
      <c r="K94" s="12"/>
      <c r="L94" s="12"/>
      <c r="M94" s="179">
        <f t="shared" si="8"/>
        <v>0</v>
      </c>
      <c r="N94" s="179">
        <f t="shared" si="6"/>
        <v>0</v>
      </c>
      <c r="O94" s="179">
        <f t="shared" si="7"/>
        <v>0</v>
      </c>
      <c r="P94" s="84"/>
      <c r="Q94" s="232" t="str">
        <f>IF(P94="","",IF(P94="SI","No cal documentació",IF(N94&gt;0,(CONCATENATE("1.2 b Projectes",'Valoració '!$D$7,"00",A94))," ")))</f>
        <v/>
      </c>
    </row>
    <row r="95" spans="1:17" x14ac:dyDescent="0.25">
      <c r="A95" s="212">
        <v>88</v>
      </c>
      <c r="B95" s="12"/>
      <c r="C95" s="12"/>
      <c r="D95" s="12"/>
      <c r="E95" s="12"/>
      <c r="F95" s="12"/>
      <c r="G95" s="12"/>
      <c r="H95" s="12"/>
      <c r="I95" s="12"/>
      <c r="J95" s="12"/>
      <c r="K95" s="12"/>
      <c r="L95" s="12"/>
      <c r="M95" s="179">
        <f t="shared" si="8"/>
        <v>0</v>
      </c>
      <c r="N95" s="179">
        <f t="shared" si="6"/>
        <v>0</v>
      </c>
      <c r="O95" s="179">
        <f t="shared" si="7"/>
        <v>0</v>
      </c>
      <c r="P95" s="84"/>
      <c r="Q95" s="232" t="str">
        <f>IF(P95="","",IF(P95="SI","No cal documentació",IF(N95&gt;0,(CONCATENATE("1.2 b Projectes",'Valoració '!$D$7,"00",A95))," ")))</f>
        <v/>
      </c>
    </row>
    <row r="96" spans="1:17" x14ac:dyDescent="0.25">
      <c r="A96" s="212">
        <v>89</v>
      </c>
      <c r="B96" s="12"/>
      <c r="C96" s="12"/>
      <c r="D96" s="12"/>
      <c r="E96" s="12"/>
      <c r="F96" s="12"/>
      <c r="G96" s="12"/>
      <c r="H96" s="12"/>
      <c r="I96" s="12"/>
      <c r="J96" s="12"/>
      <c r="K96" s="12"/>
      <c r="L96" s="12"/>
      <c r="M96" s="179">
        <f t="shared" si="8"/>
        <v>0</v>
      </c>
      <c r="N96" s="179">
        <f t="shared" si="6"/>
        <v>0</v>
      </c>
      <c r="O96" s="179">
        <f t="shared" si="7"/>
        <v>0</v>
      </c>
      <c r="P96" s="84"/>
      <c r="Q96" s="232" t="str">
        <f>IF(P96="","",IF(P96="SI","No cal documentació",IF(N96&gt;0,(CONCATENATE("1.2 b Projectes",'Valoració '!$D$7,"00",A96))," ")))</f>
        <v/>
      </c>
    </row>
    <row r="97" spans="1:17" x14ac:dyDescent="0.25">
      <c r="A97" s="212">
        <v>90</v>
      </c>
      <c r="B97" s="12"/>
      <c r="C97" s="12"/>
      <c r="D97" s="12"/>
      <c r="E97" s="12"/>
      <c r="F97" s="12"/>
      <c r="G97" s="12"/>
      <c r="H97" s="12"/>
      <c r="I97" s="12"/>
      <c r="J97" s="12"/>
      <c r="K97" s="12"/>
      <c r="L97" s="12"/>
      <c r="M97" s="179">
        <f t="shared" si="8"/>
        <v>0</v>
      </c>
      <c r="N97" s="179">
        <f t="shared" si="6"/>
        <v>0</v>
      </c>
      <c r="O97" s="179">
        <f t="shared" si="7"/>
        <v>0</v>
      </c>
      <c r="P97" s="84"/>
      <c r="Q97" s="232" t="str">
        <f>IF(P97="","",IF(P97="SI","No cal documentació",IF(N97&gt;0,(CONCATENATE("1.2 b Projectes",'Valoració '!$D$7,"00",A97))," ")))</f>
        <v/>
      </c>
    </row>
    <row r="98" spans="1:17" x14ac:dyDescent="0.25">
      <c r="A98" s="212">
        <v>91</v>
      </c>
      <c r="B98" s="12"/>
      <c r="C98" s="12"/>
      <c r="D98" s="12"/>
      <c r="E98" s="12"/>
      <c r="F98" s="12"/>
      <c r="G98" s="12"/>
      <c r="H98" s="12"/>
      <c r="I98" s="12"/>
      <c r="J98" s="12"/>
      <c r="K98" s="12"/>
      <c r="L98" s="12"/>
      <c r="M98" s="179">
        <f t="shared" si="8"/>
        <v>0</v>
      </c>
      <c r="N98" s="179">
        <f t="shared" si="6"/>
        <v>0</v>
      </c>
      <c r="O98" s="179">
        <f t="shared" si="7"/>
        <v>0</v>
      </c>
      <c r="P98" s="84"/>
      <c r="Q98" s="232" t="str">
        <f>IF(P98="","",IF(P98="SI","No cal documentació",IF(N98&gt;0,(CONCATENATE("1.2 b Projectes",'Valoració '!$D$7,"00",A98))," ")))</f>
        <v/>
      </c>
    </row>
    <row r="99" spans="1:17" x14ac:dyDescent="0.25">
      <c r="A99" s="212">
        <v>92</v>
      </c>
      <c r="B99" s="12"/>
      <c r="C99" s="12"/>
      <c r="D99" s="12"/>
      <c r="E99" s="12"/>
      <c r="F99" s="12"/>
      <c r="G99" s="12"/>
      <c r="H99" s="12"/>
      <c r="I99" s="12"/>
      <c r="J99" s="12"/>
      <c r="K99" s="12"/>
      <c r="L99" s="12"/>
      <c r="M99" s="179">
        <f t="shared" si="8"/>
        <v>0</v>
      </c>
      <c r="N99" s="179">
        <f t="shared" si="6"/>
        <v>0</v>
      </c>
      <c r="O99" s="179">
        <f t="shared" si="7"/>
        <v>0</v>
      </c>
      <c r="P99" s="84"/>
      <c r="Q99" s="232" t="str">
        <f>IF(P99="","",IF(P99="SI","No cal documentació",IF(N99&gt;0,(CONCATENATE("1.2 b Projectes",'Valoració '!$D$7,"00",A99))," ")))</f>
        <v/>
      </c>
    </row>
    <row r="100" spans="1:17" x14ac:dyDescent="0.25">
      <c r="A100" s="212">
        <v>93</v>
      </c>
      <c r="B100" s="12"/>
      <c r="C100" s="12"/>
      <c r="D100" s="12"/>
      <c r="E100" s="12"/>
      <c r="F100" s="12"/>
      <c r="G100" s="12"/>
      <c r="H100" s="12"/>
      <c r="I100" s="12"/>
      <c r="J100" s="12"/>
      <c r="K100" s="12"/>
      <c r="L100" s="12"/>
      <c r="M100" s="179">
        <f t="shared" si="8"/>
        <v>0</v>
      </c>
      <c r="N100" s="179">
        <f t="shared" si="6"/>
        <v>0</v>
      </c>
      <c r="O100" s="179">
        <f t="shared" si="7"/>
        <v>0</v>
      </c>
      <c r="P100" s="84"/>
      <c r="Q100" s="232" t="str">
        <f>IF(P100="","",IF(P100="SI","No cal documentació",IF(N100&gt;0,(CONCATENATE("1.2 b Projectes",'Valoració '!$D$7,"00",A100))," ")))</f>
        <v/>
      </c>
    </row>
    <row r="101" spans="1:17" x14ac:dyDescent="0.25">
      <c r="A101" s="212">
        <v>94</v>
      </c>
      <c r="B101" s="12"/>
      <c r="C101" s="12"/>
      <c r="D101" s="12"/>
      <c r="E101" s="12"/>
      <c r="F101" s="12"/>
      <c r="G101" s="12"/>
      <c r="H101" s="12"/>
      <c r="I101" s="12"/>
      <c r="J101" s="12"/>
      <c r="K101" s="12"/>
      <c r="L101" s="12"/>
      <c r="M101" s="179">
        <f t="shared" si="8"/>
        <v>0</v>
      </c>
      <c r="N101" s="179">
        <f t="shared" si="6"/>
        <v>0</v>
      </c>
      <c r="O101" s="179">
        <f t="shared" si="7"/>
        <v>0</v>
      </c>
      <c r="P101" s="84"/>
      <c r="Q101" s="232" t="str">
        <f>IF(P101="","",IF(P101="SI","No cal documentació",IF(N101&gt;0,(CONCATENATE("1.2 b Projectes",'Valoració '!$D$7,"00",A101))," ")))</f>
        <v/>
      </c>
    </row>
    <row r="102" spans="1:17" x14ac:dyDescent="0.25">
      <c r="A102" s="212">
        <v>95</v>
      </c>
      <c r="B102" s="12"/>
      <c r="C102" s="12"/>
      <c r="D102" s="12"/>
      <c r="E102" s="12"/>
      <c r="F102" s="12"/>
      <c r="G102" s="12"/>
      <c r="H102" s="12"/>
      <c r="I102" s="12"/>
      <c r="J102" s="12"/>
      <c r="K102" s="12"/>
      <c r="L102" s="12"/>
      <c r="M102" s="179">
        <f t="shared" si="8"/>
        <v>0</v>
      </c>
      <c r="N102" s="179">
        <f t="shared" si="6"/>
        <v>0</v>
      </c>
      <c r="O102" s="179">
        <f t="shared" si="7"/>
        <v>0</v>
      </c>
      <c r="P102" s="84"/>
      <c r="Q102" s="232" t="str">
        <f>IF(P102="","",IF(P102="SI","No cal documentació",IF(N102&gt;0,(CONCATENATE("1.2 b Projectes",'Valoració '!$D$7,"00",A102))," ")))</f>
        <v/>
      </c>
    </row>
    <row r="103" spans="1:17" x14ac:dyDescent="0.25">
      <c r="A103" s="212">
        <v>96</v>
      </c>
      <c r="B103" s="12"/>
      <c r="C103" s="12"/>
      <c r="D103" s="12"/>
      <c r="E103" s="12"/>
      <c r="F103" s="12"/>
      <c r="G103" s="12"/>
      <c r="H103" s="12"/>
      <c r="I103" s="12"/>
      <c r="J103" s="12"/>
      <c r="K103" s="12"/>
      <c r="L103" s="12"/>
      <c r="M103" s="179">
        <f t="shared" si="8"/>
        <v>0</v>
      </c>
      <c r="N103" s="179">
        <f t="shared" si="6"/>
        <v>0</v>
      </c>
      <c r="O103" s="179">
        <f t="shared" si="7"/>
        <v>0</v>
      </c>
      <c r="P103" s="84"/>
      <c r="Q103" s="232" t="str">
        <f>IF(P103="","",IF(P103="SI","No cal documentació",IF(N103&gt;0,(CONCATENATE("1.2 b Projectes",'Valoració '!$D$7,"00",A103))," ")))</f>
        <v/>
      </c>
    </row>
    <row r="104" spans="1:17" x14ac:dyDescent="0.25">
      <c r="A104" s="212">
        <v>97</v>
      </c>
      <c r="B104" s="12"/>
      <c r="C104" s="12"/>
      <c r="D104" s="12"/>
      <c r="E104" s="12"/>
      <c r="F104" s="12"/>
      <c r="G104" s="12"/>
      <c r="H104" s="12"/>
      <c r="I104" s="12"/>
      <c r="J104" s="12"/>
      <c r="K104" s="12"/>
      <c r="L104" s="12"/>
      <c r="M104" s="179">
        <f t="shared" si="8"/>
        <v>0</v>
      </c>
      <c r="N104" s="179">
        <f t="shared" si="6"/>
        <v>0</v>
      </c>
      <c r="O104" s="179">
        <f t="shared" si="7"/>
        <v>0</v>
      </c>
      <c r="P104" s="84"/>
      <c r="Q104" s="232" t="str">
        <f>IF(P104="","",IF(P104="SI","No cal documentació",IF(N104&gt;0,(CONCATENATE("1.2 b Projectes",'Valoració '!$D$7,"00",A104))," ")))</f>
        <v/>
      </c>
    </row>
    <row r="105" spans="1:17" x14ac:dyDescent="0.25">
      <c r="A105" s="212">
        <v>98</v>
      </c>
      <c r="B105" s="12"/>
      <c r="C105" s="12"/>
      <c r="D105" s="12"/>
      <c r="E105" s="12"/>
      <c r="F105" s="12"/>
      <c r="G105" s="12"/>
      <c r="H105" s="12"/>
      <c r="I105" s="12"/>
      <c r="J105" s="12"/>
      <c r="K105" s="12"/>
      <c r="L105" s="12"/>
      <c r="M105" s="179">
        <f t="shared" si="8"/>
        <v>0</v>
      </c>
      <c r="N105" s="179">
        <f t="shared" si="6"/>
        <v>0</v>
      </c>
      <c r="O105" s="179">
        <f t="shared" si="7"/>
        <v>0</v>
      </c>
      <c r="P105" s="84"/>
      <c r="Q105" s="232" t="str">
        <f>IF(P105="","",IF(P105="SI","No cal documentació",IF(N105&gt;0,(CONCATENATE("1.2 b Projectes",'Valoració '!$D$7,"00",A105))," ")))</f>
        <v/>
      </c>
    </row>
    <row r="106" spans="1:17" x14ac:dyDescent="0.25">
      <c r="A106" s="212">
        <v>99</v>
      </c>
      <c r="B106" s="12"/>
      <c r="C106" s="12"/>
      <c r="D106" s="12"/>
      <c r="E106" s="12"/>
      <c r="F106" s="12"/>
      <c r="G106" s="12"/>
      <c r="H106" s="12"/>
      <c r="I106" s="12"/>
      <c r="J106" s="12"/>
      <c r="K106" s="12"/>
      <c r="L106" s="12"/>
      <c r="M106" s="179">
        <f t="shared" si="8"/>
        <v>0</v>
      </c>
      <c r="N106" s="179">
        <f t="shared" si="6"/>
        <v>0</v>
      </c>
      <c r="O106" s="179">
        <f t="shared" si="7"/>
        <v>0</v>
      </c>
      <c r="P106" s="84"/>
      <c r="Q106" s="232" t="str">
        <f>IF(P106="","",IF(P106="SI","No cal documentació",IF(N106&gt;0,(CONCATENATE("1.2 b Projectes",'Valoració '!$D$7,"00",A106))," ")))</f>
        <v/>
      </c>
    </row>
    <row r="107" spans="1:17" x14ac:dyDescent="0.25">
      <c r="A107" s="216">
        <v>100</v>
      </c>
      <c r="B107" s="195"/>
      <c r="C107" s="195"/>
      <c r="D107" s="195"/>
      <c r="E107" s="195"/>
      <c r="F107" s="195"/>
      <c r="G107" s="195"/>
      <c r="H107" s="195"/>
      <c r="I107" s="195"/>
      <c r="J107" s="195"/>
      <c r="K107" s="195"/>
      <c r="L107" s="195"/>
      <c r="M107" s="231">
        <f>(L107-K107)/365</f>
        <v>0</v>
      </c>
      <c r="N107" s="231">
        <f t="shared" si="6"/>
        <v>0</v>
      </c>
      <c r="O107" s="231">
        <f t="shared" si="7"/>
        <v>0</v>
      </c>
      <c r="P107" s="227"/>
      <c r="Q107" s="234" t="str">
        <f>IF(P107="","",IF(P107="SI","No cal documentació",IF(N107&gt;0,(CONCATENATE("1.2 b Projectes",'Valoració '!$D$7,"00",A107))," ")))</f>
        <v/>
      </c>
    </row>
  </sheetData>
  <sheetProtection algorithmName="SHA-512" hashValue="57Hn/Kw60vuET6Jry3xnZ0+6m/Jvt5T7yqT2BGYjcubBPkIlNcZywlsMTM5zoiEDAAaiJRIsQ3cf5R9bW7vJuA==" saltValue="i/MrecppSln9RAVW51XO/Q==" spinCount="100000" sheet="1" objects="1" scenarios="1"/>
  <mergeCells count="1">
    <mergeCell ref="A6:K6"/>
  </mergeCells>
  <dataValidations count="1">
    <dataValidation type="list" allowBlank="1" showInputMessage="1" showErrorMessage="1" sqref="H8:I107 P8:P107" xr:uid="{00000000-0002-0000-0700-000000000000}">
      <formula1>"si, no"</formula1>
    </dataValidation>
  </dataValidations>
  <hyperlinks>
    <hyperlink ref="U4" r:id="rId1" xr:uid="{00000000-0004-0000-0700-000000000000}"/>
  </hyperlinks>
  <pageMargins left="0.7" right="0.7" top="0.75" bottom="0.75" header="0.3" footer="0.3"/>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ull15"/>
  <dimension ref="A1:O107"/>
  <sheetViews>
    <sheetView workbookViewId="0">
      <selection activeCell="A4" sqref="A4"/>
    </sheetView>
  </sheetViews>
  <sheetFormatPr baseColWidth="10" defaultColWidth="9.140625" defaultRowHeight="15" x14ac:dyDescent="0.25"/>
  <cols>
    <col min="2" max="2" width="40.140625" customWidth="1"/>
    <col min="3" max="3" width="23.42578125" customWidth="1"/>
    <col min="4" max="4" width="12.7109375" customWidth="1"/>
    <col min="5" max="5" width="23.42578125" customWidth="1"/>
    <col min="6" max="6" width="17" customWidth="1"/>
    <col min="7" max="7" width="19.140625" customWidth="1"/>
    <col min="8" max="8" width="24" customWidth="1"/>
    <col min="9" max="9" width="19.85546875" customWidth="1"/>
    <col min="10" max="10" width="15.42578125" customWidth="1"/>
    <col min="11" max="11" width="19.7109375" bestFit="1" customWidth="1"/>
  </cols>
  <sheetData>
    <row r="1" spans="1:15" x14ac:dyDescent="0.25">
      <c r="A1" s="19" t="s">
        <v>51</v>
      </c>
      <c r="M1" s="15"/>
    </row>
    <row r="2" spans="1:15" x14ac:dyDescent="0.25">
      <c r="A2" s="20" t="s">
        <v>66</v>
      </c>
      <c r="M2" s="15"/>
    </row>
    <row r="3" spans="1:15" x14ac:dyDescent="0.25">
      <c r="A3" s="19"/>
      <c r="M3" s="15"/>
    </row>
    <row r="4" spans="1:15" ht="26.25" customHeight="1" x14ac:dyDescent="0.3">
      <c r="A4" s="291"/>
      <c r="B4" s="150" t="s">
        <v>72</v>
      </c>
      <c r="C4" s="151"/>
      <c r="D4" s="152">
        <f>SUM(I8:I107)</f>
        <v>0</v>
      </c>
      <c r="M4" s="15"/>
      <c r="O4" s="33" t="s">
        <v>119</v>
      </c>
    </row>
    <row r="5" spans="1:15" x14ac:dyDescent="0.25">
      <c r="A5" s="19"/>
      <c r="M5" s="15"/>
    </row>
    <row r="6" spans="1:15" ht="15.75" x14ac:dyDescent="0.25">
      <c r="A6" s="385" t="s">
        <v>188</v>
      </c>
      <c r="B6" s="385"/>
      <c r="C6" s="385"/>
      <c r="D6" s="385"/>
      <c r="E6" s="385"/>
      <c r="F6" s="385"/>
      <c r="G6" s="385"/>
      <c r="H6" s="385"/>
    </row>
    <row r="7" spans="1:15" x14ac:dyDescent="0.25">
      <c r="A7" s="228" t="s">
        <v>64</v>
      </c>
      <c r="B7" s="229" t="s">
        <v>52</v>
      </c>
      <c r="C7" s="229" t="s">
        <v>53</v>
      </c>
      <c r="D7" s="229" t="s">
        <v>54</v>
      </c>
      <c r="E7" s="229" t="s">
        <v>55</v>
      </c>
      <c r="F7" s="229" t="s">
        <v>187</v>
      </c>
      <c r="G7" s="229" t="s">
        <v>58</v>
      </c>
      <c r="H7" s="229" t="s">
        <v>59</v>
      </c>
      <c r="I7" s="230" t="s">
        <v>68</v>
      </c>
      <c r="J7" s="230" t="s">
        <v>121</v>
      </c>
      <c r="K7" s="215" t="s">
        <v>62</v>
      </c>
    </row>
    <row r="8" spans="1:15" x14ac:dyDescent="0.25">
      <c r="A8" s="212">
        <v>1</v>
      </c>
      <c r="B8" s="12"/>
      <c r="C8" s="12"/>
      <c r="D8" s="12"/>
      <c r="E8" s="12"/>
      <c r="F8" s="12"/>
      <c r="G8" s="12"/>
      <c r="H8" s="12"/>
      <c r="I8" s="179">
        <f>IF(F8="si",IF(G8="si",0.5,0),IF(G8="si",0.3,0))</f>
        <v>0</v>
      </c>
      <c r="J8" s="84"/>
      <c r="K8" s="232" t="str">
        <f>IF(J8="","",IF(J8="SI","No cal documentació",IF(I8&gt;0,(CONCATENATE("12c_",'Valoració '!$D$7,"00",A8))," ")))</f>
        <v/>
      </c>
    </row>
    <row r="9" spans="1:15" x14ac:dyDescent="0.25">
      <c r="A9" s="212">
        <v>2</v>
      </c>
      <c r="B9" s="12"/>
      <c r="C9" s="12"/>
      <c r="D9" s="12"/>
      <c r="E9" s="12"/>
      <c r="F9" s="12"/>
      <c r="G9" s="12"/>
      <c r="H9" s="12"/>
      <c r="I9" s="179">
        <f t="shared" ref="I9:I72" si="0">IF(F9="si",IF(G9="si",0.5,0),IF(G9="si",0.3,0))</f>
        <v>0</v>
      </c>
      <c r="J9" s="84"/>
      <c r="K9" s="232" t="str">
        <f>IF(J9="","",IF(J9="SI","No cal documentació",IF(I9&gt;0,(CONCATENATE("12c_",'Valoració '!$D$7,"00",A9))," ")))</f>
        <v/>
      </c>
    </row>
    <row r="10" spans="1:15" x14ac:dyDescent="0.25">
      <c r="A10" s="212">
        <v>3</v>
      </c>
      <c r="B10" s="12"/>
      <c r="C10" s="12"/>
      <c r="D10" s="12"/>
      <c r="E10" s="12"/>
      <c r="F10" s="12"/>
      <c r="G10" s="12"/>
      <c r="H10" s="12"/>
      <c r="I10" s="179">
        <f t="shared" si="0"/>
        <v>0</v>
      </c>
      <c r="J10" s="84"/>
      <c r="K10" s="232" t="str">
        <f>IF(J10="","",IF(J10="SI","No cal documentació",IF(I10&gt;0,(CONCATENATE("12c_",'Valoració '!$D$7,"00",A10))," ")))</f>
        <v/>
      </c>
    </row>
    <row r="11" spans="1:15" x14ac:dyDescent="0.25">
      <c r="A11" s="212">
        <v>4</v>
      </c>
      <c r="B11" s="12"/>
      <c r="C11" s="12"/>
      <c r="D11" s="12"/>
      <c r="E11" s="12"/>
      <c r="F11" s="12"/>
      <c r="G11" s="12"/>
      <c r="H11" s="12"/>
      <c r="I11" s="179">
        <f t="shared" si="0"/>
        <v>0</v>
      </c>
      <c r="J11" s="84"/>
      <c r="K11" s="232" t="str">
        <f>IF(J11="","",IF(J11="SI","No cal documentació",IF(I11&gt;0,(CONCATENATE("12c_",'Valoració '!$D$7,"00",A11))," ")))</f>
        <v/>
      </c>
    </row>
    <row r="12" spans="1:15" x14ac:dyDescent="0.25">
      <c r="A12" s="212">
        <v>5</v>
      </c>
      <c r="B12" s="12"/>
      <c r="C12" s="12"/>
      <c r="D12" s="12"/>
      <c r="E12" s="12"/>
      <c r="F12" s="12"/>
      <c r="G12" s="12"/>
      <c r="H12" s="12"/>
      <c r="I12" s="179">
        <f t="shared" si="0"/>
        <v>0</v>
      </c>
      <c r="J12" s="84"/>
      <c r="K12" s="232" t="str">
        <f>IF(J12="","",IF(J12="SI","No cal documentació",IF(I12&gt;0,(CONCATENATE("12c_",'Valoració '!$D$7,"00",A12))," ")))</f>
        <v/>
      </c>
    </row>
    <row r="13" spans="1:15" x14ac:dyDescent="0.25">
      <c r="A13" s="212">
        <v>6</v>
      </c>
      <c r="B13" s="12"/>
      <c r="C13" s="12"/>
      <c r="D13" s="12"/>
      <c r="E13" s="12"/>
      <c r="F13" s="12"/>
      <c r="G13" s="12"/>
      <c r="H13" s="12"/>
      <c r="I13" s="179">
        <f t="shared" si="0"/>
        <v>0</v>
      </c>
      <c r="J13" s="84"/>
      <c r="K13" s="232" t="str">
        <f>IF(J13="","",IF(J13="SI","No cal documentació",IF(I13&gt;0,(CONCATENATE("12c_",'Valoració '!$D$7,"00",A13))," ")))</f>
        <v/>
      </c>
    </row>
    <row r="14" spans="1:15" x14ac:dyDescent="0.25">
      <c r="A14" s="212">
        <v>7</v>
      </c>
      <c r="B14" s="12"/>
      <c r="C14" s="12"/>
      <c r="D14" s="12"/>
      <c r="E14" s="12"/>
      <c r="F14" s="12"/>
      <c r="G14" s="12"/>
      <c r="H14" s="12"/>
      <c r="I14" s="179">
        <f t="shared" si="0"/>
        <v>0</v>
      </c>
      <c r="J14" s="84"/>
      <c r="K14" s="232" t="str">
        <f>IF(J14="","",IF(J14="SI","No cal documentació",IF(I14&gt;0,(CONCATENATE("12c_",'Valoració '!$D$7,"00",A14))," ")))</f>
        <v/>
      </c>
    </row>
    <row r="15" spans="1:15" x14ac:dyDescent="0.25">
      <c r="A15" s="212">
        <v>8</v>
      </c>
      <c r="B15" s="12"/>
      <c r="C15" s="12"/>
      <c r="D15" s="12"/>
      <c r="E15" s="12"/>
      <c r="F15" s="12"/>
      <c r="G15" s="12"/>
      <c r="H15" s="12"/>
      <c r="I15" s="179">
        <f t="shared" si="0"/>
        <v>0</v>
      </c>
      <c r="J15" s="84"/>
      <c r="K15" s="232" t="str">
        <f>IF(J15="","",IF(J15="SI","No cal documentació",IF(I15&gt;0,(CONCATENATE("12c_",'Valoració '!$D$7,"00",A15))," ")))</f>
        <v/>
      </c>
    </row>
    <row r="16" spans="1:15" x14ac:dyDescent="0.25">
      <c r="A16" s="212">
        <v>9</v>
      </c>
      <c r="B16" s="12"/>
      <c r="C16" s="12"/>
      <c r="D16" s="12"/>
      <c r="E16" s="12"/>
      <c r="F16" s="12"/>
      <c r="G16" s="12"/>
      <c r="H16" s="12"/>
      <c r="I16" s="179">
        <f t="shared" si="0"/>
        <v>0</v>
      </c>
      <c r="J16" s="84"/>
      <c r="K16" s="232" t="str">
        <f>IF(J16="","",IF(J16="SI","No cal documentació",IF(I16&gt;0,(CONCATENATE("12c_",'Valoració '!$D$7,"00",A16))," ")))</f>
        <v/>
      </c>
    </row>
    <row r="17" spans="1:11" x14ac:dyDescent="0.25">
      <c r="A17" s="212">
        <v>10</v>
      </c>
      <c r="B17" s="12"/>
      <c r="C17" s="12"/>
      <c r="D17" s="12"/>
      <c r="E17" s="12"/>
      <c r="F17" s="12"/>
      <c r="G17" s="12"/>
      <c r="H17" s="12"/>
      <c r="I17" s="179">
        <f t="shared" si="0"/>
        <v>0</v>
      </c>
      <c r="J17" s="84"/>
      <c r="K17" s="232" t="str">
        <f>IF(J17="","",IF(J17="SI","No cal documentació",IF(I17&gt;0,(CONCATENATE("12c_",'Valoració '!$D$7,"00",A17))," ")))</f>
        <v/>
      </c>
    </row>
    <row r="18" spans="1:11" x14ac:dyDescent="0.25">
      <c r="A18" s="212">
        <v>11</v>
      </c>
      <c r="B18" s="12"/>
      <c r="C18" s="12"/>
      <c r="D18" s="12"/>
      <c r="E18" s="12"/>
      <c r="F18" s="12"/>
      <c r="G18" s="12"/>
      <c r="H18" s="12"/>
      <c r="I18" s="179">
        <f t="shared" si="0"/>
        <v>0</v>
      </c>
      <c r="J18" s="84"/>
      <c r="K18" s="232" t="str">
        <f>IF(J18="","",IF(J18="SI","No cal documentació",IF(I18&gt;0,(CONCATENATE("12c_",'Valoració '!$D$7,"00",A18))," ")))</f>
        <v/>
      </c>
    </row>
    <row r="19" spans="1:11" x14ac:dyDescent="0.25">
      <c r="A19" s="212">
        <v>12</v>
      </c>
      <c r="B19" s="12"/>
      <c r="C19" s="12"/>
      <c r="D19" s="12"/>
      <c r="E19" s="12"/>
      <c r="F19" s="12"/>
      <c r="G19" s="12"/>
      <c r="H19" s="12"/>
      <c r="I19" s="179">
        <f t="shared" si="0"/>
        <v>0</v>
      </c>
      <c r="J19" s="84"/>
      <c r="K19" s="232" t="str">
        <f>IF(J19="","",IF(J19="SI","No cal documentació",IF(I19&gt;0,(CONCATENATE("12c_",'Valoració '!$D$7,"00",A19))," ")))</f>
        <v/>
      </c>
    </row>
    <row r="20" spans="1:11" x14ac:dyDescent="0.25">
      <c r="A20" s="212">
        <v>13</v>
      </c>
      <c r="B20" s="12"/>
      <c r="C20" s="12"/>
      <c r="D20" s="12"/>
      <c r="E20" s="12"/>
      <c r="F20" s="12"/>
      <c r="G20" s="12"/>
      <c r="H20" s="12"/>
      <c r="I20" s="179">
        <f t="shared" si="0"/>
        <v>0</v>
      </c>
      <c r="J20" s="84"/>
      <c r="K20" s="232" t="str">
        <f>IF(J20="","",IF(J20="SI","No cal documentació",IF(I20&gt;0,(CONCATENATE("12c_",'Valoració '!$D$7,"00",A20))," ")))</f>
        <v/>
      </c>
    </row>
    <row r="21" spans="1:11" x14ac:dyDescent="0.25">
      <c r="A21" s="212">
        <v>14</v>
      </c>
      <c r="B21" s="12"/>
      <c r="C21" s="12"/>
      <c r="D21" s="12"/>
      <c r="E21" s="12"/>
      <c r="F21" s="12"/>
      <c r="G21" s="12"/>
      <c r="H21" s="12"/>
      <c r="I21" s="179">
        <f t="shared" si="0"/>
        <v>0</v>
      </c>
      <c r="J21" s="84"/>
      <c r="K21" s="232" t="str">
        <f>IF(J21="","",IF(J21="SI","No cal documentació",IF(I21&gt;0,(CONCATENATE("12c_",'Valoració '!$D$7,"00",A21))," ")))</f>
        <v/>
      </c>
    </row>
    <row r="22" spans="1:11" x14ac:dyDescent="0.25">
      <c r="A22" s="212">
        <v>15</v>
      </c>
      <c r="B22" s="12"/>
      <c r="C22" s="12"/>
      <c r="D22" s="12"/>
      <c r="E22" s="12"/>
      <c r="F22" s="12"/>
      <c r="G22" s="12"/>
      <c r="H22" s="12"/>
      <c r="I22" s="179">
        <f t="shared" si="0"/>
        <v>0</v>
      </c>
      <c r="J22" s="84"/>
      <c r="K22" s="232" t="str">
        <f>IF(J22="","",IF(J22="SI","No cal documentació",IF(I22&gt;0,(CONCATENATE("12c_",'Valoració '!$D$7,"00",A22))," ")))</f>
        <v/>
      </c>
    </row>
    <row r="23" spans="1:11" x14ac:dyDescent="0.25">
      <c r="A23" s="212">
        <v>16</v>
      </c>
      <c r="B23" s="12"/>
      <c r="C23" s="12"/>
      <c r="D23" s="12"/>
      <c r="E23" s="12"/>
      <c r="F23" s="12"/>
      <c r="G23" s="12"/>
      <c r="H23" s="12"/>
      <c r="I23" s="179">
        <f t="shared" si="0"/>
        <v>0</v>
      </c>
      <c r="J23" s="84"/>
      <c r="K23" s="232" t="str">
        <f>IF(J23="","",IF(J23="SI","No cal documentació",IF(I23&gt;0,(CONCATENATE("12c_",'Valoració '!$D$7,"00",A23))," ")))</f>
        <v/>
      </c>
    </row>
    <row r="24" spans="1:11" x14ac:dyDescent="0.25">
      <c r="A24" s="212">
        <v>17</v>
      </c>
      <c r="B24" s="12"/>
      <c r="C24" s="12"/>
      <c r="D24" s="12"/>
      <c r="E24" s="12"/>
      <c r="F24" s="12"/>
      <c r="G24" s="12"/>
      <c r="H24" s="12"/>
      <c r="I24" s="179">
        <f t="shared" si="0"/>
        <v>0</v>
      </c>
      <c r="J24" s="84"/>
      <c r="K24" s="232" t="str">
        <f>IF(J24="","",IF(J24="SI","No cal documentació",IF(I24&gt;0,(CONCATENATE("12c_",'Valoració '!$D$7,"00",A24))," ")))</f>
        <v/>
      </c>
    </row>
    <row r="25" spans="1:11" x14ac:dyDescent="0.25">
      <c r="A25" s="212">
        <v>18</v>
      </c>
      <c r="B25" s="12"/>
      <c r="C25" s="12"/>
      <c r="D25" s="12"/>
      <c r="E25" s="12"/>
      <c r="F25" s="12"/>
      <c r="G25" s="12"/>
      <c r="H25" s="12"/>
      <c r="I25" s="179">
        <f t="shared" si="0"/>
        <v>0</v>
      </c>
      <c r="J25" s="84"/>
      <c r="K25" s="232" t="str">
        <f>IF(J25="","",IF(J25="SI","No cal documentació",IF(I25&gt;0,(CONCATENATE("12c_",'Valoració '!$D$7,"00",A25))," ")))</f>
        <v/>
      </c>
    </row>
    <row r="26" spans="1:11" x14ac:dyDescent="0.25">
      <c r="A26" s="212">
        <v>19</v>
      </c>
      <c r="B26" s="12"/>
      <c r="C26" s="12"/>
      <c r="D26" s="12"/>
      <c r="E26" s="12"/>
      <c r="F26" s="12"/>
      <c r="G26" s="12"/>
      <c r="H26" s="12"/>
      <c r="I26" s="179">
        <f t="shared" si="0"/>
        <v>0</v>
      </c>
      <c r="J26" s="84"/>
      <c r="K26" s="232" t="str">
        <f>IF(J26="","",IF(J26="SI","No cal documentació",IF(I26&gt;0,(CONCATENATE("12c_",'Valoració '!$D$7,"00",A26))," ")))</f>
        <v/>
      </c>
    </row>
    <row r="27" spans="1:11" x14ac:dyDescent="0.25">
      <c r="A27" s="212">
        <v>20</v>
      </c>
      <c r="B27" s="12"/>
      <c r="C27" s="12"/>
      <c r="D27" s="12"/>
      <c r="E27" s="12"/>
      <c r="F27" s="12"/>
      <c r="G27" s="12"/>
      <c r="H27" s="12"/>
      <c r="I27" s="179">
        <f t="shared" si="0"/>
        <v>0</v>
      </c>
      <c r="J27" s="84"/>
      <c r="K27" s="232" t="str">
        <f>IF(J27="","",IF(J27="SI","No cal documentació",IF(I27&gt;0,(CONCATENATE("12c_",'Valoració '!$D$7,"00",A27))," ")))</f>
        <v/>
      </c>
    </row>
    <row r="28" spans="1:11" x14ac:dyDescent="0.25">
      <c r="A28" s="212">
        <v>21</v>
      </c>
      <c r="B28" s="12"/>
      <c r="C28" s="12"/>
      <c r="D28" s="12"/>
      <c r="E28" s="12"/>
      <c r="F28" s="12"/>
      <c r="G28" s="12"/>
      <c r="H28" s="12"/>
      <c r="I28" s="179">
        <f t="shared" si="0"/>
        <v>0</v>
      </c>
      <c r="J28" s="84"/>
      <c r="K28" s="232" t="str">
        <f>IF(J28="","",IF(J28="SI","No cal documentació",IF(I28&gt;0,(CONCATENATE("12c_",'Valoració '!$D$7,"00",A28))," ")))</f>
        <v/>
      </c>
    </row>
    <row r="29" spans="1:11" x14ac:dyDescent="0.25">
      <c r="A29" s="212">
        <v>22</v>
      </c>
      <c r="B29" s="12"/>
      <c r="C29" s="12"/>
      <c r="D29" s="12"/>
      <c r="E29" s="12"/>
      <c r="F29" s="12"/>
      <c r="G29" s="12"/>
      <c r="H29" s="12"/>
      <c r="I29" s="179">
        <f t="shared" si="0"/>
        <v>0</v>
      </c>
      <c r="J29" s="84"/>
      <c r="K29" s="232" t="str">
        <f>IF(J29="","",IF(J29="SI","No cal documentació",IF(I29&gt;0,(CONCATENATE("12c_",'Valoració '!$D$7,"00",A29))," ")))</f>
        <v/>
      </c>
    </row>
    <row r="30" spans="1:11" x14ac:dyDescent="0.25">
      <c r="A30" s="212">
        <v>23</v>
      </c>
      <c r="B30" s="12"/>
      <c r="C30" s="12"/>
      <c r="D30" s="12"/>
      <c r="E30" s="12"/>
      <c r="F30" s="12"/>
      <c r="G30" s="12"/>
      <c r="H30" s="12"/>
      <c r="I30" s="179">
        <f t="shared" si="0"/>
        <v>0</v>
      </c>
      <c r="J30" s="84"/>
      <c r="K30" s="232" t="str">
        <f>IF(J30="","",IF(J30="SI","No cal documentació",IF(I30&gt;0,(CONCATENATE("12c_",'Valoració '!$D$7,"00",A30))," ")))</f>
        <v/>
      </c>
    </row>
    <row r="31" spans="1:11" x14ac:dyDescent="0.25">
      <c r="A31" s="212">
        <v>24</v>
      </c>
      <c r="B31" s="12"/>
      <c r="C31" s="12"/>
      <c r="D31" s="12"/>
      <c r="E31" s="12"/>
      <c r="F31" s="12"/>
      <c r="G31" s="12"/>
      <c r="H31" s="12"/>
      <c r="I31" s="179">
        <f t="shared" si="0"/>
        <v>0</v>
      </c>
      <c r="J31" s="84"/>
      <c r="K31" s="232" t="str">
        <f>IF(J31="","",IF(J31="SI","No cal documentació",IF(I31&gt;0,(CONCATENATE("12c_",'Valoració '!$D$7,"00",A31))," ")))</f>
        <v/>
      </c>
    </row>
    <row r="32" spans="1:11" x14ac:dyDescent="0.25">
      <c r="A32" s="212">
        <v>25</v>
      </c>
      <c r="B32" s="12"/>
      <c r="C32" s="12"/>
      <c r="D32" s="12"/>
      <c r="E32" s="12"/>
      <c r="F32" s="12"/>
      <c r="G32" s="12"/>
      <c r="H32" s="12"/>
      <c r="I32" s="179">
        <f t="shared" si="0"/>
        <v>0</v>
      </c>
      <c r="J32" s="84"/>
      <c r="K32" s="232" t="str">
        <f>IF(J32="","",IF(J32="SI","No cal documentació",IF(I32&gt;0,(CONCATENATE("12c_",'Valoració '!$D$7,"00",A32))," ")))</f>
        <v/>
      </c>
    </row>
    <row r="33" spans="1:11" x14ac:dyDescent="0.25">
      <c r="A33" s="212">
        <v>26</v>
      </c>
      <c r="B33" s="12"/>
      <c r="C33" s="12"/>
      <c r="D33" s="12"/>
      <c r="E33" s="12"/>
      <c r="F33" s="12"/>
      <c r="G33" s="12"/>
      <c r="H33" s="12"/>
      <c r="I33" s="179">
        <f t="shared" si="0"/>
        <v>0</v>
      </c>
      <c r="J33" s="84"/>
      <c r="K33" s="232" t="str">
        <f>IF(J33="","",IF(J33="SI","No cal documentació",IF(I33&gt;0,(CONCATENATE("12c_",'Valoració '!$D$7,"00",A33))," ")))</f>
        <v/>
      </c>
    </row>
    <row r="34" spans="1:11" x14ac:dyDescent="0.25">
      <c r="A34" s="212">
        <v>27</v>
      </c>
      <c r="B34" s="12"/>
      <c r="C34" s="12"/>
      <c r="D34" s="12"/>
      <c r="E34" s="12"/>
      <c r="F34" s="12"/>
      <c r="G34" s="12"/>
      <c r="H34" s="12"/>
      <c r="I34" s="179">
        <f t="shared" si="0"/>
        <v>0</v>
      </c>
      <c r="J34" s="84"/>
      <c r="K34" s="232" t="str">
        <f>IF(J34="","",IF(J34="SI","No cal documentació",IF(I34&gt;0,(CONCATENATE("12c_",'Valoració '!$D$7,"00",A34))," ")))</f>
        <v/>
      </c>
    </row>
    <row r="35" spans="1:11" x14ac:dyDescent="0.25">
      <c r="A35" s="212">
        <v>28</v>
      </c>
      <c r="B35" s="12"/>
      <c r="C35" s="12"/>
      <c r="D35" s="12"/>
      <c r="E35" s="12"/>
      <c r="F35" s="12"/>
      <c r="G35" s="12"/>
      <c r="H35" s="12"/>
      <c r="I35" s="179">
        <f t="shared" si="0"/>
        <v>0</v>
      </c>
      <c r="J35" s="84"/>
      <c r="K35" s="232" t="str">
        <f>IF(J35="","",IF(J35="SI","No cal documentació",IF(I35&gt;0,(CONCATENATE("12c_",'Valoració '!$D$7,"00",A35))," ")))</f>
        <v/>
      </c>
    </row>
    <row r="36" spans="1:11" x14ac:dyDescent="0.25">
      <c r="A36" s="212">
        <v>29</v>
      </c>
      <c r="B36" s="12"/>
      <c r="C36" s="12"/>
      <c r="D36" s="12"/>
      <c r="E36" s="12"/>
      <c r="F36" s="12"/>
      <c r="G36" s="12"/>
      <c r="H36" s="12"/>
      <c r="I36" s="179">
        <f t="shared" si="0"/>
        <v>0</v>
      </c>
      <c r="J36" s="84"/>
      <c r="K36" s="232" t="str">
        <f>IF(J36="","",IF(J36="SI","No cal documentació",IF(I36&gt;0,(CONCATENATE("12c_",'Valoració '!$D$7,"00",A36))," ")))</f>
        <v/>
      </c>
    </row>
    <row r="37" spans="1:11" x14ac:dyDescent="0.25">
      <c r="A37" s="212">
        <v>30</v>
      </c>
      <c r="B37" s="12"/>
      <c r="C37" s="12"/>
      <c r="D37" s="12"/>
      <c r="E37" s="12"/>
      <c r="F37" s="12"/>
      <c r="G37" s="12"/>
      <c r="H37" s="12"/>
      <c r="I37" s="179">
        <f t="shared" si="0"/>
        <v>0</v>
      </c>
      <c r="J37" s="84"/>
      <c r="K37" s="232" t="str">
        <f>IF(J37="","",IF(J37="SI","No cal documentació",IF(I37&gt;0,(CONCATENATE("12c_",'Valoració '!$D$7,"00",A37))," ")))</f>
        <v/>
      </c>
    </row>
    <row r="38" spans="1:11" x14ac:dyDescent="0.25">
      <c r="A38" s="212">
        <v>31</v>
      </c>
      <c r="B38" s="12"/>
      <c r="C38" s="12"/>
      <c r="D38" s="12"/>
      <c r="E38" s="12"/>
      <c r="F38" s="12"/>
      <c r="G38" s="12"/>
      <c r="H38" s="12"/>
      <c r="I38" s="179">
        <f t="shared" si="0"/>
        <v>0</v>
      </c>
      <c r="J38" s="84"/>
      <c r="K38" s="232" t="str">
        <f>IF(J38="","",IF(J38="SI","No cal documentació",IF(I38&gt;0,(CONCATENATE("12c_",'Valoració '!$D$7,"00",A38))," ")))</f>
        <v/>
      </c>
    </row>
    <row r="39" spans="1:11" x14ac:dyDescent="0.25">
      <c r="A39" s="212">
        <v>32</v>
      </c>
      <c r="B39" s="12"/>
      <c r="C39" s="12"/>
      <c r="D39" s="12"/>
      <c r="E39" s="12"/>
      <c r="F39" s="12"/>
      <c r="G39" s="12"/>
      <c r="H39" s="12"/>
      <c r="I39" s="179">
        <f t="shared" si="0"/>
        <v>0</v>
      </c>
      <c r="J39" s="84"/>
      <c r="K39" s="232" t="str">
        <f>IF(J39="","",IF(J39="SI","No cal documentació",IF(I39&gt;0,(CONCATENATE("12c_",'Valoració '!$D$7,"00",A39))," ")))</f>
        <v/>
      </c>
    </row>
    <row r="40" spans="1:11" x14ac:dyDescent="0.25">
      <c r="A40" s="212">
        <v>33</v>
      </c>
      <c r="B40" s="12"/>
      <c r="C40" s="12"/>
      <c r="D40" s="12"/>
      <c r="E40" s="12"/>
      <c r="F40" s="12"/>
      <c r="G40" s="12"/>
      <c r="H40" s="12"/>
      <c r="I40" s="179">
        <f t="shared" si="0"/>
        <v>0</v>
      </c>
      <c r="J40" s="84"/>
      <c r="K40" s="232" t="str">
        <f>IF(J40="","",IF(J40="SI","No cal documentació",IF(I40&gt;0,(CONCATENATE("12c_",'Valoració '!$D$7,"00",A40))," ")))</f>
        <v/>
      </c>
    </row>
    <row r="41" spans="1:11" x14ac:dyDescent="0.25">
      <c r="A41" s="212">
        <v>34</v>
      </c>
      <c r="B41" s="12"/>
      <c r="C41" s="12"/>
      <c r="D41" s="12"/>
      <c r="E41" s="12"/>
      <c r="F41" s="12"/>
      <c r="G41" s="12"/>
      <c r="H41" s="12"/>
      <c r="I41" s="179">
        <f t="shared" si="0"/>
        <v>0</v>
      </c>
      <c r="J41" s="84"/>
      <c r="K41" s="232" t="str">
        <f>IF(J41="","",IF(J41="SI","No cal documentació",IF(I41&gt;0,(CONCATENATE("12c_",'Valoració '!$D$7,"00",A41))," ")))</f>
        <v/>
      </c>
    </row>
    <row r="42" spans="1:11" x14ac:dyDescent="0.25">
      <c r="A42" s="212">
        <v>35</v>
      </c>
      <c r="B42" s="12"/>
      <c r="C42" s="12"/>
      <c r="D42" s="12"/>
      <c r="E42" s="12"/>
      <c r="F42" s="12"/>
      <c r="G42" s="12"/>
      <c r="H42" s="12"/>
      <c r="I42" s="179">
        <f t="shared" si="0"/>
        <v>0</v>
      </c>
      <c r="J42" s="84"/>
      <c r="K42" s="232" t="str">
        <f>IF(J42="","",IF(J42="SI","No cal documentació",IF(I42&gt;0,(CONCATENATE("12c_",'Valoració '!$D$7,"00",A42))," ")))</f>
        <v/>
      </c>
    </row>
    <row r="43" spans="1:11" x14ac:dyDescent="0.25">
      <c r="A43" s="212">
        <v>36</v>
      </c>
      <c r="B43" s="12"/>
      <c r="C43" s="12"/>
      <c r="D43" s="12"/>
      <c r="E43" s="12"/>
      <c r="F43" s="12"/>
      <c r="G43" s="12"/>
      <c r="H43" s="12"/>
      <c r="I43" s="179">
        <f t="shared" si="0"/>
        <v>0</v>
      </c>
      <c r="J43" s="84"/>
      <c r="K43" s="232" t="str">
        <f>IF(J43="","",IF(J43="SI","No cal documentació",IF(I43&gt;0,(CONCATENATE("12c_",'Valoració '!$D$7,"00",A43))," ")))</f>
        <v/>
      </c>
    </row>
    <row r="44" spans="1:11" x14ac:dyDescent="0.25">
      <c r="A44" s="212">
        <v>37</v>
      </c>
      <c r="B44" s="12"/>
      <c r="C44" s="12"/>
      <c r="D44" s="12"/>
      <c r="E44" s="12"/>
      <c r="F44" s="12"/>
      <c r="G44" s="12"/>
      <c r="H44" s="12"/>
      <c r="I44" s="179">
        <f t="shared" si="0"/>
        <v>0</v>
      </c>
      <c r="J44" s="84"/>
      <c r="K44" s="232" t="str">
        <f>IF(J44="","",IF(J44="SI","No cal documentació",IF(I44&gt;0,(CONCATENATE("12c_",'Valoració '!$D$7,"00",A44))," ")))</f>
        <v/>
      </c>
    </row>
    <row r="45" spans="1:11" x14ac:dyDescent="0.25">
      <c r="A45" s="212">
        <v>38</v>
      </c>
      <c r="B45" s="12"/>
      <c r="C45" s="12"/>
      <c r="D45" s="12"/>
      <c r="E45" s="12"/>
      <c r="F45" s="12"/>
      <c r="G45" s="12"/>
      <c r="H45" s="12"/>
      <c r="I45" s="179">
        <f t="shared" si="0"/>
        <v>0</v>
      </c>
      <c r="J45" s="84"/>
      <c r="K45" s="232" t="str">
        <f>IF(J45="","",IF(J45="SI","No cal documentació",IF(I45&gt;0,(CONCATENATE("12c_",'Valoració '!$D$7,"00",A45))," ")))</f>
        <v/>
      </c>
    </row>
    <row r="46" spans="1:11" x14ac:dyDescent="0.25">
      <c r="A46" s="212">
        <v>39</v>
      </c>
      <c r="B46" s="12"/>
      <c r="C46" s="12"/>
      <c r="D46" s="12"/>
      <c r="E46" s="12"/>
      <c r="F46" s="12"/>
      <c r="G46" s="12"/>
      <c r="H46" s="12"/>
      <c r="I46" s="179">
        <f t="shared" si="0"/>
        <v>0</v>
      </c>
      <c r="J46" s="84"/>
      <c r="K46" s="232" t="str">
        <f>IF(J46="","",IF(J46="SI","No cal documentació",IF(I46&gt;0,(CONCATENATE("12c_",'Valoració '!$D$7,"00",A46))," ")))</f>
        <v/>
      </c>
    </row>
    <row r="47" spans="1:11" x14ac:dyDescent="0.25">
      <c r="A47" s="212">
        <v>40</v>
      </c>
      <c r="B47" s="12"/>
      <c r="C47" s="12"/>
      <c r="D47" s="12"/>
      <c r="E47" s="12"/>
      <c r="F47" s="12"/>
      <c r="G47" s="12"/>
      <c r="H47" s="12"/>
      <c r="I47" s="179">
        <f t="shared" si="0"/>
        <v>0</v>
      </c>
      <c r="J47" s="84"/>
      <c r="K47" s="232" t="str">
        <f>IF(J47="","",IF(J47="SI","No cal documentació",IF(I47&gt;0,(CONCATENATE("12c_",'Valoració '!$D$7,"00",A47))," ")))</f>
        <v/>
      </c>
    </row>
    <row r="48" spans="1:11" x14ac:dyDescent="0.25">
      <c r="A48" s="212">
        <v>41</v>
      </c>
      <c r="B48" s="12"/>
      <c r="C48" s="12"/>
      <c r="D48" s="12"/>
      <c r="E48" s="12"/>
      <c r="F48" s="12"/>
      <c r="G48" s="12"/>
      <c r="H48" s="12"/>
      <c r="I48" s="179">
        <f t="shared" si="0"/>
        <v>0</v>
      </c>
      <c r="J48" s="84"/>
      <c r="K48" s="232" t="str">
        <f>IF(J48="","",IF(J48="SI","No cal documentació",IF(I48&gt;0,(CONCATENATE("12c_",'Valoració '!$D$7,"00",A48))," ")))</f>
        <v/>
      </c>
    </row>
    <row r="49" spans="1:11" x14ac:dyDescent="0.25">
      <c r="A49" s="212">
        <v>42</v>
      </c>
      <c r="B49" s="12"/>
      <c r="C49" s="12"/>
      <c r="D49" s="12"/>
      <c r="E49" s="12"/>
      <c r="F49" s="12"/>
      <c r="G49" s="12"/>
      <c r="H49" s="12"/>
      <c r="I49" s="179">
        <f t="shared" si="0"/>
        <v>0</v>
      </c>
      <c r="J49" s="84"/>
      <c r="K49" s="232" t="str">
        <f>IF(J49="","",IF(J49="SI","No cal documentació",IF(I49&gt;0,(CONCATENATE("12c_",'Valoració '!$D$7,"00",A49))," ")))</f>
        <v/>
      </c>
    </row>
    <row r="50" spans="1:11" x14ac:dyDescent="0.25">
      <c r="A50" s="212">
        <v>43</v>
      </c>
      <c r="B50" s="12"/>
      <c r="C50" s="12"/>
      <c r="D50" s="12"/>
      <c r="E50" s="12"/>
      <c r="F50" s="12"/>
      <c r="G50" s="12"/>
      <c r="H50" s="12"/>
      <c r="I50" s="179">
        <f t="shared" si="0"/>
        <v>0</v>
      </c>
      <c r="J50" s="84"/>
      <c r="K50" s="232" t="str">
        <f>IF(J50="","",IF(J50="SI","No cal documentació",IF(I50&gt;0,(CONCATENATE("12c_",'Valoració '!$D$7,"00",A50))," ")))</f>
        <v/>
      </c>
    </row>
    <row r="51" spans="1:11" x14ac:dyDescent="0.25">
      <c r="A51" s="212">
        <v>44</v>
      </c>
      <c r="B51" s="12"/>
      <c r="C51" s="12"/>
      <c r="D51" s="12"/>
      <c r="E51" s="12"/>
      <c r="F51" s="12"/>
      <c r="G51" s="12"/>
      <c r="H51" s="12"/>
      <c r="I51" s="179">
        <f t="shared" si="0"/>
        <v>0</v>
      </c>
      <c r="J51" s="84"/>
      <c r="K51" s="232" t="str">
        <f>IF(J51="","",IF(J51="SI","No cal documentació",IF(I51&gt;0,(CONCATENATE("12c_",'Valoració '!$D$7,"00",A51))," ")))</f>
        <v/>
      </c>
    </row>
    <row r="52" spans="1:11" x14ac:dyDescent="0.25">
      <c r="A52" s="212">
        <v>45</v>
      </c>
      <c r="B52" s="12"/>
      <c r="C52" s="12"/>
      <c r="D52" s="12"/>
      <c r="E52" s="12"/>
      <c r="F52" s="12"/>
      <c r="G52" s="12"/>
      <c r="H52" s="12"/>
      <c r="I52" s="179">
        <f t="shared" si="0"/>
        <v>0</v>
      </c>
      <c r="J52" s="84"/>
      <c r="K52" s="232" t="str">
        <f>IF(J52="","",IF(J52="SI","No cal documentació",IF(I52&gt;0,(CONCATENATE("12c_",'Valoració '!$D$7,"00",A52))," ")))</f>
        <v/>
      </c>
    </row>
    <row r="53" spans="1:11" x14ac:dyDescent="0.25">
      <c r="A53" s="212">
        <v>46</v>
      </c>
      <c r="B53" s="12"/>
      <c r="C53" s="12"/>
      <c r="D53" s="12"/>
      <c r="E53" s="12"/>
      <c r="F53" s="12"/>
      <c r="G53" s="12"/>
      <c r="H53" s="12"/>
      <c r="I53" s="179">
        <f t="shared" si="0"/>
        <v>0</v>
      </c>
      <c r="J53" s="84"/>
      <c r="K53" s="232" t="str">
        <f>IF(J53="","",IF(J53="SI","No cal documentació",IF(I53&gt;0,(CONCATENATE("12c_",'Valoració '!$D$7,"00",A53))," ")))</f>
        <v/>
      </c>
    </row>
    <row r="54" spans="1:11" x14ac:dyDescent="0.25">
      <c r="A54" s="212">
        <v>47</v>
      </c>
      <c r="B54" s="12"/>
      <c r="C54" s="12"/>
      <c r="D54" s="12"/>
      <c r="E54" s="12"/>
      <c r="F54" s="12"/>
      <c r="G54" s="12"/>
      <c r="H54" s="12"/>
      <c r="I54" s="179">
        <f t="shared" si="0"/>
        <v>0</v>
      </c>
      <c r="J54" s="84"/>
      <c r="K54" s="232" t="str">
        <f>IF(J54="","",IF(J54="SI","No cal documentació",IF(I54&gt;0,(CONCATENATE("12c_",'Valoració '!$D$7,"00",A54))," ")))</f>
        <v/>
      </c>
    </row>
    <row r="55" spans="1:11" x14ac:dyDescent="0.25">
      <c r="A55" s="212">
        <v>48</v>
      </c>
      <c r="B55" s="12"/>
      <c r="C55" s="12"/>
      <c r="D55" s="12"/>
      <c r="E55" s="12"/>
      <c r="F55" s="12"/>
      <c r="G55" s="12"/>
      <c r="H55" s="12"/>
      <c r="I55" s="179">
        <f t="shared" si="0"/>
        <v>0</v>
      </c>
      <c r="J55" s="84"/>
      <c r="K55" s="232" t="str">
        <f>IF(J55="","",IF(J55="SI","No cal documentació",IF(I55&gt;0,(CONCATENATE("12c_",'Valoració '!$D$7,"00",A55))," ")))</f>
        <v/>
      </c>
    </row>
    <row r="56" spans="1:11" x14ac:dyDescent="0.25">
      <c r="A56" s="212">
        <v>49</v>
      </c>
      <c r="B56" s="12"/>
      <c r="C56" s="12"/>
      <c r="D56" s="12"/>
      <c r="E56" s="12"/>
      <c r="F56" s="12"/>
      <c r="G56" s="12"/>
      <c r="H56" s="12"/>
      <c r="I56" s="179">
        <f t="shared" si="0"/>
        <v>0</v>
      </c>
      <c r="J56" s="84"/>
      <c r="K56" s="232" t="str">
        <f>IF(J56="","",IF(J56="SI","No cal documentació",IF(I56&gt;0,(CONCATENATE("12c_",'Valoració '!$D$7,"00",A56))," ")))</f>
        <v/>
      </c>
    </row>
    <row r="57" spans="1:11" x14ac:dyDescent="0.25">
      <c r="A57" s="212">
        <v>50</v>
      </c>
      <c r="B57" s="12"/>
      <c r="C57" s="12"/>
      <c r="D57" s="12"/>
      <c r="E57" s="12"/>
      <c r="F57" s="12"/>
      <c r="G57" s="12"/>
      <c r="H57" s="12"/>
      <c r="I57" s="179">
        <f t="shared" si="0"/>
        <v>0</v>
      </c>
      <c r="J57" s="84"/>
      <c r="K57" s="232" t="str">
        <f>IF(J57="","",IF(J57="SI","No cal documentació",IF(I57&gt;0,(CONCATENATE("12c_",'Valoració '!$D$7,"00",A57))," ")))</f>
        <v/>
      </c>
    </row>
    <row r="58" spans="1:11" x14ac:dyDescent="0.25">
      <c r="A58" s="212">
        <v>51</v>
      </c>
      <c r="B58" s="12"/>
      <c r="C58" s="12"/>
      <c r="D58" s="12"/>
      <c r="E58" s="12"/>
      <c r="F58" s="12"/>
      <c r="G58" s="12"/>
      <c r="H58" s="12"/>
      <c r="I58" s="179">
        <f t="shared" si="0"/>
        <v>0</v>
      </c>
      <c r="J58" s="84"/>
      <c r="K58" s="232" t="str">
        <f>IF(J58="","",IF(J58="SI","No cal documentació",IF(I58&gt;0,(CONCATENATE("12c_",'Valoració '!$D$7,"00",A58))," ")))</f>
        <v/>
      </c>
    </row>
    <row r="59" spans="1:11" x14ac:dyDescent="0.25">
      <c r="A59" s="212">
        <v>52</v>
      </c>
      <c r="B59" s="12"/>
      <c r="C59" s="12"/>
      <c r="D59" s="12"/>
      <c r="E59" s="12"/>
      <c r="F59" s="12"/>
      <c r="G59" s="12"/>
      <c r="H59" s="12"/>
      <c r="I59" s="179">
        <f t="shared" si="0"/>
        <v>0</v>
      </c>
      <c r="J59" s="84"/>
      <c r="K59" s="232" t="str">
        <f>IF(J59="","",IF(J59="SI","No cal documentació",IF(I59&gt;0,(CONCATENATE("12c_",'Valoració '!$D$7,"00",A59))," ")))</f>
        <v/>
      </c>
    </row>
    <row r="60" spans="1:11" x14ac:dyDescent="0.25">
      <c r="A60" s="212">
        <v>53</v>
      </c>
      <c r="B60" s="12"/>
      <c r="C60" s="12"/>
      <c r="D60" s="12"/>
      <c r="E60" s="12"/>
      <c r="F60" s="12"/>
      <c r="G60" s="12"/>
      <c r="H60" s="12"/>
      <c r="I60" s="179">
        <f t="shared" si="0"/>
        <v>0</v>
      </c>
      <c r="J60" s="84"/>
      <c r="K60" s="232" t="str">
        <f>IF(J60="","",IF(J60="SI","No cal documentació",IF(I60&gt;0,(CONCATENATE("12c_",'Valoració '!$D$7,"00",A60))," ")))</f>
        <v/>
      </c>
    </row>
    <row r="61" spans="1:11" x14ac:dyDescent="0.25">
      <c r="A61" s="212">
        <v>54</v>
      </c>
      <c r="B61" s="12"/>
      <c r="C61" s="12"/>
      <c r="D61" s="12"/>
      <c r="E61" s="12"/>
      <c r="F61" s="12"/>
      <c r="G61" s="12"/>
      <c r="H61" s="12"/>
      <c r="I61" s="179">
        <f t="shared" si="0"/>
        <v>0</v>
      </c>
      <c r="J61" s="84"/>
      <c r="K61" s="232" t="str">
        <f>IF(J61="","",IF(J61="SI","No cal documentació",IF(I61&gt;0,(CONCATENATE("12c_",'Valoració '!$D$7,"00",A61))," ")))</f>
        <v/>
      </c>
    </row>
    <row r="62" spans="1:11" x14ac:dyDescent="0.25">
      <c r="A62" s="212">
        <v>55</v>
      </c>
      <c r="B62" s="12"/>
      <c r="C62" s="12"/>
      <c r="D62" s="12"/>
      <c r="E62" s="12"/>
      <c r="F62" s="12"/>
      <c r="G62" s="12"/>
      <c r="H62" s="12"/>
      <c r="I62" s="179">
        <f t="shared" si="0"/>
        <v>0</v>
      </c>
      <c r="J62" s="84"/>
      <c r="K62" s="232" t="str">
        <f>IF(J62="","",IF(J62="SI","No cal documentació",IF(I62&gt;0,(CONCATENATE("12c_",'Valoració '!$D$7,"00",A62))," ")))</f>
        <v/>
      </c>
    </row>
    <row r="63" spans="1:11" x14ac:dyDescent="0.25">
      <c r="A63" s="212">
        <v>56</v>
      </c>
      <c r="B63" s="12"/>
      <c r="C63" s="12"/>
      <c r="D63" s="12"/>
      <c r="E63" s="12"/>
      <c r="F63" s="12"/>
      <c r="G63" s="12"/>
      <c r="H63" s="12"/>
      <c r="I63" s="179">
        <f t="shared" si="0"/>
        <v>0</v>
      </c>
      <c r="J63" s="84"/>
      <c r="K63" s="232" t="str">
        <f>IF(J63="","",IF(J63="SI","No cal documentació",IF(I63&gt;0,(CONCATENATE("12c_",'Valoració '!$D$7,"00",A63))," ")))</f>
        <v/>
      </c>
    </row>
    <row r="64" spans="1:11" x14ac:dyDescent="0.25">
      <c r="A64" s="212">
        <v>57</v>
      </c>
      <c r="B64" s="12"/>
      <c r="C64" s="12"/>
      <c r="D64" s="12"/>
      <c r="E64" s="12"/>
      <c r="F64" s="12"/>
      <c r="G64" s="12"/>
      <c r="H64" s="12"/>
      <c r="I64" s="179">
        <f t="shared" si="0"/>
        <v>0</v>
      </c>
      <c r="J64" s="84"/>
      <c r="K64" s="232" t="str">
        <f>IF(J64="","",IF(J64="SI","No cal documentació",IF(I64&gt;0,(CONCATENATE("12c_",'Valoració '!$D$7,"00",A64))," ")))</f>
        <v/>
      </c>
    </row>
    <row r="65" spans="1:11" x14ac:dyDescent="0.25">
      <c r="A65" s="212">
        <v>58</v>
      </c>
      <c r="B65" s="12"/>
      <c r="C65" s="12"/>
      <c r="D65" s="12"/>
      <c r="E65" s="12"/>
      <c r="F65" s="12"/>
      <c r="G65" s="12"/>
      <c r="H65" s="12"/>
      <c r="I65" s="179">
        <f t="shared" si="0"/>
        <v>0</v>
      </c>
      <c r="J65" s="84"/>
      <c r="K65" s="232" t="str">
        <f>IF(J65="","",IF(J65="SI","No cal documentació",IF(I65&gt;0,(CONCATENATE("12c_",'Valoració '!$D$7,"00",A65))," ")))</f>
        <v/>
      </c>
    </row>
    <row r="66" spans="1:11" x14ac:dyDescent="0.25">
      <c r="A66" s="212">
        <v>59</v>
      </c>
      <c r="B66" s="12"/>
      <c r="C66" s="12"/>
      <c r="D66" s="12"/>
      <c r="E66" s="12"/>
      <c r="F66" s="12"/>
      <c r="G66" s="12"/>
      <c r="H66" s="12"/>
      <c r="I66" s="179">
        <f t="shared" si="0"/>
        <v>0</v>
      </c>
      <c r="J66" s="84"/>
      <c r="K66" s="232" t="str">
        <f>IF(J66="","",IF(J66="SI","No cal documentació",IF(I66&gt;0,(CONCATENATE("12c_",'Valoració '!$D$7,"00",A66))," ")))</f>
        <v/>
      </c>
    </row>
    <row r="67" spans="1:11" x14ac:dyDescent="0.25">
      <c r="A67" s="212">
        <v>60</v>
      </c>
      <c r="B67" s="12"/>
      <c r="C67" s="12"/>
      <c r="D67" s="12"/>
      <c r="E67" s="12"/>
      <c r="F67" s="12"/>
      <c r="G67" s="12"/>
      <c r="H67" s="12"/>
      <c r="I67" s="179">
        <f t="shared" si="0"/>
        <v>0</v>
      </c>
      <c r="J67" s="84"/>
      <c r="K67" s="232" t="str">
        <f>IF(J67="","",IF(J67="SI","No cal documentació",IF(I67&gt;0,(CONCATENATE("12c_",'Valoració '!$D$7,"00",A67))," ")))</f>
        <v/>
      </c>
    </row>
    <row r="68" spans="1:11" x14ac:dyDescent="0.25">
      <c r="A68" s="212">
        <v>61</v>
      </c>
      <c r="B68" s="12"/>
      <c r="C68" s="12"/>
      <c r="D68" s="12"/>
      <c r="E68" s="12"/>
      <c r="F68" s="12"/>
      <c r="G68" s="12"/>
      <c r="H68" s="12"/>
      <c r="I68" s="179">
        <f t="shared" si="0"/>
        <v>0</v>
      </c>
      <c r="J68" s="84"/>
      <c r="K68" s="232" t="str">
        <f>IF(J68="","",IF(J68="SI","No cal documentació",IF(I68&gt;0,(CONCATENATE("12c_",'Valoració '!$D$7,"00",A68))," ")))</f>
        <v/>
      </c>
    </row>
    <row r="69" spans="1:11" x14ac:dyDescent="0.25">
      <c r="A69" s="212">
        <v>62</v>
      </c>
      <c r="B69" s="12"/>
      <c r="C69" s="12"/>
      <c r="D69" s="12"/>
      <c r="E69" s="12"/>
      <c r="F69" s="12"/>
      <c r="G69" s="12"/>
      <c r="H69" s="12"/>
      <c r="I69" s="179">
        <f t="shared" si="0"/>
        <v>0</v>
      </c>
      <c r="J69" s="84"/>
      <c r="K69" s="232" t="str">
        <f>IF(J69="","",IF(J69="SI","No cal documentació",IF(I69&gt;0,(CONCATENATE("12c_",'Valoració '!$D$7,"00",A69))," ")))</f>
        <v/>
      </c>
    </row>
    <row r="70" spans="1:11" x14ac:dyDescent="0.25">
      <c r="A70" s="212">
        <v>63</v>
      </c>
      <c r="B70" s="12"/>
      <c r="C70" s="12"/>
      <c r="D70" s="12"/>
      <c r="E70" s="12"/>
      <c r="F70" s="12"/>
      <c r="G70" s="12"/>
      <c r="H70" s="12"/>
      <c r="I70" s="179">
        <f t="shared" si="0"/>
        <v>0</v>
      </c>
      <c r="J70" s="84"/>
      <c r="K70" s="232" t="str">
        <f>IF(J70="","",IF(J70="SI","No cal documentació",IF(I70&gt;0,(CONCATENATE("12c_",'Valoració '!$D$7,"00",A70))," ")))</f>
        <v/>
      </c>
    </row>
    <row r="71" spans="1:11" x14ac:dyDescent="0.25">
      <c r="A71" s="212">
        <v>64</v>
      </c>
      <c r="B71" s="12"/>
      <c r="C71" s="12"/>
      <c r="D71" s="12"/>
      <c r="E71" s="12"/>
      <c r="F71" s="12"/>
      <c r="G71" s="12"/>
      <c r="H71" s="12"/>
      <c r="I71" s="179">
        <f t="shared" si="0"/>
        <v>0</v>
      </c>
      <c r="J71" s="84"/>
      <c r="K71" s="232" t="str">
        <f>IF(J71="","",IF(J71="SI","No cal documentació",IF(I71&gt;0,(CONCATENATE("12c_",'Valoració '!$D$7,"00",A71))," ")))</f>
        <v/>
      </c>
    </row>
    <row r="72" spans="1:11" x14ac:dyDescent="0.25">
      <c r="A72" s="212">
        <v>65</v>
      </c>
      <c r="B72" s="12"/>
      <c r="C72" s="12"/>
      <c r="D72" s="12"/>
      <c r="E72" s="12"/>
      <c r="F72" s="12"/>
      <c r="G72" s="12"/>
      <c r="H72" s="12"/>
      <c r="I72" s="179">
        <f t="shared" si="0"/>
        <v>0</v>
      </c>
      <c r="J72" s="84"/>
      <c r="K72" s="232" t="str">
        <f>IF(J72="","",IF(J72="SI","No cal documentació",IF(I72&gt;0,(CONCATENATE("12c_",'Valoració '!$D$7,"00",A72))," ")))</f>
        <v/>
      </c>
    </row>
    <row r="73" spans="1:11" x14ac:dyDescent="0.25">
      <c r="A73" s="212">
        <v>66</v>
      </c>
      <c r="B73" s="12"/>
      <c r="C73" s="12"/>
      <c r="D73" s="12"/>
      <c r="E73" s="12"/>
      <c r="F73" s="12"/>
      <c r="G73" s="12"/>
      <c r="H73" s="12"/>
      <c r="I73" s="179">
        <f t="shared" ref="I73:I107" si="1">IF(F73="si",IF(G73="si",0.5,0),IF(G73="si",0.3,0))</f>
        <v>0</v>
      </c>
      <c r="J73" s="84"/>
      <c r="K73" s="232" t="str">
        <f>IF(J73="","",IF(J73="SI","No cal documentació",IF(I73&gt;0,(CONCATENATE("12c_",'Valoració '!$D$7,"00",A73))," ")))</f>
        <v/>
      </c>
    </row>
    <row r="74" spans="1:11" x14ac:dyDescent="0.25">
      <c r="A74" s="212">
        <v>67</v>
      </c>
      <c r="B74" s="12"/>
      <c r="C74" s="12"/>
      <c r="D74" s="12"/>
      <c r="E74" s="12"/>
      <c r="F74" s="12"/>
      <c r="G74" s="12"/>
      <c r="H74" s="12"/>
      <c r="I74" s="179">
        <f t="shared" si="1"/>
        <v>0</v>
      </c>
      <c r="J74" s="84"/>
      <c r="K74" s="232" t="str">
        <f>IF(J74="","",IF(J74="SI","No cal documentació",IF(I74&gt;0,(CONCATENATE("12c_",'Valoració '!$D$7,"00",A74))," ")))</f>
        <v/>
      </c>
    </row>
    <row r="75" spans="1:11" x14ac:dyDescent="0.25">
      <c r="A75" s="212">
        <v>68</v>
      </c>
      <c r="B75" s="12"/>
      <c r="C75" s="12"/>
      <c r="D75" s="12"/>
      <c r="E75" s="12"/>
      <c r="F75" s="12"/>
      <c r="G75" s="12"/>
      <c r="H75" s="12"/>
      <c r="I75" s="179">
        <f t="shared" si="1"/>
        <v>0</v>
      </c>
      <c r="J75" s="84"/>
      <c r="K75" s="232" t="str">
        <f>IF(J75="","",IF(J75="SI","No cal documentació",IF(I75&gt;0,(CONCATENATE("12c_",'Valoració '!$D$7,"00",A75))," ")))</f>
        <v/>
      </c>
    </row>
    <row r="76" spans="1:11" x14ac:dyDescent="0.25">
      <c r="A76" s="212">
        <v>69</v>
      </c>
      <c r="B76" s="12"/>
      <c r="C76" s="12"/>
      <c r="D76" s="12"/>
      <c r="E76" s="12"/>
      <c r="F76" s="12"/>
      <c r="G76" s="12"/>
      <c r="H76" s="12"/>
      <c r="I76" s="179">
        <f t="shared" si="1"/>
        <v>0</v>
      </c>
      <c r="J76" s="84"/>
      <c r="K76" s="232" t="str">
        <f>IF(J76="","",IF(J76="SI","No cal documentació",IF(I76&gt;0,(CONCATENATE("12c_",'Valoració '!$D$7,"00",A76))," ")))</f>
        <v/>
      </c>
    </row>
    <row r="77" spans="1:11" x14ac:dyDescent="0.25">
      <c r="A77" s="212">
        <v>70</v>
      </c>
      <c r="B77" s="12"/>
      <c r="C77" s="12"/>
      <c r="D77" s="12"/>
      <c r="E77" s="12"/>
      <c r="F77" s="12"/>
      <c r="G77" s="12"/>
      <c r="H77" s="12"/>
      <c r="I77" s="179">
        <f t="shared" si="1"/>
        <v>0</v>
      </c>
      <c r="J77" s="84"/>
      <c r="K77" s="232" t="str">
        <f>IF(J77="","",IF(J77="SI","No cal documentació",IF(I77&gt;0,(CONCATENATE("12c_",'Valoració '!$D$7,"00",A77))," ")))</f>
        <v/>
      </c>
    </row>
    <row r="78" spans="1:11" x14ac:dyDescent="0.25">
      <c r="A78" s="212">
        <v>71</v>
      </c>
      <c r="B78" s="12"/>
      <c r="C78" s="12"/>
      <c r="D78" s="12"/>
      <c r="E78" s="12"/>
      <c r="F78" s="12"/>
      <c r="G78" s="12"/>
      <c r="H78" s="12"/>
      <c r="I78" s="179">
        <f t="shared" si="1"/>
        <v>0</v>
      </c>
      <c r="J78" s="84"/>
      <c r="K78" s="232" t="str">
        <f>IF(J78="","",IF(J78="SI","No cal documentació",IF(I78&gt;0,(CONCATENATE("12c_",'Valoració '!$D$7,"00",A78))," ")))</f>
        <v/>
      </c>
    </row>
    <row r="79" spans="1:11" x14ac:dyDescent="0.25">
      <c r="A79" s="212">
        <v>72</v>
      </c>
      <c r="B79" s="12"/>
      <c r="C79" s="12"/>
      <c r="D79" s="12"/>
      <c r="E79" s="12"/>
      <c r="F79" s="12"/>
      <c r="G79" s="12"/>
      <c r="H79" s="12"/>
      <c r="I79" s="179">
        <f t="shared" si="1"/>
        <v>0</v>
      </c>
      <c r="J79" s="84"/>
      <c r="K79" s="232" t="str">
        <f>IF(J79="","",IF(J79="SI","No cal documentació",IF(I79&gt;0,(CONCATENATE("12c_",'Valoració '!$D$7,"00",A79))," ")))</f>
        <v/>
      </c>
    </row>
    <row r="80" spans="1:11" x14ac:dyDescent="0.25">
      <c r="A80" s="212">
        <v>73</v>
      </c>
      <c r="B80" s="12"/>
      <c r="C80" s="12"/>
      <c r="D80" s="12"/>
      <c r="E80" s="12"/>
      <c r="F80" s="12"/>
      <c r="G80" s="12"/>
      <c r="H80" s="12"/>
      <c r="I80" s="179">
        <f t="shared" si="1"/>
        <v>0</v>
      </c>
      <c r="J80" s="84"/>
      <c r="K80" s="232" t="str">
        <f>IF(J80="","",IF(J80="SI","No cal documentació",IF(I80&gt;0,(CONCATENATE("12c_",'Valoració '!$D$7,"00",A80))," ")))</f>
        <v/>
      </c>
    </row>
    <row r="81" spans="1:11" x14ac:dyDescent="0.25">
      <c r="A81" s="212">
        <v>74</v>
      </c>
      <c r="B81" s="12"/>
      <c r="C81" s="12"/>
      <c r="D81" s="12"/>
      <c r="E81" s="12"/>
      <c r="F81" s="12"/>
      <c r="G81" s="12"/>
      <c r="H81" s="12"/>
      <c r="I81" s="179">
        <f t="shared" si="1"/>
        <v>0</v>
      </c>
      <c r="J81" s="84"/>
      <c r="K81" s="232" t="str">
        <f>IF(J81="","",IF(J81="SI","No cal documentació",IF(I81&gt;0,(CONCATENATE("12c_",'Valoració '!$D$7,"00",A81))," ")))</f>
        <v/>
      </c>
    </row>
    <row r="82" spans="1:11" x14ac:dyDescent="0.25">
      <c r="A82" s="212">
        <v>75</v>
      </c>
      <c r="B82" s="12"/>
      <c r="C82" s="12"/>
      <c r="D82" s="12"/>
      <c r="E82" s="12"/>
      <c r="F82" s="12"/>
      <c r="G82" s="12"/>
      <c r="H82" s="12"/>
      <c r="I82" s="179">
        <f t="shared" si="1"/>
        <v>0</v>
      </c>
      <c r="J82" s="84"/>
      <c r="K82" s="232" t="str">
        <f>IF(J82="","",IF(J82="SI","No cal documentació",IF(I82&gt;0,(CONCATENATE("12c_",'Valoració '!$D$7,"00",A82))," ")))</f>
        <v/>
      </c>
    </row>
    <row r="83" spans="1:11" x14ac:dyDescent="0.25">
      <c r="A83" s="212">
        <v>76</v>
      </c>
      <c r="B83" s="12"/>
      <c r="C83" s="12"/>
      <c r="D83" s="12"/>
      <c r="E83" s="12"/>
      <c r="F83" s="12"/>
      <c r="G83" s="12"/>
      <c r="H83" s="12"/>
      <c r="I83" s="179">
        <f t="shared" si="1"/>
        <v>0</v>
      </c>
      <c r="J83" s="84"/>
      <c r="K83" s="232" t="str">
        <f>IF(J83="","",IF(J83="SI","No cal documentació",IF(I83&gt;0,(CONCATENATE("12c_",'Valoració '!$D$7,"00",A83))," ")))</f>
        <v/>
      </c>
    </row>
    <row r="84" spans="1:11" x14ac:dyDescent="0.25">
      <c r="A84" s="212">
        <v>77</v>
      </c>
      <c r="B84" s="12"/>
      <c r="C84" s="12"/>
      <c r="D84" s="12"/>
      <c r="E84" s="12"/>
      <c r="F84" s="12"/>
      <c r="G84" s="12"/>
      <c r="H84" s="12"/>
      <c r="I84" s="179">
        <f t="shared" si="1"/>
        <v>0</v>
      </c>
      <c r="J84" s="84"/>
      <c r="K84" s="232" t="str">
        <f>IF(J84="","",IF(J84="SI","No cal documentació",IF(I84&gt;0,(CONCATENATE("12c_",'Valoració '!$D$7,"00",A84))," ")))</f>
        <v/>
      </c>
    </row>
    <row r="85" spans="1:11" x14ac:dyDescent="0.25">
      <c r="A85" s="212">
        <v>78</v>
      </c>
      <c r="B85" s="12"/>
      <c r="C85" s="12"/>
      <c r="D85" s="12"/>
      <c r="E85" s="12"/>
      <c r="F85" s="12"/>
      <c r="G85" s="12"/>
      <c r="H85" s="12"/>
      <c r="I85" s="179">
        <f t="shared" si="1"/>
        <v>0</v>
      </c>
      <c r="J85" s="84"/>
      <c r="K85" s="232" t="str">
        <f>IF(J85="","",IF(J85="SI","No cal documentació",IF(I85&gt;0,(CONCATENATE("12c_",'Valoració '!$D$7,"00",A85))," ")))</f>
        <v/>
      </c>
    </row>
    <row r="86" spans="1:11" x14ac:dyDescent="0.25">
      <c r="A86" s="212">
        <v>79</v>
      </c>
      <c r="B86" s="12"/>
      <c r="C86" s="12"/>
      <c r="D86" s="12"/>
      <c r="E86" s="12"/>
      <c r="F86" s="12"/>
      <c r="G86" s="12"/>
      <c r="H86" s="12"/>
      <c r="I86" s="179">
        <f t="shared" si="1"/>
        <v>0</v>
      </c>
      <c r="J86" s="84"/>
      <c r="K86" s="232" t="str">
        <f>IF(J86="","",IF(J86="SI","No cal documentació",IF(I86&gt;0,(CONCATENATE("12c_",'Valoració '!$D$7,"00",A86))," ")))</f>
        <v/>
      </c>
    </row>
    <row r="87" spans="1:11" x14ac:dyDescent="0.25">
      <c r="A87" s="212">
        <v>80</v>
      </c>
      <c r="B87" s="12"/>
      <c r="C87" s="12"/>
      <c r="D87" s="12"/>
      <c r="E87" s="12"/>
      <c r="F87" s="12"/>
      <c r="G87" s="12"/>
      <c r="H87" s="12"/>
      <c r="I87" s="179">
        <f t="shared" si="1"/>
        <v>0</v>
      </c>
      <c r="J87" s="84"/>
      <c r="K87" s="232" t="str">
        <f>IF(J87="","",IF(J87="SI","No cal documentació",IF(I87&gt;0,(CONCATENATE("12c_",'Valoració '!$D$7,"00",A87))," ")))</f>
        <v/>
      </c>
    </row>
    <row r="88" spans="1:11" x14ac:dyDescent="0.25">
      <c r="A88" s="212">
        <v>81</v>
      </c>
      <c r="B88" s="12"/>
      <c r="C88" s="12"/>
      <c r="D88" s="12"/>
      <c r="E88" s="12"/>
      <c r="F88" s="12"/>
      <c r="G88" s="12"/>
      <c r="H88" s="12"/>
      <c r="I88" s="179">
        <f t="shared" si="1"/>
        <v>0</v>
      </c>
      <c r="J88" s="84"/>
      <c r="K88" s="232" t="str">
        <f>IF(J88="","",IF(J88="SI","No cal documentació",IF(I88&gt;0,(CONCATENATE("12c_",'Valoració '!$D$7,"00",A88))," ")))</f>
        <v/>
      </c>
    </row>
    <row r="89" spans="1:11" x14ac:dyDescent="0.25">
      <c r="A89" s="212">
        <v>82</v>
      </c>
      <c r="B89" s="12"/>
      <c r="C89" s="12"/>
      <c r="D89" s="12"/>
      <c r="E89" s="12"/>
      <c r="F89" s="12"/>
      <c r="G89" s="12"/>
      <c r="H89" s="12"/>
      <c r="I89" s="179">
        <f t="shared" si="1"/>
        <v>0</v>
      </c>
      <c r="J89" s="84"/>
      <c r="K89" s="232" t="str">
        <f>IF(J89="","",IF(J89="SI","No cal documentació",IF(I89&gt;0,(CONCATENATE("12c_",'Valoració '!$D$7,"00",A89))," ")))</f>
        <v/>
      </c>
    </row>
    <row r="90" spans="1:11" x14ac:dyDescent="0.25">
      <c r="A90" s="212">
        <v>83</v>
      </c>
      <c r="B90" s="12"/>
      <c r="C90" s="12"/>
      <c r="D90" s="12"/>
      <c r="E90" s="12"/>
      <c r="F90" s="12"/>
      <c r="G90" s="12"/>
      <c r="H90" s="12"/>
      <c r="I90" s="179">
        <f t="shared" si="1"/>
        <v>0</v>
      </c>
      <c r="J90" s="84"/>
      <c r="K90" s="232" t="str">
        <f>IF(J90="","",IF(J90="SI","No cal documentació",IF(I90&gt;0,(CONCATENATE("12c_",'Valoració '!$D$7,"00",A90))," ")))</f>
        <v/>
      </c>
    </row>
    <row r="91" spans="1:11" x14ac:dyDescent="0.25">
      <c r="A91" s="212">
        <v>84</v>
      </c>
      <c r="B91" s="12"/>
      <c r="C91" s="12"/>
      <c r="D91" s="12"/>
      <c r="E91" s="12"/>
      <c r="F91" s="12"/>
      <c r="G91" s="12"/>
      <c r="H91" s="12"/>
      <c r="I91" s="179">
        <f t="shared" si="1"/>
        <v>0</v>
      </c>
      <c r="J91" s="84"/>
      <c r="K91" s="232" t="str">
        <f>IF(J91="","",IF(J91="SI","No cal documentació",IF(I91&gt;0,(CONCATENATE("12c_",'Valoració '!$D$7,"00",A91))," ")))</f>
        <v/>
      </c>
    </row>
    <row r="92" spans="1:11" x14ac:dyDescent="0.25">
      <c r="A92" s="212">
        <v>85</v>
      </c>
      <c r="B92" s="12"/>
      <c r="C92" s="12"/>
      <c r="D92" s="12"/>
      <c r="E92" s="12"/>
      <c r="F92" s="12"/>
      <c r="G92" s="12"/>
      <c r="H92" s="12"/>
      <c r="I92" s="179">
        <f t="shared" si="1"/>
        <v>0</v>
      </c>
      <c r="J92" s="84"/>
      <c r="K92" s="232" t="str">
        <f>IF(J92="","",IF(J92="SI","No cal documentació",IF(I92&gt;0,(CONCATENATE("12c_",'Valoració '!$D$7,"00",A92))," ")))</f>
        <v/>
      </c>
    </row>
    <row r="93" spans="1:11" x14ac:dyDescent="0.25">
      <c r="A93" s="212">
        <v>86</v>
      </c>
      <c r="B93" s="12"/>
      <c r="C93" s="12"/>
      <c r="D93" s="12"/>
      <c r="E93" s="12"/>
      <c r="F93" s="12"/>
      <c r="G93" s="12"/>
      <c r="H93" s="12"/>
      <c r="I93" s="179">
        <f t="shared" si="1"/>
        <v>0</v>
      </c>
      <c r="J93" s="84"/>
      <c r="K93" s="232" t="str">
        <f>IF(J93="","",IF(J93="SI","No cal documentació",IF(I93&gt;0,(CONCATENATE("12c_",'Valoració '!$D$7,"00",A93))," ")))</f>
        <v/>
      </c>
    </row>
    <row r="94" spans="1:11" x14ac:dyDescent="0.25">
      <c r="A94" s="212">
        <v>87</v>
      </c>
      <c r="B94" s="12"/>
      <c r="C94" s="12"/>
      <c r="D94" s="12"/>
      <c r="E94" s="12"/>
      <c r="F94" s="12"/>
      <c r="G94" s="12"/>
      <c r="H94" s="12"/>
      <c r="I94" s="179">
        <f t="shared" si="1"/>
        <v>0</v>
      </c>
      <c r="J94" s="84"/>
      <c r="K94" s="232" t="str">
        <f>IF(J94="","",IF(J94="SI","No cal documentació",IF(I94&gt;0,(CONCATENATE("12c_",'Valoració '!$D$7,"00",A94))," ")))</f>
        <v/>
      </c>
    </row>
    <row r="95" spans="1:11" x14ac:dyDescent="0.25">
      <c r="A95" s="212">
        <v>88</v>
      </c>
      <c r="B95" s="12"/>
      <c r="C95" s="12"/>
      <c r="D95" s="12"/>
      <c r="E95" s="12"/>
      <c r="F95" s="12"/>
      <c r="G95" s="12"/>
      <c r="H95" s="12"/>
      <c r="I95" s="179">
        <f t="shared" si="1"/>
        <v>0</v>
      </c>
      <c r="J95" s="84"/>
      <c r="K95" s="232" t="str">
        <f>IF(J95="","",IF(J95="SI","No cal documentació",IF(I95&gt;0,(CONCATENATE("12c_",'Valoració '!$D$7,"00",A95))," ")))</f>
        <v/>
      </c>
    </row>
    <row r="96" spans="1:11" x14ac:dyDescent="0.25">
      <c r="A96" s="212">
        <v>89</v>
      </c>
      <c r="B96" s="12"/>
      <c r="C96" s="12"/>
      <c r="D96" s="12"/>
      <c r="E96" s="12"/>
      <c r="F96" s="12"/>
      <c r="G96" s="12"/>
      <c r="H96" s="12"/>
      <c r="I96" s="179">
        <f t="shared" si="1"/>
        <v>0</v>
      </c>
      <c r="J96" s="84"/>
      <c r="K96" s="232" t="str">
        <f>IF(J96="","",IF(J96="SI","No cal documentació",IF(I96&gt;0,(CONCATENATE("12c_",'Valoració '!$D$7,"00",A96))," ")))</f>
        <v/>
      </c>
    </row>
    <row r="97" spans="1:11" x14ac:dyDescent="0.25">
      <c r="A97" s="212">
        <v>90</v>
      </c>
      <c r="B97" s="12"/>
      <c r="C97" s="12"/>
      <c r="D97" s="12"/>
      <c r="E97" s="12"/>
      <c r="F97" s="12"/>
      <c r="G97" s="12"/>
      <c r="H97" s="12"/>
      <c r="I97" s="179">
        <f t="shared" si="1"/>
        <v>0</v>
      </c>
      <c r="J97" s="84"/>
      <c r="K97" s="232" t="str">
        <f>IF(J97="","",IF(J97="SI","No cal documentació",IF(I97&gt;0,(CONCATENATE("12c_",'Valoració '!$D$7,"00",A97))," ")))</f>
        <v/>
      </c>
    </row>
    <row r="98" spans="1:11" x14ac:dyDescent="0.25">
      <c r="A98" s="212">
        <v>91</v>
      </c>
      <c r="B98" s="12"/>
      <c r="C98" s="12"/>
      <c r="D98" s="12"/>
      <c r="E98" s="12"/>
      <c r="F98" s="12"/>
      <c r="G98" s="12"/>
      <c r="H98" s="12"/>
      <c r="I98" s="179">
        <f t="shared" si="1"/>
        <v>0</v>
      </c>
      <c r="J98" s="84"/>
      <c r="K98" s="232" t="str">
        <f>IF(J98="","",IF(J98="SI","No cal documentació",IF(I98&gt;0,(CONCATENATE("12c_",'Valoració '!$D$7,"00",A98))," ")))</f>
        <v/>
      </c>
    </row>
    <row r="99" spans="1:11" x14ac:dyDescent="0.25">
      <c r="A99" s="212">
        <v>92</v>
      </c>
      <c r="B99" s="12"/>
      <c r="C99" s="12"/>
      <c r="D99" s="12"/>
      <c r="E99" s="12"/>
      <c r="F99" s="12"/>
      <c r="G99" s="12"/>
      <c r="H99" s="12"/>
      <c r="I99" s="179">
        <f t="shared" si="1"/>
        <v>0</v>
      </c>
      <c r="J99" s="84"/>
      <c r="K99" s="232" t="str">
        <f>IF(J99="","",IF(J99="SI","No cal documentació",IF(I99&gt;0,(CONCATENATE("12c_",'Valoració '!$D$7,"00",A99))," ")))</f>
        <v/>
      </c>
    </row>
    <row r="100" spans="1:11" x14ac:dyDescent="0.25">
      <c r="A100" s="212">
        <v>93</v>
      </c>
      <c r="B100" s="12"/>
      <c r="C100" s="12"/>
      <c r="D100" s="12"/>
      <c r="E100" s="12"/>
      <c r="F100" s="12"/>
      <c r="G100" s="12"/>
      <c r="H100" s="12"/>
      <c r="I100" s="179">
        <f t="shared" si="1"/>
        <v>0</v>
      </c>
      <c r="J100" s="84"/>
      <c r="K100" s="232" t="str">
        <f>IF(J100="","",IF(J100="SI","No cal documentació",IF(I100&gt;0,(CONCATENATE("12c_",'Valoració '!$D$7,"00",A100))," ")))</f>
        <v/>
      </c>
    </row>
    <row r="101" spans="1:11" x14ac:dyDescent="0.25">
      <c r="A101" s="212">
        <v>94</v>
      </c>
      <c r="B101" s="12"/>
      <c r="C101" s="12"/>
      <c r="D101" s="12"/>
      <c r="E101" s="12"/>
      <c r="F101" s="12"/>
      <c r="G101" s="12"/>
      <c r="H101" s="12"/>
      <c r="I101" s="179">
        <f t="shared" si="1"/>
        <v>0</v>
      </c>
      <c r="J101" s="84"/>
      <c r="K101" s="232" t="str">
        <f>IF(J101="","",IF(J101="SI","No cal documentació",IF(I101&gt;0,(CONCATENATE("12c_",'Valoració '!$D$7,"00",A101))," ")))</f>
        <v/>
      </c>
    </row>
    <row r="102" spans="1:11" x14ac:dyDescent="0.25">
      <c r="A102" s="212">
        <v>95</v>
      </c>
      <c r="B102" s="12"/>
      <c r="C102" s="12"/>
      <c r="D102" s="12"/>
      <c r="E102" s="12"/>
      <c r="F102" s="12"/>
      <c r="G102" s="12"/>
      <c r="H102" s="12"/>
      <c r="I102" s="179">
        <f t="shared" si="1"/>
        <v>0</v>
      </c>
      <c r="J102" s="84"/>
      <c r="K102" s="232" t="str">
        <f>IF(J102="","",IF(J102="SI","No cal documentació",IF(I102&gt;0,(CONCATENATE("12c_",'Valoració '!$D$7,"00",A102))," ")))</f>
        <v/>
      </c>
    </row>
    <row r="103" spans="1:11" x14ac:dyDescent="0.25">
      <c r="A103" s="212">
        <v>96</v>
      </c>
      <c r="B103" s="12"/>
      <c r="C103" s="12"/>
      <c r="D103" s="12"/>
      <c r="E103" s="12"/>
      <c r="F103" s="12"/>
      <c r="G103" s="12"/>
      <c r="H103" s="12"/>
      <c r="I103" s="179">
        <f t="shared" si="1"/>
        <v>0</v>
      </c>
      <c r="J103" s="84"/>
      <c r="K103" s="232" t="str">
        <f>IF(J103="","",IF(J103="SI","No cal documentació",IF(I103&gt;0,(CONCATENATE("12c_",'Valoració '!$D$7,"00",A103))," ")))</f>
        <v/>
      </c>
    </row>
    <row r="104" spans="1:11" x14ac:dyDescent="0.25">
      <c r="A104" s="212">
        <v>97</v>
      </c>
      <c r="B104" s="12"/>
      <c r="C104" s="12"/>
      <c r="D104" s="12"/>
      <c r="E104" s="12"/>
      <c r="F104" s="12"/>
      <c r="G104" s="12"/>
      <c r="H104" s="12"/>
      <c r="I104" s="179">
        <f t="shared" si="1"/>
        <v>0</v>
      </c>
      <c r="J104" s="84"/>
      <c r="K104" s="232" t="str">
        <f>IF(J104="","",IF(J104="SI","No cal documentació",IF(I104&gt;0,(CONCATENATE("12c_",'Valoració '!$D$7,"00",A104))," ")))</f>
        <v/>
      </c>
    </row>
    <row r="105" spans="1:11" x14ac:dyDescent="0.25">
      <c r="A105" s="212">
        <v>98</v>
      </c>
      <c r="B105" s="12"/>
      <c r="C105" s="12"/>
      <c r="D105" s="12"/>
      <c r="E105" s="12"/>
      <c r="F105" s="12"/>
      <c r="G105" s="12"/>
      <c r="H105" s="12"/>
      <c r="I105" s="179">
        <f t="shared" si="1"/>
        <v>0</v>
      </c>
      <c r="J105" s="84"/>
      <c r="K105" s="232" t="str">
        <f>IF(J105="","",IF(J105="SI","No cal documentació",IF(I105&gt;0,(CONCATENATE("12c_",'Valoració '!$D$7,"00",A105))," ")))</f>
        <v/>
      </c>
    </row>
    <row r="106" spans="1:11" x14ac:dyDescent="0.25">
      <c r="A106" s="212">
        <v>99</v>
      </c>
      <c r="B106" s="12"/>
      <c r="C106" s="12"/>
      <c r="D106" s="12"/>
      <c r="E106" s="12"/>
      <c r="F106" s="12"/>
      <c r="G106" s="12"/>
      <c r="H106" s="12"/>
      <c r="I106" s="179">
        <f t="shared" si="1"/>
        <v>0</v>
      </c>
      <c r="J106" s="84"/>
      <c r="K106" s="232" t="str">
        <f>IF(J106="","",IF(J106="SI","No cal documentació",IF(I106&gt;0,(CONCATENATE("12c_",'Valoració '!$D$7,"00",A106))," ")))</f>
        <v/>
      </c>
    </row>
    <row r="107" spans="1:11" x14ac:dyDescent="0.25">
      <c r="A107" s="216">
        <v>100</v>
      </c>
      <c r="B107" s="195"/>
      <c r="C107" s="195"/>
      <c r="D107" s="195"/>
      <c r="E107" s="195"/>
      <c r="F107" s="195"/>
      <c r="G107" s="195"/>
      <c r="H107" s="195"/>
      <c r="I107" s="231">
        <f t="shared" si="1"/>
        <v>0</v>
      </c>
      <c r="J107" s="227"/>
      <c r="K107" s="234" t="str">
        <f>IF(J107="","",IF(J107="SI","No cal documentació",IF(I107&gt;0,(CONCATENATE("12c_",'Valoració '!$D$7,"00",A107))," ")))</f>
        <v/>
      </c>
    </row>
  </sheetData>
  <sheetProtection algorithmName="SHA-512" hashValue="gfqMd0+vamAOS0UMM5L08/HvzRjPgG/SNHFz7a2JZN/Vagfg4kwkjTTzK/hfOq4IEMZsm3KJTRkhkEQeC/wq9Q==" saltValue="CqYqGva+7eXMt7MV08l6lg==" spinCount="100000" sheet="1" objects="1" scenarios="1"/>
  <mergeCells count="1">
    <mergeCell ref="A6:H6"/>
  </mergeCells>
  <dataValidations count="1">
    <dataValidation type="list" allowBlank="1" showInputMessage="1" showErrorMessage="1" sqref="J8:J107 F8:G107" xr:uid="{00000000-0002-0000-0800-000000000000}">
      <formula1>"si, no"</formula1>
    </dataValidation>
  </dataValidations>
  <hyperlinks>
    <hyperlink ref="O4" r:id="rId1" xr:uid="{00000000-0004-0000-0800-000000000000}"/>
  </hyperlinks>
  <pageMargins left="0.7" right="0.7" top="0.75" bottom="0.75" header="0.3" footer="0.3"/>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ull7"/>
  <dimension ref="A1:Q209"/>
  <sheetViews>
    <sheetView workbookViewId="0">
      <selection activeCell="A4" sqref="A4"/>
    </sheetView>
  </sheetViews>
  <sheetFormatPr baseColWidth="10" defaultColWidth="9.140625" defaultRowHeight="15" x14ac:dyDescent="0.25"/>
  <cols>
    <col min="2" max="2" width="84.42578125" customWidth="1"/>
    <col min="3" max="3" width="19.140625" customWidth="1"/>
    <col min="4" max="4" width="34" customWidth="1"/>
    <col min="5" max="5" width="32.5703125" customWidth="1"/>
    <col min="9" max="9" width="26.42578125" customWidth="1"/>
  </cols>
  <sheetData>
    <row r="1" spans="1:17" x14ac:dyDescent="0.25">
      <c r="A1" s="148" t="s">
        <v>87</v>
      </c>
      <c r="B1" s="149"/>
      <c r="C1" s="149"/>
    </row>
    <row r="2" spans="1:17" x14ac:dyDescent="0.25">
      <c r="A2" s="149" t="s">
        <v>70</v>
      </c>
      <c r="B2" s="149"/>
      <c r="C2" s="149"/>
    </row>
    <row r="4" spans="1:17" ht="18.75" x14ac:dyDescent="0.25">
      <c r="A4" s="291"/>
      <c r="B4" s="150" t="s">
        <v>71</v>
      </c>
      <c r="C4" s="209">
        <f>IF(F6&gt;3,3,F6)+3*G6+2*H6</f>
        <v>0</v>
      </c>
      <c r="D4" s="199"/>
    </row>
    <row r="5" spans="1:17" ht="18.75" x14ac:dyDescent="0.25">
      <c r="A5" s="114"/>
      <c r="B5" s="28"/>
      <c r="C5" s="115"/>
      <c r="D5" s="116"/>
      <c r="E5" s="116"/>
      <c r="F5" s="21"/>
      <c r="G5" s="201"/>
      <c r="H5" s="21"/>
      <c r="I5" s="21"/>
      <c r="J5" s="21"/>
    </row>
    <row r="6" spans="1:17" ht="15.75" x14ac:dyDescent="0.25">
      <c r="A6" s="386" t="s">
        <v>197</v>
      </c>
      <c r="B6" s="387"/>
      <c r="C6" s="208">
        <f>COUNT(C8:C109)</f>
        <v>0</v>
      </c>
      <c r="D6" s="117"/>
      <c r="E6" s="117"/>
      <c r="F6" s="157">
        <f>SUM(F8:F207)</f>
        <v>0</v>
      </c>
      <c r="G6" s="157">
        <f>SUM(G8:G207)</f>
        <v>0</v>
      </c>
      <c r="H6" s="157">
        <f t="shared" ref="H6" si="0">SUM(H8:H207)</f>
        <v>0</v>
      </c>
      <c r="I6" s="182"/>
      <c r="J6" s="116"/>
    </row>
    <row r="7" spans="1:17" ht="84.75" customHeight="1" x14ac:dyDescent="0.25">
      <c r="A7" s="237" t="s">
        <v>64</v>
      </c>
      <c r="B7" s="238" t="s">
        <v>84</v>
      </c>
      <c r="C7" s="238" t="s">
        <v>85</v>
      </c>
      <c r="D7" s="238" t="s">
        <v>86</v>
      </c>
      <c r="E7" s="238" t="s">
        <v>258</v>
      </c>
      <c r="F7" s="239" t="s">
        <v>255</v>
      </c>
      <c r="G7" s="239" t="s">
        <v>256</v>
      </c>
      <c r="H7" s="240" t="s">
        <v>257</v>
      </c>
      <c r="I7" s="241" t="s">
        <v>62</v>
      </c>
      <c r="J7" s="199"/>
    </row>
    <row r="8" spans="1:17" x14ac:dyDescent="0.25">
      <c r="A8" s="235">
        <v>1</v>
      </c>
      <c r="B8" s="155"/>
      <c r="C8" s="203"/>
      <c r="D8" s="155"/>
      <c r="E8" s="158"/>
      <c r="F8" s="156">
        <f t="shared" ref="F8:F39" si="1">IF(C8&lt;&gt;"",1/8,0)</f>
        <v>0</v>
      </c>
      <c r="G8" s="156" t="str">
        <f>IFERROR(IF(C8=1,1,IF('1.2.d.Publicacions'!C8=2,1/2,IF('1.2.d.Publicacions'!C8=3,1/4,0)))/$C$6,"")</f>
        <v/>
      </c>
      <c r="H8" s="181">
        <f>IFERROR(E8/(100*VLOOKUP(D8,'N AQU'!$B$16:$C$269,2,0)),0)</f>
        <v>0</v>
      </c>
      <c r="I8" s="236" t="str">
        <f>IF(B8&lt;&gt;"",CONCATENATE('Valoració '!$D$7,"1.1.e_00",A8),"")</f>
        <v/>
      </c>
      <c r="P8" s="202" t="s">
        <v>261</v>
      </c>
      <c r="Q8" s="202" t="s">
        <v>263</v>
      </c>
    </row>
    <row r="9" spans="1:17" x14ac:dyDescent="0.25">
      <c r="A9" s="235">
        <v>2</v>
      </c>
      <c r="B9" s="155"/>
      <c r="C9" s="203"/>
      <c r="D9" s="155"/>
      <c r="E9" s="158"/>
      <c r="F9" s="156">
        <f t="shared" si="1"/>
        <v>0</v>
      </c>
      <c r="G9" s="156" t="str">
        <f>IFERROR(IF(C9=1,1,IF('1.2.d.Publicacions'!C9=2,1/2,IF('1.2.d.Publicacions'!C9=3,1/4,0)))/$C$6,"")</f>
        <v/>
      </c>
      <c r="H9" s="181">
        <f>IFERROR(E9/(100*VLOOKUP(D9,'N AQU'!$B$16:$C$269,2,0)),0)</f>
        <v>0</v>
      </c>
      <c r="I9" s="236" t="str">
        <f>IF(B9&lt;&gt;"",CONCATENATE('Valoració '!$D$7,"1.1.e_00",A9),"")</f>
        <v/>
      </c>
      <c r="P9" s="202" t="s">
        <v>261</v>
      </c>
      <c r="Q9" s="202" t="s">
        <v>263</v>
      </c>
    </row>
    <row r="10" spans="1:17" x14ac:dyDescent="0.25">
      <c r="A10" s="235">
        <v>3</v>
      </c>
      <c r="B10" s="155"/>
      <c r="C10" s="203"/>
      <c r="D10" s="155"/>
      <c r="E10" s="158"/>
      <c r="F10" s="156">
        <f t="shared" si="1"/>
        <v>0</v>
      </c>
      <c r="G10" s="156" t="str">
        <f>IFERROR(IF(C10=1,1,IF('1.2.d.Publicacions'!C10=2,1/2,IF('1.2.d.Publicacions'!C10=3,1/4,0)))/$C$6,"")</f>
        <v/>
      </c>
      <c r="H10" s="181">
        <f>IFERROR(E10/(100*VLOOKUP(D10,'N AQU'!$B$16:$C$269,2,0)),0)</f>
        <v>0</v>
      </c>
      <c r="I10" s="236" t="str">
        <f>IF(B10&lt;&gt;"",CONCATENATE('Valoració '!$D$7,"1.1.e_00",A10),"")</f>
        <v/>
      </c>
      <c r="P10" s="202" t="s">
        <v>261</v>
      </c>
      <c r="Q10" s="202" t="s">
        <v>266</v>
      </c>
    </row>
    <row r="11" spans="1:17" x14ac:dyDescent="0.25">
      <c r="A11" s="235">
        <v>4</v>
      </c>
      <c r="B11" s="155"/>
      <c r="C11" s="203"/>
      <c r="D11" s="155"/>
      <c r="E11" s="158"/>
      <c r="F11" s="156">
        <f t="shared" si="1"/>
        <v>0</v>
      </c>
      <c r="G11" s="156" t="str">
        <f>IFERROR(IF(C11=1,1,IF('1.2.d.Publicacions'!C11=2,1/2,IF('1.2.d.Publicacions'!C11=3,1/4,0)))/$C$6,"")</f>
        <v/>
      </c>
      <c r="H11" s="181">
        <f>IFERROR(E11/(100*VLOOKUP(D11,'N AQU'!$B$16:$C$269,2,0)),0)</f>
        <v>0</v>
      </c>
      <c r="I11" s="236" t="str">
        <f>IF(B11&lt;&gt;"",CONCATENATE('Valoració '!$D$7,"1.1.e_00",A11),"")</f>
        <v/>
      </c>
      <c r="P11" s="202" t="s">
        <v>261</v>
      </c>
      <c r="Q11" s="202" t="s">
        <v>266</v>
      </c>
    </row>
    <row r="12" spans="1:17" x14ac:dyDescent="0.25">
      <c r="A12" s="235">
        <v>5</v>
      </c>
      <c r="B12" s="155"/>
      <c r="C12" s="203"/>
      <c r="D12" s="155"/>
      <c r="E12" s="158"/>
      <c r="F12" s="156">
        <f t="shared" si="1"/>
        <v>0</v>
      </c>
      <c r="G12" s="156" t="str">
        <f>IFERROR(IF(C12=1,1,IF('1.2.d.Publicacions'!C12=2,1/2,IF('1.2.d.Publicacions'!C12=3,1/4,0)))/$C$6,"")</f>
        <v/>
      </c>
      <c r="H12" s="181">
        <f>IFERROR(E12/(100*VLOOKUP(D12,'N AQU'!$B$16:$C$269,2,0)),0)</f>
        <v>0</v>
      </c>
      <c r="I12" s="236" t="str">
        <f>IF(B12&lt;&gt;"",CONCATENATE('Valoració '!$D$7,"1.1.e_00",A12),"")</f>
        <v/>
      </c>
      <c r="P12" s="202" t="s">
        <v>261</v>
      </c>
      <c r="Q12" s="202" t="s">
        <v>264</v>
      </c>
    </row>
    <row r="13" spans="1:17" x14ac:dyDescent="0.25">
      <c r="A13" s="235">
        <v>6</v>
      </c>
      <c r="B13" s="155"/>
      <c r="C13" s="203"/>
      <c r="D13" s="155"/>
      <c r="E13" s="158"/>
      <c r="F13" s="156">
        <f t="shared" si="1"/>
        <v>0</v>
      </c>
      <c r="G13" s="156" t="str">
        <f>IFERROR(IF(C13=1,1,IF('1.2.d.Publicacions'!C13=2,1/2,IF('1.2.d.Publicacions'!C13=3,1/4,0)))/$C$6,"")</f>
        <v/>
      </c>
      <c r="H13" s="181">
        <f>IFERROR(E13/(100*VLOOKUP(D13,'N AQU'!$B$16:$C$269,2,0)),0)</f>
        <v>0</v>
      </c>
      <c r="I13" s="236" t="str">
        <f>IF(B13&lt;&gt;"",CONCATENATE('Valoració '!$D$7,"1.1.e_00",A13),"")</f>
        <v/>
      </c>
      <c r="P13" s="202" t="s">
        <v>261</v>
      </c>
      <c r="Q13" s="202" t="s">
        <v>263</v>
      </c>
    </row>
    <row r="14" spans="1:17" x14ac:dyDescent="0.25">
      <c r="A14" s="235">
        <v>7</v>
      </c>
      <c r="B14" s="155"/>
      <c r="C14" s="203"/>
      <c r="D14" s="155"/>
      <c r="E14" s="158"/>
      <c r="F14" s="156">
        <f t="shared" si="1"/>
        <v>0</v>
      </c>
      <c r="G14" s="156" t="str">
        <f>IFERROR(IF(C14=1,1,IF('1.2.d.Publicacions'!C14=2,1/2,IF('1.2.d.Publicacions'!C14=3,1/4,0)))/$C$6,"")</f>
        <v/>
      </c>
      <c r="H14" s="181">
        <f>IFERROR(E14/(100*VLOOKUP(D14,'N AQU'!$B$16:$C$269,2,0)),0)</f>
        <v>0</v>
      </c>
      <c r="I14" s="236" t="str">
        <f>IF(B14&lt;&gt;"",CONCATENATE('Valoració '!$D$7,"1.1.e_00",A14),"")</f>
        <v/>
      </c>
      <c r="P14" s="202" t="s">
        <v>262</v>
      </c>
      <c r="Q14" s="202" t="s">
        <v>265</v>
      </c>
    </row>
    <row r="15" spans="1:17" x14ac:dyDescent="0.25">
      <c r="A15" s="235">
        <v>8</v>
      </c>
      <c r="B15" s="183"/>
      <c r="C15" s="203"/>
      <c r="D15" s="155"/>
      <c r="E15" s="158"/>
      <c r="F15" s="156">
        <f t="shared" si="1"/>
        <v>0</v>
      </c>
      <c r="G15" s="156" t="str">
        <f>IFERROR(IF(C15=1,1,IF('1.2.d.Publicacions'!C15=2,1/2,IF('1.2.d.Publicacions'!C15=3,1/4,0)))/$C$6,"")</f>
        <v/>
      </c>
      <c r="H15" s="181">
        <f>IFERROR(E15/(100*VLOOKUP(D15,'N AQU'!$B$16:$C$269,2,0)),0)</f>
        <v>0</v>
      </c>
      <c r="I15" s="236" t="str">
        <f>IF(B15&lt;&gt;"",CONCATENATE('Valoració '!$D$7,"1.1.e_00",A15),"")</f>
        <v/>
      </c>
      <c r="P15" s="202" t="s">
        <v>262</v>
      </c>
      <c r="Q15" s="202" t="s">
        <v>265</v>
      </c>
    </row>
    <row r="16" spans="1:17" x14ac:dyDescent="0.25">
      <c r="A16" s="235">
        <v>9</v>
      </c>
      <c r="B16" s="183"/>
      <c r="C16" s="203"/>
      <c r="D16" s="155"/>
      <c r="E16" s="158"/>
      <c r="F16" s="156">
        <f t="shared" si="1"/>
        <v>0</v>
      </c>
      <c r="G16" s="156" t="str">
        <f>IFERROR(IF(C16=1,1,IF('1.2.d.Publicacions'!C16=2,1/2,IF('1.2.d.Publicacions'!C16=3,1/4,0)))/$C$6,"")</f>
        <v/>
      </c>
      <c r="H16" s="181">
        <f>IFERROR(E16/(100*VLOOKUP(D16,'N AQU'!$B$16:$C$269,2,0)),0)</f>
        <v>0</v>
      </c>
      <c r="I16" s="236" t="str">
        <f>IF(B16&lt;&gt;"",CONCATENATE('Valoració '!$D$7,"1.1.e_00",A16),"")</f>
        <v/>
      </c>
      <c r="P16" s="202" t="s">
        <v>261</v>
      </c>
      <c r="Q16" s="202" t="s">
        <v>266</v>
      </c>
    </row>
    <row r="17" spans="1:17" x14ac:dyDescent="0.25">
      <c r="A17" s="235">
        <v>10</v>
      </c>
      <c r="B17" s="183"/>
      <c r="C17" s="203"/>
      <c r="D17" s="155"/>
      <c r="E17" s="158"/>
      <c r="F17" s="156">
        <f t="shared" si="1"/>
        <v>0</v>
      </c>
      <c r="G17" s="156" t="str">
        <f>IFERROR(IF(C17=1,1,IF('1.2.d.Publicacions'!C17=2,1/2,IF('1.2.d.Publicacions'!C17=3,1/4,0)))/$C$6,"")</f>
        <v/>
      </c>
      <c r="H17" s="181">
        <f>IFERROR(E17/(100*VLOOKUP(D17,'N AQU'!$B$16:$C$269,2,0)),0)</f>
        <v>0</v>
      </c>
      <c r="I17" s="236" t="str">
        <f>IF(B17&lt;&gt;"",CONCATENATE('Valoració '!$D$7,"1.1.e_00",A17),"")</f>
        <v/>
      </c>
      <c r="P17" s="202" t="s">
        <v>261</v>
      </c>
      <c r="Q17" s="202" t="s">
        <v>266</v>
      </c>
    </row>
    <row r="18" spans="1:17" x14ac:dyDescent="0.25">
      <c r="A18" s="235">
        <v>11</v>
      </c>
      <c r="B18" s="183"/>
      <c r="C18" s="203"/>
      <c r="D18" s="155"/>
      <c r="E18" s="158"/>
      <c r="F18" s="156">
        <f t="shared" si="1"/>
        <v>0</v>
      </c>
      <c r="G18" s="156" t="str">
        <f>IFERROR(IF(C18=1,1,IF('1.2.d.Publicacions'!C18=2,1/2,IF('1.2.d.Publicacions'!C18=3,1/4,0)))/$C$6,"")</f>
        <v/>
      </c>
      <c r="H18" s="181">
        <f>IFERROR(E18/(100*VLOOKUP(D18,'N AQU'!$B$16:$C$269,2,0)),0)</f>
        <v>0</v>
      </c>
      <c r="I18" s="236" t="str">
        <f>IF(B18&lt;&gt;"",CONCATENATE('Valoració '!$D$7,"1.1.e_00",A18),"")</f>
        <v/>
      </c>
      <c r="P18" s="202" t="s">
        <v>262</v>
      </c>
      <c r="Q18" s="202" t="s">
        <v>265</v>
      </c>
    </row>
    <row r="19" spans="1:17" x14ac:dyDescent="0.25">
      <c r="A19" s="235">
        <v>12</v>
      </c>
      <c r="B19" s="183"/>
      <c r="C19" s="203"/>
      <c r="D19" s="155"/>
      <c r="E19" s="158"/>
      <c r="F19" s="156">
        <f t="shared" si="1"/>
        <v>0</v>
      </c>
      <c r="G19" s="156" t="str">
        <f>IFERROR(IF(C19=1,1,IF('1.2.d.Publicacions'!C19=2,1/2,IF('1.2.d.Publicacions'!C19=3,1/4,0)))/$C$6,"")</f>
        <v/>
      </c>
      <c r="H19" s="181">
        <f>IFERROR(E19/(100*VLOOKUP(D19,'N AQU'!$B$16:$C$269,2,0)),0)</f>
        <v>0</v>
      </c>
      <c r="I19" s="236" t="str">
        <f>IF(B19&lt;&gt;"",CONCATENATE('Valoració '!$D$7,"1.1.e_00",A19),"")</f>
        <v/>
      </c>
      <c r="P19" s="202" t="s">
        <v>267</v>
      </c>
      <c r="Q19" s="202" t="s">
        <v>263</v>
      </c>
    </row>
    <row r="20" spans="1:17" x14ac:dyDescent="0.25">
      <c r="A20" s="235">
        <v>13</v>
      </c>
      <c r="B20" s="183"/>
      <c r="C20" s="203"/>
      <c r="D20" s="155"/>
      <c r="E20" s="158"/>
      <c r="F20" s="156">
        <f t="shared" si="1"/>
        <v>0</v>
      </c>
      <c r="G20" s="156" t="str">
        <f>IFERROR(IF(C20=1,1,IF('1.2.d.Publicacions'!C20=2,1/2,IF('1.2.d.Publicacions'!C20=3,1/4,0)))/$C$6,"")</f>
        <v/>
      </c>
      <c r="H20" s="181">
        <f>IFERROR(E20/(100*VLOOKUP(D20,'N AQU'!$B$16:$C$269,2,0)),0)</f>
        <v>0</v>
      </c>
      <c r="I20" s="236" t="str">
        <f>IF(B20&lt;&gt;"",CONCATENATE('Valoració '!$D$7,"1.1.e_00",A20),"")</f>
        <v/>
      </c>
      <c r="P20" s="202" t="s">
        <v>267</v>
      </c>
      <c r="Q20" s="202" t="s">
        <v>268</v>
      </c>
    </row>
    <row r="21" spans="1:17" x14ac:dyDescent="0.25">
      <c r="A21" s="235">
        <v>14</v>
      </c>
      <c r="B21" s="183"/>
      <c r="C21" s="203"/>
      <c r="D21" s="155"/>
      <c r="E21" s="158"/>
      <c r="F21" s="156">
        <f t="shared" si="1"/>
        <v>0</v>
      </c>
      <c r="G21" s="156" t="str">
        <f>IFERROR(IF(C21=1,1,IF('1.2.d.Publicacions'!C21=2,1/2,IF('1.2.d.Publicacions'!C21=3,1/4,0)))/$C$6,"")</f>
        <v/>
      </c>
      <c r="H21" s="181">
        <f>IFERROR(E21/(100*VLOOKUP(D21,'N AQU'!$B$16:$C$269,2,0)),0)</f>
        <v>0</v>
      </c>
      <c r="I21" s="236" t="str">
        <f>IF(B21&lt;&gt;"",CONCATENATE('Valoració '!$D$7,"1.1.e_00",A21),"")</f>
        <v/>
      </c>
      <c r="P21" s="202" t="s">
        <v>267</v>
      </c>
      <c r="Q21" s="202" t="s">
        <v>268</v>
      </c>
    </row>
    <row r="22" spans="1:17" x14ac:dyDescent="0.25">
      <c r="A22" s="235">
        <v>15</v>
      </c>
      <c r="B22" s="183"/>
      <c r="C22" s="203"/>
      <c r="D22" s="155"/>
      <c r="E22" s="158"/>
      <c r="F22" s="156">
        <f t="shared" si="1"/>
        <v>0</v>
      </c>
      <c r="G22" s="156" t="str">
        <f>IFERROR(IF(C22=1,1,IF('1.2.d.Publicacions'!C22=2,1/2,IF('1.2.d.Publicacions'!C22=3,1/4,0)))/$C$6,"")</f>
        <v/>
      </c>
      <c r="H22" s="181">
        <f>IFERROR(E22/(100*VLOOKUP(D22,'N AQU'!$B$16:$C$269,2,0)),0)</f>
        <v>0</v>
      </c>
      <c r="I22" s="236" t="str">
        <f>IF(B22&lt;&gt;"",CONCATENATE('Valoració '!$D$7,"1.1.e_00",A22),"")</f>
        <v/>
      </c>
      <c r="P22" s="202" t="s">
        <v>269</v>
      </c>
      <c r="Q22" s="202" t="s">
        <v>268</v>
      </c>
    </row>
    <row r="23" spans="1:17" x14ac:dyDescent="0.25">
      <c r="A23" s="235">
        <v>16</v>
      </c>
      <c r="B23" s="183"/>
      <c r="C23" s="203"/>
      <c r="D23" s="155"/>
      <c r="E23" s="158"/>
      <c r="F23" s="156">
        <f t="shared" si="1"/>
        <v>0</v>
      </c>
      <c r="G23" s="156" t="str">
        <f>IFERROR(IF(C23=1,1,IF('1.2.d.Publicacions'!C23=2,1/2,IF('1.2.d.Publicacions'!C23=3,1/4,0)))/$C$6,"")</f>
        <v/>
      </c>
      <c r="H23" s="181">
        <f>IFERROR(E23/(100*VLOOKUP(D23,'N AQU'!$B$16:$C$269,2,0)),0)</f>
        <v>0</v>
      </c>
      <c r="I23" s="236" t="str">
        <f>IF(B23&lt;&gt;"",CONCATENATE('Valoració '!$D$7,"1.1.e_00",A23),"")</f>
        <v/>
      </c>
      <c r="P23" s="202" t="s">
        <v>270</v>
      </c>
      <c r="Q23" s="202" t="s">
        <v>265</v>
      </c>
    </row>
    <row r="24" spans="1:17" x14ac:dyDescent="0.25">
      <c r="A24" s="235">
        <v>17</v>
      </c>
      <c r="B24" s="183"/>
      <c r="C24" s="203"/>
      <c r="D24" s="155"/>
      <c r="E24" s="158"/>
      <c r="F24" s="156">
        <f t="shared" si="1"/>
        <v>0</v>
      </c>
      <c r="G24" s="156" t="str">
        <f>IFERROR(IF(C24=1,1,IF('1.2.d.Publicacions'!C24=2,1/2,IF('1.2.d.Publicacions'!C24=3,1/4,0)))/$C$6,"")</f>
        <v/>
      </c>
      <c r="H24" s="181">
        <f>IFERROR(E24/(100*VLOOKUP(D24,'N AQU'!$B$16:$C$269,2,0)),0)</f>
        <v>0</v>
      </c>
      <c r="I24" s="236" t="str">
        <f>IF(B24&lt;&gt;"",CONCATENATE('Valoració '!$D$7,"1.1.e_00",A24),"")</f>
        <v/>
      </c>
      <c r="P24" s="202" t="s">
        <v>270</v>
      </c>
      <c r="Q24" s="202" t="s">
        <v>266</v>
      </c>
    </row>
    <row r="25" spans="1:17" x14ac:dyDescent="0.25">
      <c r="A25" s="235">
        <v>18</v>
      </c>
      <c r="B25" s="183"/>
      <c r="C25" s="203"/>
      <c r="D25" s="155"/>
      <c r="E25" s="158"/>
      <c r="F25" s="156">
        <f t="shared" si="1"/>
        <v>0</v>
      </c>
      <c r="G25" s="156" t="str">
        <f>IFERROR(IF(C25=1,1,IF('1.2.d.Publicacions'!C25=2,1/2,IF('1.2.d.Publicacions'!C25=3,1/4,0)))/$C$6,"")</f>
        <v/>
      </c>
      <c r="H25" s="181">
        <f>IFERROR(E25/(100*VLOOKUP(D25,'N AQU'!$B$16:$C$269,2,0)),0)</f>
        <v>0</v>
      </c>
      <c r="I25" s="236" t="str">
        <f>IF(B25&lt;&gt;"",CONCATENATE('Valoració '!$D$7,"1.1.e_00",A25),"")</f>
        <v/>
      </c>
      <c r="P25" s="202" t="s">
        <v>261</v>
      </c>
      <c r="Q25" s="202" t="s">
        <v>266</v>
      </c>
    </row>
    <row r="26" spans="1:17" x14ac:dyDescent="0.25">
      <c r="A26" s="235">
        <v>19</v>
      </c>
      <c r="B26" s="183"/>
      <c r="C26" s="203"/>
      <c r="D26" s="155"/>
      <c r="E26" s="158"/>
      <c r="F26" s="156">
        <f t="shared" si="1"/>
        <v>0</v>
      </c>
      <c r="G26" s="156" t="str">
        <f>IFERROR(IF(C26=1,1,IF('1.2.d.Publicacions'!C26=2,1/2,IF('1.2.d.Publicacions'!C26=3,1/4,0)))/$C$6,"")</f>
        <v/>
      </c>
      <c r="H26" s="181">
        <f>IFERROR(E26/(100*VLOOKUP(D26,'N AQU'!$B$16:$C$269,2,0)),0)</f>
        <v>0</v>
      </c>
      <c r="I26" s="236" t="str">
        <f>IF(B26&lt;&gt;"",CONCATENATE('Valoració '!$D$7,"1.1.e_00",A26),"")</f>
        <v/>
      </c>
      <c r="P26" s="202" t="s">
        <v>271</v>
      </c>
      <c r="Q26" s="202" t="s">
        <v>266</v>
      </c>
    </row>
    <row r="27" spans="1:17" x14ac:dyDescent="0.25">
      <c r="A27" s="235">
        <v>20</v>
      </c>
      <c r="B27" s="183"/>
      <c r="C27" s="203"/>
      <c r="D27" s="155"/>
      <c r="E27" s="158"/>
      <c r="F27" s="156">
        <f t="shared" si="1"/>
        <v>0</v>
      </c>
      <c r="G27" s="156" t="str">
        <f>IFERROR(IF(C27=1,1,IF('1.2.d.Publicacions'!C27=2,1/2,IF('1.2.d.Publicacions'!C27=3,1/4,0)))/$C$6,"")</f>
        <v/>
      </c>
      <c r="H27" s="181">
        <f>IFERROR(E27/(100*VLOOKUP(D27,'N AQU'!$B$16:$C$269,2,0)),0)</f>
        <v>0</v>
      </c>
      <c r="I27" s="236" t="str">
        <f>IF(B27&lt;&gt;"",CONCATENATE('Valoració '!$D$7,"1.1.e_00",A27),"")</f>
        <v/>
      </c>
      <c r="P27" s="202" t="s">
        <v>271</v>
      </c>
      <c r="Q27" s="202" t="s">
        <v>265</v>
      </c>
    </row>
    <row r="28" spans="1:17" x14ac:dyDescent="0.25">
      <c r="A28" s="235">
        <v>21</v>
      </c>
      <c r="B28" s="183"/>
      <c r="C28" s="155"/>
      <c r="D28" s="155"/>
      <c r="E28" s="158"/>
      <c r="F28" s="156">
        <f t="shared" si="1"/>
        <v>0</v>
      </c>
      <c r="G28" s="156" t="str">
        <f>IFERROR(IF(C28=1,1,IF('1.2.d.Publicacions'!C28=2,1/2,IF('1.2.d.Publicacions'!C28=3,1/4,0)))/$C$6,"")</f>
        <v/>
      </c>
      <c r="H28" s="181">
        <f>IFERROR(E28/(100*VLOOKUP(D28,'N AQU'!$B$16:$C$269,2,0)),0)</f>
        <v>0</v>
      </c>
      <c r="I28" s="236" t="str">
        <f>IF(B28&lt;&gt;"",CONCATENATE('Valoració '!$D$7,"1.1.e_00",A28),"")</f>
        <v/>
      </c>
      <c r="P28" s="202" t="s">
        <v>270</v>
      </c>
      <c r="Q28" s="202" t="s">
        <v>266</v>
      </c>
    </row>
    <row r="29" spans="1:17" x14ac:dyDescent="0.25">
      <c r="A29" s="235">
        <v>22</v>
      </c>
      <c r="B29" s="183"/>
      <c r="C29" s="155"/>
      <c r="D29" s="155"/>
      <c r="E29" s="158"/>
      <c r="F29" s="156">
        <f t="shared" si="1"/>
        <v>0</v>
      </c>
      <c r="G29" s="156" t="str">
        <f>IFERROR(IF(C29=1,1,IF('1.2.d.Publicacions'!C29=2,1/2,IF('1.2.d.Publicacions'!C29=3,1/4,0)))/$C$6,"")</f>
        <v/>
      </c>
      <c r="H29" s="181">
        <f>IFERROR(E29/(100*VLOOKUP(D29,'N AQU'!$B$16:$C$269,2,0)),0)</f>
        <v>0</v>
      </c>
      <c r="I29" s="236" t="str">
        <f>IF(B29&lt;&gt;"",CONCATENATE('Valoració '!$D$7,"1.1.e_00",A29),"")</f>
        <v/>
      </c>
      <c r="P29" s="202" t="s">
        <v>272</v>
      </c>
      <c r="Q29" s="202" t="s">
        <v>265</v>
      </c>
    </row>
    <row r="30" spans="1:17" x14ac:dyDescent="0.25">
      <c r="A30" s="235">
        <v>23</v>
      </c>
      <c r="B30" s="183"/>
      <c r="C30" s="155"/>
      <c r="D30" s="155"/>
      <c r="E30" s="158"/>
      <c r="F30" s="156">
        <f t="shared" si="1"/>
        <v>0</v>
      </c>
      <c r="G30" s="156" t="str">
        <f>IFERROR(IF(C30=1,1,IF('1.2.d.Publicacions'!C30=2,1/2,IF('1.2.d.Publicacions'!C30=3,1/4,0)))/$C$6,"")</f>
        <v/>
      </c>
      <c r="H30" s="181">
        <f>IFERROR(E30/(100*VLOOKUP(D30,'N AQU'!$B$16:$C$269,2,0)),0)</f>
        <v>0</v>
      </c>
      <c r="I30" s="236" t="str">
        <f>IF(B30&lt;&gt;"",CONCATENATE('Valoració '!$D$7,"1.1.e_00",A30),"")</f>
        <v/>
      </c>
      <c r="P30" s="202" t="s">
        <v>272</v>
      </c>
      <c r="Q30" s="202" t="s">
        <v>268</v>
      </c>
    </row>
    <row r="31" spans="1:17" x14ac:dyDescent="0.25">
      <c r="A31" s="235">
        <v>24</v>
      </c>
      <c r="B31" s="186"/>
      <c r="C31" s="155"/>
      <c r="D31" s="155"/>
      <c r="E31" s="158"/>
      <c r="F31" s="156">
        <f t="shared" si="1"/>
        <v>0</v>
      </c>
      <c r="G31" s="156" t="str">
        <f>IFERROR(IF(C31=1,1,IF('1.2.d.Publicacions'!C31=2,1/2,IF('1.2.d.Publicacions'!C31=3,1/4,0)))/$C$6,"")</f>
        <v/>
      </c>
      <c r="H31" s="181">
        <f>IFERROR(E31/(100*VLOOKUP(D31,'N AQU'!$B$16:$C$269,2,0)),0)</f>
        <v>0</v>
      </c>
      <c r="I31" s="236" t="str">
        <f>IF(B31&lt;&gt;"",CONCATENATE('Valoració '!$D$7,"1.1.e_00",A31),"")</f>
        <v/>
      </c>
    </row>
    <row r="32" spans="1:17" x14ac:dyDescent="0.25">
      <c r="A32" s="235">
        <v>25</v>
      </c>
      <c r="B32" s="183"/>
      <c r="C32" s="155"/>
      <c r="D32" s="155"/>
      <c r="E32" s="158"/>
      <c r="F32" s="156">
        <f t="shared" si="1"/>
        <v>0</v>
      </c>
      <c r="G32" s="156" t="str">
        <f>IFERROR(IF(C32=1,1,IF('1.2.d.Publicacions'!C32=2,1/2,IF('1.2.d.Publicacions'!C32=3,1/4,0)))/$C$6,"")</f>
        <v/>
      </c>
      <c r="H32" s="181">
        <f>IFERROR(E32/(100*VLOOKUP(D32,'N AQU'!$B$16:$C$269,2,0)),0)</f>
        <v>0</v>
      </c>
      <c r="I32" s="236" t="str">
        <f>IF(B32&lt;&gt;"",CONCATENATE('Valoració '!$D$7,"1.1.e_00",A32),"")</f>
        <v/>
      </c>
    </row>
    <row r="33" spans="1:9" x14ac:dyDescent="0.25">
      <c r="A33" s="235">
        <v>26</v>
      </c>
      <c r="B33" s="183"/>
      <c r="C33" s="155"/>
      <c r="D33" s="155"/>
      <c r="E33" s="158"/>
      <c r="F33" s="156">
        <f t="shared" si="1"/>
        <v>0</v>
      </c>
      <c r="G33" s="156" t="str">
        <f>IFERROR(IF(C33=1,1,IF('1.2.d.Publicacions'!C33=2,1/2,IF('1.2.d.Publicacions'!C33=3,1/4,0)))/$C$6,"")</f>
        <v/>
      </c>
      <c r="H33" s="181">
        <f>IFERROR(E33/(100*VLOOKUP(D33,'N AQU'!$B$16:$C$269,2,0)),0)</f>
        <v>0</v>
      </c>
      <c r="I33" s="236" t="str">
        <f>IF(B33&lt;&gt;"",CONCATENATE('Valoració '!$D$7,"1.1.e_00",A33),"")</f>
        <v/>
      </c>
    </row>
    <row r="34" spans="1:9" x14ac:dyDescent="0.25">
      <c r="A34" s="235">
        <v>27</v>
      </c>
      <c r="B34" s="183"/>
      <c r="C34" s="155"/>
      <c r="D34" s="155"/>
      <c r="E34" s="158"/>
      <c r="F34" s="156">
        <f t="shared" si="1"/>
        <v>0</v>
      </c>
      <c r="G34" s="156" t="str">
        <f>IFERROR(IF(C34=1,1,IF('1.2.d.Publicacions'!C34=2,1/2,IF('1.2.d.Publicacions'!C34=3,1/4,0)))/$C$6,"")</f>
        <v/>
      </c>
      <c r="H34" s="181">
        <f>IFERROR(E34/(100*VLOOKUP(D34,'N AQU'!$B$16:$C$269,2,0)),0)</f>
        <v>0</v>
      </c>
      <c r="I34" s="236" t="str">
        <f>IF(B34&lt;&gt;"",CONCATENATE('Valoració '!$D$7,"1.1.e_00",A34),"")</f>
        <v/>
      </c>
    </row>
    <row r="35" spans="1:9" x14ac:dyDescent="0.25">
      <c r="A35" s="235">
        <v>28</v>
      </c>
      <c r="B35" s="183"/>
      <c r="C35" s="155"/>
      <c r="D35" s="155"/>
      <c r="E35" s="158"/>
      <c r="F35" s="156">
        <f t="shared" si="1"/>
        <v>0</v>
      </c>
      <c r="G35" s="156" t="str">
        <f>IFERROR(IF(C35=1,1,IF('1.2.d.Publicacions'!C35=2,1/2,IF('1.2.d.Publicacions'!C35=3,1/4,0)))/$C$6,"")</f>
        <v/>
      </c>
      <c r="H35" s="181">
        <f>IFERROR(E35/(100*VLOOKUP(D35,'N AQU'!$B$16:$C$269,2,0)),0)</f>
        <v>0</v>
      </c>
      <c r="I35" s="236" t="str">
        <f>IF(B35&lt;&gt;"",CONCATENATE('Valoració '!$D$7,"1.1.e_00",A35),"")</f>
        <v/>
      </c>
    </row>
    <row r="36" spans="1:9" x14ac:dyDescent="0.25">
      <c r="A36" s="235">
        <v>29</v>
      </c>
      <c r="B36" s="183"/>
      <c r="C36" s="155"/>
      <c r="D36" s="155"/>
      <c r="E36" s="158"/>
      <c r="F36" s="156">
        <f t="shared" si="1"/>
        <v>0</v>
      </c>
      <c r="G36" s="156" t="str">
        <f>IFERROR(IF(C36=1,1,IF('1.2.d.Publicacions'!C36=2,1/2,IF('1.2.d.Publicacions'!C36=3,1/4,0)))/$C$6,"")</f>
        <v/>
      </c>
      <c r="H36" s="181">
        <f>IFERROR(E36/(100*VLOOKUP(D36,'N AQU'!$B$16:$C$269,2,0)),0)</f>
        <v>0</v>
      </c>
      <c r="I36" s="236" t="str">
        <f>IF(B36&lt;&gt;"",CONCATENATE('Valoració '!$D$7,"1.1.e_00",A36),"")</f>
        <v/>
      </c>
    </row>
    <row r="37" spans="1:9" x14ac:dyDescent="0.25">
      <c r="A37" s="235">
        <v>30</v>
      </c>
      <c r="B37" s="183"/>
      <c r="C37" s="155"/>
      <c r="D37" s="155"/>
      <c r="E37" s="158"/>
      <c r="F37" s="156">
        <f t="shared" si="1"/>
        <v>0</v>
      </c>
      <c r="G37" s="156" t="str">
        <f>IFERROR(IF(C37=1,1,IF('1.2.d.Publicacions'!C37=2,1/2,IF('1.2.d.Publicacions'!C37=3,1/4,0)))/$C$6,"")</f>
        <v/>
      </c>
      <c r="H37" s="181">
        <f>IFERROR(E37/(100*VLOOKUP(D37,'N AQU'!$B$16:$C$269,2,0)),0)</f>
        <v>0</v>
      </c>
      <c r="I37" s="236" t="str">
        <f>IF(B37&lt;&gt;"",CONCATENATE('Valoració '!$D$7,"1.1.e_00",A37),"")</f>
        <v/>
      </c>
    </row>
    <row r="38" spans="1:9" x14ac:dyDescent="0.25">
      <c r="A38" s="235">
        <v>31</v>
      </c>
      <c r="B38" s="183"/>
      <c r="C38" s="155"/>
      <c r="D38" s="155"/>
      <c r="E38" s="158"/>
      <c r="F38" s="156">
        <f t="shared" si="1"/>
        <v>0</v>
      </c>
      <c r="G38" s="156" t="str">
        <f>IFERROR(IF(C38=1,1,IF('1.2.d.Publicacions'!C38=2,1/2,IF('1.2.d.Publicacions'!C38=3,1/4,0)))/$C$6,"")</f>
        <v/>
      </c>
      <c r="H38" s="181">
        <f>IFERROR(E38/(100*VLOOKUP(D38,'N AQU'!$B$16:$C$269,2,0)),0)</f>
        <v>0</v>
      </c>
      <c r="I38" s="236" t="str">
        <f>IF(B38&lt;&gt;"",CONCATENATE('Valoració '!$D$7,"1.1.e_00",A38),"")</f>
        <v/>
      </c>
    </row>
    <row r="39" spans="1:9" x14ac:dyDescent="0.25">
      <c r="A39" s="235">
        <v>32</v>
      </c>
      <c r="B39" s="183"/>
      <c r="C39" s="155"/>
      <c r="D39" s="155"/>
      <c r="E39" s="158"/>
      <c r="F39" s="156">
        <f t="shared" si="1"/>
        <v>0</v>
      </c>
      <c r="G39" s="156" t="str">
        <f>IFERROR(IF(C39=1,1,IF('1.2.d.Publicacions'!C39=2,1/2,IF('1.2.d.Publicacions'!C39=3,1/4,0)))/$C$6,"")</f>
        <v/>
      </c>
      <c r="H39" s="181">
        <f>IFERROR(E39/(100*VLOOKUP(D39,'N AQU'!$B$16:$C$269,2,0)),0)</f>
        <v>0</v>
      </c>
      <c r="I39" s="236" t="str">
        <f>IF(B39&lt;&gt;"",CONCATENATE('Valoració '!$D$7,"1.1.e_00",A39),"")</f>
        <v/>
      </c>
    </row>
    <row r="40" spans="1:9" x14ac:dyDescent="0.25">
      <c r="A40" s="235">
        <v>33</v>
      </c>
      <c r="B40" s="183"/>
      <c r="C40" s="155"/>
      <c r="D40" s="155"/>
      <c r="E40" s="158"/>
      <c r="F40" s="156">
        <f t="shared" ref="F40:F71" si="2">IF(C40&lt;&gt;"",1/8,0)</f>
        <v>0</v>
      </c>
      <c r="G40" s="156" t="str">
        <f>IFERROR(IF(C40=1,1,IF('1.2.d.Publicacions'!C40=2,1/2,IF('1.2.d.Publicacions'!C40=3,1/4,0)))/$C$6,"")</f>
        <v/>
      </c>
      <c r="H40" s="181">
        <f>IFERROR(E40/(100*VLOOKUP(D40,'N AQU'!$B$16:$C$269,2,0)),0)</f>
        <v>0</v>
      </c>
      <c r="I40" s="236" t="str">
        <f>IF(B40&lt;&gt;"",CONCATENATE('Valoració '!$D$7,"1.1.e_00",A40),"")</f>
        <v/>
      </c>
    </row>
    <row r="41" spans="1:9" x14ac:dyDescent="0.25">
      <c r="A41" s="235">
        <v>34</v>
      </c>
      <c r="B41" s="183"/>
      <c r="C41" s="155"/>
      <c r="D41" s="155"/>
      <c r="E41" s="158"/>
      <c r="F41" s="156">
        <f t="shared" si="2"/>
        <v>0</v>
      </c>
      <c r="G41" s="156" t="str">
        <f>IFERROR(IF(C41=1,1,IF('1.2.d.Publicacions'!C41=2,1/2,IF('1.2.d.Publicacions'!C41=3,1/4,0)))/$C$6,"")</f>
        <v/>
      </c>
      <c r="H41" s="181">
        <f>IFERROR(E41/(100*VLOOKUP(D41,'N AQU'!$B$16:$C$269,2,0)),0)</f>
        <v>0</v>
      </c>
      <c r="I41" s="236" t="str">
        <f>IF(B41&lt;&gt;"",CONCATENATE('Valoració '!$D$7,"1.1.e_00",A41),"")</f>
        <v/>
      </c>
    </row>
    <row r="42" spans="1:9" x14ac:dyDescent="0.25">
      <c r="A42" s="235">
        <v>35</v>
      </c>
      <c r="B42" s="183"/>
      <c r="C42" s="155"/>
      <c r="D42" s="155"/>
      <c r="E42" s="158"/>
      <c r="F42" s="156">
        <f t="shared" si="2"/>
        <v>0</v>
      </c>
      <c r="G42" s="156" t="str">
        <f>IFERROR(IF(C42=1,1,IF('1.2.d.Publicacions'!C42=2,1/2,IF('1.2.d.Publicacions'!C42=3,1/4,0)))/$C$6,"")</f>
        <v/>
      </c>
      <c r="H42" s="181">
        <f>IFERROR(E42/(100*VLOOKUP(D42,'N AQU'!$B$16:$C$269,2,0)),0)</f>
        <v>0</v>
      </c>
      <c r="I42" s="236" t="str">
        <f>IF(B42&lt;&gt;"",CONCATENATE('Valoració '!$D$7,"1.1.e_00",A42),"")</f>
        <v/>
      </c>
    </row>
    <row r="43" spans="1:9" x14ac:dyDescent="0.25">
      <c r="A43" s="235">
        <v>36</v>
      </c>
      <c r="B43" s="183"/>
      <c r="C43" s="155"/>
      <c r="D43" s="155"/>
      <c r="E43" s="158"/>
      <c r="F43" s="156">
        <f t="shared" si="2"/>
        <v>0</v>
      </c>
      <c r="G43" s="156" t="str">
        <f>IFERROR(IF(C43=1,1,IF('1.2.d.Publicacions'!C43=2,1/2,IF('1.2.d.Publicacions'!C43=3,1/4,0)))/$C$6,"")</f>
        <v/>
      </c>
      <c r="H43" s="181">
        <f>IFERROR(E43/(100*VLOOKUP(D43,'N AQU'!$B$16:$C$269,2,0)),0)</f>
        <v>0</v>
      </c>
      <c r="I43" s="236" t="str">
        <f>IF(B43&lt;&gt;"",CONCATENATE('Valoració '!$D$7,"1.1.e_00",A43),"")</f>
        <v/>
      </c>
    </row>
    <row r="44" spans="1:9" x14ac:dyDescent="0.25">
      <c r="A44" s="235">
        <v>37</v>
      </c>
      <c r="B44" s="183"/>
      <c r="C44" s="155"/>
      <c r="D44" s="155"/>
      <c r="E44" s="158"/>
      <c r="F44" s="156">
        <f t="shared" si="2"/>
        <v>0</v>
      </c>
      <c r="G44" s="156" t="str">
        <f>IFERROR(IF(C44=1,1,IF('1.2.d.Publicacions'!C44=2,1/2,IF('1.2.d.Publicacions'!C44=3,1/4,0)))/$C$6,"")</f>
        <v/>
      </c>
      <c r="H44" s="181">
        <f>IFERROR(E44/(100*VLOOKUP(D44,'N AQU'!$B$16:$C$269,2,0)),0)</f>
        <v>0</v>
      </c>
      <c r="I44" s="236" t="str">
        <f>IF(B44&lt;&gt;"",CONCATENATE('Valoració '!$D$7,"1.1.e_00",A44),"")</f>
        <v/>
      </c>
    </row>
    <row r="45" spans="1:9" x14ac:dyDescent="0.25">
      <c r="A45" s="235">
        <v>38</v>
      </c>
      <c r="B45" s="183"/>
      <c r="C45" s="155"/>
      <c r="D45" s="155"/>
      <c r="E45" s="158"/>
      <c r="F45" s="156">
        <f t="shared" si="2"/>
        <v>0</v>
      </c>
      <c r="G45" s="156" t="str">
        <f>IFERROR(IF(C45=1,1,IF('1.2.d.Publicacions'!C45=2,1/2,IF('1.2.d.Publicacions'!C45=3,1/4,0)))/$C$6,"")</f>
        <v/>
      </c>
      <c r="H45" s="181">
        <f>IFERROR(E45/(100*VLOOKUP(D45,'N AQU'!$B$16:$C$269,2,0)),0)</f>
        <v>0</v>
      </c>
      <c r="I45" s="236" t="str">
        <f>IF(B45&lt;&gt;"",CONCATENATE('Valoració '!$D$7,"1.1.e_00",A45),"")</f>
        <v/>
      </c>
    </row>
    <row r="46" spans="1:9" x14ac:dyDescent="0.25">
      <c r="A46" s="235">
        <v>39</v>
      </c>
      <c r="B46" s="183"/>
      <c r="C46" s="155"/>
      <c r="D46" s="155"/>
      <c r="E46" s="158"/>
      <c r="F46" s="156">
        <f t="shared" si="2"/>
        <v>0</v>
      </c>
      <c r="G46" s="156" t="str">
        <f>IFERROR(IF(C46=1,1,IF('1.2.d.Publicacions'!C46=2,1/2,IF('1.2.d.Publicacions'!C46=3,1/4,0)))/$C$6,"")</f>
        <v/>
      </c>
      <c r="H46" s="181">
        <f>IFERROR(E46/(100*VLOOKUP(D46,'N AQU'!$B$16:$C$269,2,0)),0)</f>
        <v>0</v>
      </c>
      <c r="I46" s="236" t="str">
        <f>IF(B46&lt;&gt;"",CONCATENATE('Valoració '!$D$7,"1.1.e_00",A46),"")</f>
        <v/>
      </c>
    </row>
    <row r="47" spans="1:9" x14ac:dyDescent="0.25">
      <c r="A47" s="235">
        <v>40</v>
      </c>
      <c r="B47" s="183"/>
      <c r="C47" s="155"/>
      <c r="D47" s="155"/>
      <c r="E47" s="158"/>
      <c r="F47" s="156">
        <f t="shared" si="2"/>
        <v>0</v>
      </c>
      <c r="G47" s="156" t="str">
        <f>IFERROR(IF(C47=1,1,IF('1.2.d.Publicacions'!C47=2,1/2,IF('1.2.d.Publicacions'!C47=3,1/4,0)))/$C$6,"")</f>
        <v/>
      </c>
      <c r="H47" s="181">
        <f>IFERROR(E47/(100*VLOOKUP(D47,'N AQU'!$B$16:$C$269,2,0)),0)</f>
        <v>0</v>
      </c>
      <c r="I47" s="236" t="str">
        <f>IF(B47&lt;&gt;"",CONCATENATE('Valoració '!$D$7,"1.1.e_00",A47),"")</f>
        <v/>
      </c>
    </row>
    <row r="48" spans="1:9" x14ac:dyDescent="0.25">
      <c r="A48" s="235">
        <v>41</v>
      </c>
      <c r="B48" s="183"/>
      <c r="C48" s="155"/>
      <c r="D48" s="155"/>
      <c r="E48" s="158"/>
      <c r="F48" s="156">
        <f t="shared" si="2"/>
        <v>0</v>
      </c>
      <c r="G48" s="156" t="str">
        <f>IFERROR(IF(C48=1,1,IF('1.2.d.Publicacions'!C48=2,1/2,IF('1.2.d.Publicacions'!C48=3,1/4,0)))/$C$6,"")</f>
        <v/>
      </c>
      <c r="H48" s="181">
        <f>IFERROR(E48/(100*VLOOKUP(D48,'N AQU'!$B$16:$C$269,2,0)),0)</f>
        <v>0</v>
      </c>
      <c r="I48" s="236" t="str">
        <f>IF(B48&lt;&gt;"",CONCATENATE('Valoració '!$D$7,"1.1.e_00",A48),"")</f>
        <v/>
      </c>
    </row>
    <row r="49" spans="1:9" x14ac:dyDescent="0.25">
      <c r="A49" s="235">
        <v>42</v>
      </c>
      <c r="B49" s="183"/>
      <c r="C49" s="155"/>
      <c r="D49" s="155"/>
      <c r="E49" s="158"/>
      <c r="F49" s="156">
        <f t="shared" si="2"/>
        <v>0</v>
      </c>
      <c r="G49" s="156" t="str">
        <f>IFERROR(IF(C49=1,1,IF('1.2.d.Publicacions'!C49=2,1/2,IF('1.2.d.Publicacions'!C49=3,1/4,0)))/$C$6,"")</f>
        <v/>
      </c>
      <c r="H49" s="181">
        <f>IFERROR(E49/(100*VLOOKUP(D49,'N AQU'!$B$16:$C$269,2,0)),0)</f>
        <v>0</v>
      </c>
      <c r="I49" s="236" t="str">
        <f>IF(B49&lt;&gt;"",CONCATENATE('Valoració '!$D$7,"1.1.e_00",A49),"")</f>
        <v/>
      </c>
    </row>
    <row r="50" spans="1:9" x14ac:dyDescent="0.25">
      <c r="A50" s="235">
        <v>43</v>
      </c>
      <c r="B50" s="183"/>
      <c r="C50" s="155"/>
      <c r="D50" s="155"/>
      <c r="E50" s="158"/>
      <c r="F50" s="156">
        <f t="shared" si="2"/>
        <v>0</v>
      </c>
      <c r="G50" s="156" t="str">
        <f>IFERROR(IF(C50=1,1,IF('1.2.d.Publicacions'!C50=2,1/2,IF('1.2.d.Publicacions'!C50=3,1/4,0)))/$C$6,"")</f>
        <v/>
      </c>
      <c r="H50" s="181">
        <f>IFERROR(E50/(100*VLOOKUP(D50,'N AQU'!$B$16:$C$269,2,0)),0)</f>
        <v>0</v>
      </c>
      <c r="I50" s="236" t="str">
        <f>IF(B50&lt;&gt;"",CONCATENATE('Valoració '!$D$7,"1.1.e_00",A50),"")</f>
        <v/>
      </c>
    </row>
    <row r="51" spans="1:9" x14ac:dyDescent="0.25">
      <c r="A51" s="235">
        <v>44</v>
      </c>
      <c r="B51" s="183"/>
      <c r="C51" s="155"/>
      <c r="D51" s="155"/>
      <c r="E51" s="158"/>
      <c r="F51" s="156">
        <f t="shared" si="2"/>
        <v>0</v>
      </c>
      <c r="G51" s="156" t="str">
        <f>IFERROR(IF(C51=1,1,IF('1.2.d.Publicacions'!C51=2,1/2,IF('1.2.d.Publicacions'!C51=3,1/4,0)))/$C$6,"")</f>
        <v/>
      </c>
      <c r="H51" s="181">
        <f>IFERROR(E51/(100*VLOOKUP(D51,'N AQU'!$B$16:$C$269,2,0)),0)</f>
        <v>0</v>
      </c>
      <c r="I51" s="236" t="str">
        <f>IF(B51&lt;&gt;"",CONCATENATE('Valoració '!$D$7,"1.1.e_00",A51),"")</f>
        <v/>
      </c>
    </row>
    <row r="52" spans="1:9" x14ac:dyDescent="0.25">
      <c r="A52" s="235">
        <v>45</v>
      </c>
      <c r="B52" s="183"/>
      <c r="C52" s="155"/>
      <c r="D52" s="155"/>
      <c r="E52" s="158"/>
      <c r="F52" s="156">
        <f t="shared" si="2"/>
        <v>0</v>
      </c>
      <c r="G52" s="156" t="str">
        <f>IFERROR(IF(C52=1,1,IF('1.2.d.Publicacions'!C52=2,1/2,IF('1.2.d.Publicacions'!C52=3,1/4,0)))/$C$6,"")</f>
        <v/>
      </c>
      <c r="H52" s="181">
        <f>IFERROR(E52/(100*VLOOKUP(D52,'N AQU'!$B$16:$C$269,2,0)),0)</f>
        <v>0</v>
      </c>
      <c r="I52" s="236" t="str">
        <f>IF(B52&lt;&gt;"",CONCATENATE('Valoració '!$D$7,"1.1.e_00",A52),"")</f>
        <v/>
      </c>
    </row>
    <row r="53" spans="1:9" x14ac:dyDescent="0.25">
      <c r="A53" s="235">
        <v>46</v>
      </c>
      <c r="B53" s="183"/>
      <c r="C53" s="155"/>
      <c r="D53" s="155"/>
      <c r="E53" s="158"/>
      <c r="F53" s="156">
        <f t="shared" si="2"/>
        <v>0</v>
      </c>
      <c r="G53" s="156" t="str">
        <f>IFERROR(IF(C53=1,1,IF('1.2.d.Publicacions'!C53=2,1/2,IF('1.2.d.Publicacions'!C53=3,1/4,0)))/$C$6,"")</f>
        <v/>
      </c>
      <c r="H53" s="181">
        <f>IFERROR(E53/(100*VLOOKUP(D53,'N AQU'!$B$16:$C$269,2,0)),0)</f>
        <v>0</v>
      </c>
      <c r="I53" s="236" t="str">
        <f>IF(B53&lt;&gt;"",CONCATENATE('Valoració '!$D$7,"1.1.e_00",A53),"")</f>
        <v/>
      </c>
    </row>
    <row r="54" spans="1:9" x14ac:dyDescent="0.25">
      <c r="A54" s="235">
        <v>47</v>
      </c>
      <c r="B54" s="183"/>
      <c r="C54" s="155"/>
      <c r="D54" s="155"/>
      <c r="E54" s="158"/>
      <c r="F54" s="156">
        <f t="shared" si="2"/>
        <v>0</v>
      </c>
      <c r="G54" s="156" t="str">
        <f>IFERROR(IF(C54=1,1,IF('1.2.d.Publicacions'!C54=2,1/2,IF('1.2.d.Publicacions'!C54=3,1/4,0)))/$C$6,"")</f>
        <v/>
      </c>
      <c r="H54" s="181">
        <f>IFERROR(E54/(100*VLOOKUP(D54,'N AQU'!$B$16:$C$269,2,0)),0)</f>
        <v>0</v>
      </c>
      <c r="I54" s="236" t="str">
        <f>IF(B54&lt;&gt;"",CONCATENATE('Valoració '!$D$7,"1.1.e_00",A54),"")</f>
        <v/>
      </c>
    </row>
    <row r="55" spans="1:9" x14ac:dyDescent="0.25">
      <c r="A55" s="235">
        <v>48</v>
      </c>
      <c r="B55" s="183"/>
      <c r="C55" s="155"/>
      <c r="D55" s="155"/>
      <c r="E55" s="158"/>
      <c r="F55" s="156">
        <f t="shared" si="2"/>
        <v>0</v>
      </c>
      <c r="G55" s="156" t="str">
        <f>IFERROR(IF(C55=1,1,IF('1.2.d.Publicacions'!C55=2,1/2,IF('1.2.d.Publicacions'!C55=3,1/4,0)))/$C$6,"")</f>
        <v/>
      </c>
      <c r="H55" s="181">
        <f>IFERROR(E55/(100*VLOOKUP(D55,'N AQU'!$B$16:$C$269,2,0)),0)</f>
        <v>0</v>
      </c>
      <c r="I55" s="236" t="str">
        <f>IF(B55&lt;&gt;"",CONCATENATE('Valoració '!$D$7,"1.1.e_00",A55),"")</f>
        <v/>
      </c>
    </row>
    <row r="56" spans="1:9" x14ac:dyDescent="0.25">
      <c r="A56" s="235">
        <v>49</v>
      </c>
      <c r="B56" s="183"/>
      <c r="C56" s="155"/>
      <c r="D56" s="155"/>
      <c r="E56" s="158"/>
      <c r="F56" s="156">
        <f t="shared" si="2"/>
        <v>0</v>
      </c>
      <c r="G56" s="156" t="str">
        <f>IFERROR(IF(C56=1,1,IF('1.2.d.Publicacions'!C56=2,1/2,IF('1.2.d.Publicacions'!C56=3,1/4,0)))/$C$6,"")</f>
        <v/>
      </c>
      <c r="H56" s="181">
        <f>IFERROR(E56/(100*VLOOKUP(D56,'N AQU'!$B$16:$C$269,2,0)),0)</f>
        <v>0</v>
      </c>
      <c r="I56" s="236" t="str">
        <f>IF(B56&lt;&gt;"",CONCATENATE('Valoració '!$D$7,"1.1.e_00",A56),"")</f>
        <v/>
      </c>
    </row>
    <row r="57" spans="1:9" x14ac:dyDescent="0.25">
      <c r="A57" s="235">
        <v>50</v>
      </c>
      <c r="B57" s="183"/>
      <c r="C57" s="155"/>
      <c r="D57" s="155"/>
      <c r="E57" s="158"/>
      <c r="F57" s="156">
        <f t="shared" si="2"/>
        <v>0</v>
      </c>
      <c r="G57" s="156" t="str">
        <f>IFERROR(IF(C57=1,1,IF('1.2.d.Publicacions'!C57=2,1/2,IF('1.2.d.Publicacions'!C57=3,1/4,0)))/$C$6,"")</f>
        <v/>
      </c>
      <c r="H57" s="181">
        <f>IFERROR(E57/(100*VLOOKUP(D57,'N AQU'!$B$16:$C$269,2,0)),0)</f>
        <v>0</v>
      </c>
      <c r="I57" s="236" t="str">
        <f>IF(B57&lt;&gt;"",CONCATENATE('Valoració '!$D$7,"1.1.e_00",A57),"")</f>
        <v/>
      </c>
    </row>
    <row r="58" spans="1:9" x14ac:dyDescent="0.25">
      <c r="A58" s="235">
        <v>51</v>
      </c>
      <c r="B58" s="183"/>
      <c r="C58" s="155"/>
      <c r="D58" s="155"/>
      <c r="E58" s="158"/>
      <c r="F58" s="156">
        <f t="shared" si="2"/>
        <v>0</v>
      </c>
      <c r="G58" s="156" t="str">
        <f>IFERROR(IF(C58=1,1,IF('1.2.d.Publicacions'!C58=2,1/2,IF('1.2.d.Publicacions'!C58=3,1/4,0)))/$C$6,"")</f>
        <v/>
      </c>
      <c r="H58" s="181">
        <f>IFERROR(E58/(100*VLOOKUP(D58,'N AQU'!$B$16:$C$269,2,0)),0)</f>
        <v>0</v>
      </c>
      <c r="I58" s="236" t="str">
        <f>IF(B58&lt;&gt;"",CONCATENATE('Valoració '!$D$7,"1.1.e_00",A58),"")</f>
        <v/>
      </c>
    </row>
    <row r="59" spans="1:9" x14ac:dyDescent="0.25">
      <c r="A59" s="235">
        <v>52</v>
      </c>
      <c r="B59" s="183"/>
      <c r="C59" s="155"/>
      <c r="D59" s="155"/>
      <c r="E59" s="158"/>
      <c r="F59" s="156">
        <f t="shared" si="2"/>
        <v>0</v>
      </c>
      <c r="G59" s="156" t="str">
        <f>IFERROR(IF(C59=1,1,IF('1.2.d.Publicacions'!C59=2,1/2,IF('1.2.d.Publicacions'!C59=3,1/4,0)))/$C$6,"")</f>
        <v/>
      </c>
      <c r="H59" s="181">
        <f>IFERROR(E59/(100*VLOOKUP(D59,'N AQU'!$B$16:$C$269,2,0)),0)</f>
        <v>0</v>
      </c>
      <c r="I59" s="236" t="str">
        <f>IF(B59&lt;&gt;"",CONCATENATE('Valoració '!$D$7,"1.1.e_00",A59),"")</f>
        <v/>
      </c>
    </row>
    <row r="60" spans="1:9" x14ac:dyDescent="0.25">
      <c r="A60" s="235">
        <v>53</v>
      </c>
      <c r="B60" s="183"/>
      <c r="C60" s="155"/>
      <c r="D60" s="155"/>
      <c r="E60" s="158"/>
      <c r="F60" s="156">
        <f t="shared" si="2"/>
        <v>0</v>
      </c>
      <c r="G60" s="156" t="str">
        <f>IFERROR(IF(C60=1,1,IF('1.2.d.Publicacions'!C60=2,1/2,IF('1.2.d.Publicacions'!C60=3,1/4,0)))/$C$6,"")</f>
        <v/>
      </c>
      <c r="H60" s="181">
        <f>IFERROR(E60/(100*VLOOKUP(D60,'N AQU'!$B$16:$C$269,2,0)),0)</f>
        <v>0</v>
      </c>
      <c r="I60" s="236" t="str">
        <f>IF(B60&lt;&gt;"",CONCATENATE('Valoració '!$D$7,"1.1.e_00",A60),"")</f>
        <v/>
      </c>
    </row>
    <row r="61" spans="1:9" x14ac:dyDescent="0.25">
      <c r="A61" s="235">
        <v>54</v>
      </c>
      <c r="B61" s="183"/>
      <c r="C61" s="155"/>
      <c r="D61" s="155"/>
      <c r="E61" s="158"/>
      <c r="F61" s="156">
        <f t="shared" si="2"/>
        <v>0</v>
      </c>
      <c r="G61" s="156" t="str">
        <f>IFERROR(IF(C61=1,1,IF('1.2.d.Publicacions'!C61=2,1/2,IF('1.2.d.Publicacions'!C61=3,1/4,0)))/$C$6,"")</f>
        <v/>
      </c>
      <c r="H61" s="181">
        <f>IFERROR(E61/(100*VLOOKUP(D61,'N AQU'!$B$16:$C$269,2,0)),0)</f>
        <v>0</v>
      </c>
      <c r="I61" s="236" t="str">
        <f>IF(B61&lt;&gt;"",CONCATENATE('Valoració '!$D$7,"1.1.e_00",A61),"")</f>
        <v/>
      </c>
    </row>
    <row r="62" spans="1:9" x14ac:dyDescent="0.25">
      <c r="A62" s="235">
        <v>55</v>
      </c>
      <c r="B62" s="183"/>
      <c r="C62" s="155"/>
      <c r="D62" s="155"/>
      <c r="E62" s="158"/>
      <c r="F62" s="156">
        <f t="shared" si="2"/>
        <v>0</v>
      </c>
      <c r="G62" s="156" t="str">
        <f>IFERROR(IF(C62=1,1,IF('1.2.d.Publicacions'!C62=2,1/2,IF('1.2.d.Publicacions'!C62=3,1/4,0)))/$C$6,"")</f>
        <v/>
      </c>
      <c r="H62" s="181">
        <f>IFERROR(E62/(100*VLOOKUP(D62,'N AQU'!$B$16:$C$269,2,0)),0)</f>
        <v>0</v>
      </c>
      <c r="I62" s="236" t="str">
        <f>IF(B62&lt;&gt;"",CONCATENATE('Valoració '!$D$7,"1.1.e_00",A62),"")</f>
        <v/>
      </c>
    </row>
    <row r="63" spans="1:9" x14ac:dyDescent="0.25">
      <c r="A63" s="235">
        <v>56</v>
      </c>
      <c r="B63" s="183"/>
      <c r="C63" s="155"/>
      <c r="D63" s="155"/>
      <c r="E63" s="158"/>
      <c r="F63" s="156">
        <f t="shared" si="2"/>
        <v>0</v>
      </c>
      <c r="G63" s="156" t="str">
        <f>IFERROR(IF(C63=1,1,IF('1.2.d.Publicacions'!C63=2,1/2,IF('1.2.d.Publicacions'!C63=3,1/4,0)))/$C$6,"")</f>
        <v/>
      </c>
      <c r="H63" s="181">
        <f>IFERROR(E63/(100*VLOOKUP(D63,'N AQU'!$B$16:$C$269,2,0)),0)</f>
        <v>0</v>
      </c>
      <c r="I63" s="236" t="str">
        <f>IF(B63&lt;&gt;"",CONCATENATE('Valoració '!$D$7,"1.1.e_00",A63),"")</f>
        <v/>
      </c>
    </row>
    <row r="64" spans="1:9" x14ac:dyDescent="0.25">
      <c r="A64" s="235">
        <v>57</v>
      </c>
      <c r="B64" s="183"/>
      <c r="C64" s="155"/>
      <c r="D64" s="155"/>
      <c r="E64" s="158"/>
      <c r="F64" s="156">
        <f t="shared" si="2"/>
        <v>0</v>
      </c>
      <c r="G64" s="156" t="str">
        <f>IFERROR(IF(C64=1,1,IF('1.2.d.Publicacions'!C64=2,1/2,IF('1.2.d.Publicacions'!C64=3,1/4,0)))/$C$6,"")</f>
        <v/>
      </c>
      <c r="H64" s="181">
        <f>IFERROR(E64/(100*VLOOKUP(D64,'N AQU'!$B$16:$C$269,2,0)),0)</f>
        <v>0</v>
      </c>
      <c r="I64" s="236" t="str">
        <f>IF(B64&lt;&gt;"",CONCATENATE('Valoració '!$D$7,"1.1.e_00",A64),"")</f>
        <v/>
      </c>
    </row>
    <row r="65" spans="1:9" x14ac:dyDescent="0.25">
      <c r="A65" s="235">
        <v>58</v>
      </c>
      <c r="B65" s="183"/>
      <c r="C65" s="155"/>
      <c r="D65" s="155"/>
      <c r="E65" s="158"/>
      <c r="F65" s="156">
        <f t="shared" si="2"/>
        <v>0</v>
      </c>
      <c r="G65" s="156" t="str">
        <f>IFERROR(IF(C65=1,1,IF('1.2.d.Publicacions'!C65=2,1/2,IF('1.2.d.Publicacions'!C65=3,1/4,0)))/$C$6,"")</f>
        <v/>
      </c>
      <c r="H65" s="181">
        <f>IFERROR(E65/(100*VLOOKUP(D65,'N AQU'!$B$16:$C$269,2,0)),0)</f>
        <v>0</v>
      </c>
      <c r="I65" s="236" t="str">
        <f>IF(B65&lt;&gt;"",CONCATENATE('Valoració '!$D$7,"1.1.e_00",A65),"")</f>
        <v/>
      </c>
    </row>
    <row r="66" spans="1:9" x14ac:dyDescent="0.25">
      <c r="A66" s="235">
        <v>59</v>
      </c>
      <c r="B66" s="183"/>
      <c r="C66" s="155"/>
      <c r="D66" s="155"/>
      <c r="E66" s="158"/>
      <c r="F66" s="156">
        <f t="shared" si="2"/>
        <v>0</v>
      </c>
      <c r="G66" s="156" t="str">
        <f>IFERROR(IF(C66=1,1,IF('1.2.d.Publicacions'!C66=2,1/2,IF('1.2.d.Publicacions'!C66=3,1/4,0)))/$C$6,"")</f>
        <v/>
      </c>
      <c r="H66" s="181">
        <f>IFERROR(E66/(100*VLOOKUP(D66,'N AQU'!$B$16:$C$269,2,0)),0)</f>
        <v>0</v>
      </c>
      <c r="I66" s="236" t="str">
        <f>IF(B66&lt;&gt;"",CONCATENATE('Valoració '!$D$7,"1.1.e_00",A66),"")</f>
        <v/>
      </c>
    </row>
    <row r="67" spans="1:9" x14ac:dyDescent="0.25">
      <c r="A67" s="235">
        <v>60</v>
      </c>
      <c r="B67" s="183"/>
      <c r="C67" s="155"/>
      <c r="D67" s="155"/>
      <c r="E67" s="158"/>
      <c r="F67" s="156">
        <f t="shared" si="2"/>
        <v>0</v>
      </c>
      <c r="G67" s="156" t="str">
        <f>IFERROR(IF(C67=1,1,IF('1.2.d.Publicacions'!C67=2,1/2,IF('1.2.d.Publicacions'!C67=3,1/4,0)))/$C$6,"")</f>
        <v/>
      </c>
      <c r="H67" s="181">
        <f>IFERROR(E67/(100*VLOOKUP(D67,'N AQU'!$B$16:$C$269,2,0)),0)</f>
        <v>0</v>
      </c>
      <c r="I67" s="236" t="str">
        <f>IF(B67&lt;&gt;"",CONCATENATE('Valoració '!$D$7,"1.1.e_00",A67),"")</f>
        <v/>
      </c>
    </row>
    <row r="68" spans="1:9" x14ac:dyDescent="0.25">
      <c r="A68" s="235">
        <v>61</v>
      </c>
      <c r="B68" s="183"/>
      <c r="C68" s="155"/>
      <c r="D68" s="155"/>
      <c r="E68" s="158"/>
      <c r="F68" s="156">
        <f t="shared" si="2"/>
        <v>0</v>
      </c>
      <c r="G68" s="156" t="str">
        <f>IFERROR(IF(C68=1,1,IF('1.2.d.Publicacions'!C68=2,1/2,IF('1.2.d.Publicacions'!C68=3,1/4,0)))/$C$6,"")</f>
        <v/>
      </c>
      <c r="H68" s="181">
        <f>IFERROR(E68/(100*VLOOKUP(D68,'N AQU'!$B$16:$C$269,2,0)),0)</f>
        <v>0</v>
      </c>
      <c r="I68" s="236" t="str">
        <f>IF(B68&lt;&gt;"",CONCATENATE('Valoració '!$D$7,"1.1.e_00",A68),"")</f>
        <v/>
      </c>
    </row>
    <row r="69" spans="1:9" x14ac:dyDescent="0.25">
      <c r="A69" s="235">
        <v>62</v>
      </c>
      <c r="B69" s="183"/>
      <c r="C69" s="155"/>
      <c r="D69" s="155"/>
      <c r="E69" s="158"/>
      <c r="F69" s="156">
        <f t="shared" si="2"/>
        <v>0</v>
      </c>
      <c r="G69" s="156" t="str">
        <f>IFERROR(IF(C69=1,1,IF('1.2.d.Publicacions'!C69=2,1/2,IF('1.2.d.Publicacions'!C69=3,1/4,0)))/$C$6,"")</f>
        <v/>
      </c>
      <c r="H69" s="181">
        <f>IFERROR(E69/(100*VLOOKUP(D69,'N AQU'!$B$16:$C$269,2,0)),0)</f>
        <v>0</v>
      </c>
      <c r="I69" s="236" t="str">
        <f>IF(B69&lt;&gt;"",CONCATENATE('Valoració '!$D$7,"1.1.e_00",A69),"")</f>
        <v/>
      </c>
    </row>
    <row r="70" spans="1:9" x14ac:dyDescent="0.25">
      <c r="A70" s="235">
        <v>63</v>
      </c>
      <c r="B70" s="183"/>
      <c r="C70" s="155"/>
      <c r="D70" s="155"/>
      <c r="E70" s="158"/>
      <c r="F70" s="156">
        <f t="shared" si="2"/>
        <v>0</v>
      </c>
      <c r="G70" s="156" t="str">
        <f>IFERROR(IF(C70=1,1,IF('1.2.d.Publicacions'!C70=2,1/2,IF('1.2.d.Publicacions'!C70=3,1/4,0)))/$C$6,"")</f>
        <v/>
      </c>
      <c r="H70" s="181">
        <f>IFERROR(E70/(100*VLOOKUP(D70,'N AQU'!$B$16:$C$269,2,0)),0)</f>
        <v>0</v>
      </c>
      <c r="I70" s="236" t="str">
        <f>IF(B70&lt;&gt;"",CONCATENATE('Valoració '!$D$7,"1.1.e_00",A70),"")</f>
        <v/>
      </c>
    </row>
    <row r="71" spans="1:9" x14ac:dyDescent="0.25">
      <c r="A71" s="235">
        <v>64</v>
      </c>
      <c r="B71" s="183"/>
      <c r="C71" s="155"/>
      <c r="D71" s="155"/>
      <c r="E71" s="158"/>
      <c r="F71" s="156">
        <f t="shared" si="2"/>
        <v>0</v>
      </c>
      <c r="G71" s="156" t="str">
        <f>IFERROR(IF(C71=1,1,IF('1.2.d.Publicacions'!C71=2,1/2,IF('1.2.d.Publicacions'!C71=3,1/4,0)))/$C$6,"")</f>
        <v/>
      </c>
      <c r="H71" s="181">
        <f>IFERROR(E71/(100*VLOOKUP(D71,'N AQU'!$B$16:$C$269,2,0)),0)</f>
        <v>0</v>
      </c>
      <c r="I71" s="236" t="str">
        <f>IF(B71&lt;&gt;"",CONCATENATE('Valoració '!$D$7,"1.1.e_00",A71),"")</f>
        <v/>
      </c>
    </row>
    <row r="72" spans="1:9" x14ac:dyDescent="0.25">
      <c r="A72" s="235">
        <v>65</v>
      </c>
      <c r="B72" s="183"/>
      <c r="C72" s="155"/>
      <c r="D72" s="155"/>
      <c r="E72" s="158"/>
      <c r="F72" s="156">
        <f t="shared" ref="F72:F103" si="3">IF(C72&lt;&gt;"",1/8,0)</f>
        <v>0</v>
      </c>
      <c r="G72" s="156" t="str">
        <f>IFERROR(IF(C72=1,1,IF('1.2.d.Publicacions'!C72=2,1/2,IF('1.2.d.Publicacions'!C72=3,1/4,0)))/$C$6,"")</f>
        <v/>
      </c>
      <c r="H72" s="181">
        <f>IFERROR(E72/(100*VLOOKUP(D72,'N AQU'!$B$16:$C$269,2,0)),0)</f>
        <v>0</v>
      </c>
      <c r="I72" s="236" t="str">
        <f>IF(B72&lt;&gt;"",CONCATENATE('Valoració '!$D$7,"1.1.e_00",A72),"")</f>
        <v/>
      </c>
    </row>
    <row r="73" spans="1:9" x14ac:dyDescent="0.25">
      <c r="A73" s="235">
        <v>66</v>
      </c>
      <c r="B73" s="183"/>
      <c r="C73" s="155"/>
      <c r="D73" s="155"/>
      <c r="E73" s="158"/>
      <c r="F73" s="156">
        <f t="shared" si="3"/>
        <v>0</v>
      </c>
      <c r="G73" s="156" t="str">
        <f>IFERROR(IF(C73=1,1,IF('1.2.d.Publicacions'!C73=2,1/2,IF('1.2.d.Publicacions'!C73=3,1/4,0)))/$C$6,"")</f>
        <v/>
      </c>
      <c r="H73" s="181">
        <f>IFERROR(E73/(100*VLOOKUP(D73,'N AQU'!$B$16:$C$269,2,0)),0)</f>
        <v>0</v>
      </c>
      <c r="I73" s="236" t="str">
        <f>IF(B73&lt;&gt;"",CONCATENATE('Valoració '!$D$7,"1.1.e_00",A73),"")</f>
        <v/>
      </c>
    </row>
    <row r="74" spans="1:9" x14ac:dyDescent="0.25">
      <c r="A74" s="235">
        <v>67</v>
      </c>
      <c r="B74" s="183"/>
      <c r="C74" s="155"/>
      <c r="D74" s="155"/>
      <c r="E74" s="158"/>
      <c r="F74" s="156">
        <f t="shared" si="3"/>
        <v>0</v>
      </c>
      <c r="G74" s="156" t="str">
        <f>IFERROR(IF(C74=1,1,IF('1.2.d.Publicacions'!C74=2,1/2,IF('1.2.d.Publicacions'!C74=3,1/4,0)))/$C$6,"")</f>
        <v/>
      </c>
      <c r="H74" s="181">
        <f>IFERROR(E74/(100*VLOOKUP(D74,'N AQU'!$B$16:$C$269,2,0)),0)</f>
        <v>0</v>
      </c>
      <c r="I74" s="236" t="str">
        <f>IF(B74&lt;&gt;"",CONCATENATE('Valoració '!$D$7,"1.1.e_00",A74),"")</f>
        <v/>
      </c>
    </row>
    <row r="75" spans="1:9" x14ac:dyDescent="0.25">
      <c r="A75" s="235">
        <v>68</v>
      </c>
      <c r="B75" s="183"/>
      <c r="C75" s="155"/>
      <c r="D75" s="155"/>
      <c r="E75" s="158"/>
      <c r="F75" s="156">
        <f t="shared" si="3"/>
        <v>0</v>
      </c>
      <c r="G75" s="156" t="str">
        <f>IFERROR(IF(C75=1,1,IF('1.2.d.Publicacions'!C75=2,1/2,IF('1.2.d.Publicacions'!C75=3,1/4,0)))/$C$6,"")</f>
        <v/>
      </c>
      <c r="H75" s="181">
        <f>IFERROR(E75/(100*VLOOKUP(D75,'N AQU'!$B$16:$C$269,2,0)),0)</f>
        <v>0</v>
      </c>
      <c r="I75" s="236" t="str">
        <f>IF(B75&lt;&gt;"",CONCATENATE('Valoració '!$D$7,"1.1.e_00",A75),"")</f>
        <v/>
      </c>
    </row>
    <row r="76" spans="1:9" x14ac:dyDescent="0.25">
      <c r="A76" s="235">
        <v>69</v>
      </c>
      <c r="B76" s="183"/>
      <c r="C76" s="155"/>
      <c r="D76" s="155"/>
      <c r="E76" s="158"/>
      <c r="F76" s="156">
        <f t="shared" si="3"/>
        <v>0</v>
      </c>
      <c r="G76" s="156" t="str">
        <f>IFERROR(IF(C76=1,1,IF('1.2.d.Publicacions'!C76=2,1/2,IF('1.2.d.Publicacions'!C76=3,1/4,0)))/$C$6,"")</f>
        <v/>
      </c>
      <c r="H76" s="181">
        <f>IFERROR(E76/(100*VLOOKUP(D76,'N AQU'!$B$16:$C$269,2,0)),0)</f>
        <v>0</v>
      </c>
      <c r="I76" s="236" t="str">
        <f>IF(B76&lt;&gt;"",CONCATENATE('Valoració '!$D$7,"1.1.e_00",A76),"")</f>
        <v/>
      </c>
    </row>
    <row r="77" spans="1:9" x14ac:dyDescent="0.25">
      <c r="A77" s="235">
        <v>70</v>
      </c>
      <c r="B77" s="183"/>
      <c r="C77" s="155"/>
      <c r="D77" s="155"/>
      <c r="E77" s="158"/>
      <c r="F77" s="156">
        <f t="shared" si="3"/>
        <v>0</v>
      </c>
      <c r="G77" s="156" t="str">
        <f>IFERROR(IF(C77=1,1,IF('1.2.d.Publicacions'!C77=2,1/2,IF('1.2.d.Publicacions'!C77=3,1/4,0)))/$C$6,"")</f>
        <v/>
      </c>
      <c r="H77" s="181">
        <f>IFERROR(E77/(100*VLOOKUP(D77,'N AQU'!$B$16:$C$269,2,0)),0)</f>
        <v>0</v>
      </c>
      <c r="I77" s="236" t="str">
        <f>IF(B77&lt;&gt;"",CONCATENATE('Valoració '!$D$7,"1.1.e_00",A77),"")</f>
        <v/>
      </c>
    </row>
    <row r="78" spans="1:9" x14ac:dyDescent="0.25">
      <c r="A78" s="235">
        <v>71</v>
      </c>
      <c r="B78" s="183"/>
      <c r="C78" s="155"/>
      <c r="D78" s="155"/>
      <c r="E78" s="158"/>
      <c r="F78" s="156">
        <f t="shared" si="3"/>
        <v>0</v>
      </c>
      <c r="G78" s="156" t="str">
        <f>IFERROR(IF(C78=1,1,IF('1.2.d.Publicacions'!C78=2,1/2,IF('1.2.d.Publicacions'!C78=3,1/4,0)))/$C$6,"")</f>
        <v/>
      </c>
      <c r="H78" s="181">
        <f>IFERROR(E78/(100*VLOOKUP(D78,'N AQU'!$B$16:$C$269,2,0)),0)</f>
        <v>0</v>
      </c>
      <c r="I78" s="236" t="str">
        <f>IF(B78&lt;&gt;"",CONCATENATE('Valoració '!$D$7,"1.1.e_00",A78),"")</f>
        <v/>
      </c>
    </row>
    <row r="79" spans="1:9" x14ac:dyDescent="0.25">
      <c r="A79" s="235">
        <v>72</v>
      </c>
      <c r="B79" s="183"/>
      <c r="C79" s="155"/>
      <c r="D79" s="155"/>
      <c r="E79" s="158"/>
      <c r="F79" s="156">
        <f t="shared" si="3"/>
        <v>0</v>
      </c>
      <c r="G79" s="156" t="str">
        <f>IFERROR(IF(C79=1,1,IF('1.2.d.Publicacions'!C79=2,1/2,IF('1.2.d.Publicacions'!C79=3,1/4,0)))/$C$6,"")</f>
        <v/>
      </c>
      <c r="H79" s="181">
        <f>IFERROR(E79/(100*VLOOKUP(D79,'N AQU'!$B$16:$C$269,2,0)),0)</f>
        <v>0</v>
      </c>
      <c r="I79" s="236" t="str">
        <f>IF(B79&lt;&gt;"",CONCATENATE('Valoració '!$D$7,"1.1.e_00",A79),"")</f>
        <v/>
      </c>
    </row>
    <row r="80" spans="1:9" x14ac:dyDescent="0.25">
      <c r="A80" s="235">
        <v>73</v>
      </c>
      <c r="B80" s="183"/>
      <c r="C80" s="155"/>
      <c r="D80" s="155"/>
      <c r="E80" s="158"/>
      <c r="F80" s="156">
        <f t="shared" si="3"/>
        <v>0</v>
      </c>
      <c r="G80" s="156" t="str">
        <f>IFERROR(IF(C80=1,1,IF('1.2.d.Publicacions'!C80=2,1/2,IF('1.2.d.Publicacions'!C80=3,1/4,0)))/$C$6,"")</f>
        <v/>
      </c>
      <c r="H80" s="181">
        <f>IFERROR(E80/(100*VLOOKUP(D80,'N AQU'!$B$16:$C$269,2,0)),0)</f>
        <v>0</v>
      </c>
      <c r="I80" s="236" t="str">
        <f>IF(B80&lt;&gt;"",CONCATENATE('Valoració '!$D$7,"1.1.e_00",A80),"")</f>
        <v/>
      </c>
    </row>
    <row r="81" spans="1:9" x14ac:dyDescent="0.25">
      <c r="A81" s="235">
        <v>74</v>
      </c>
      <c r="B81" s="183"/>
      <c r="C81" s="155"/>
      <c r="D81" s="155"/>
      <c r="E81" s="158"/>
      <c r="F81" s="156">
        <f t="shared" si="3"/>
        <v>0</v>
      </c>
      <c r="G81" s="156" t="str">
        <f>IFERROR(IF(C81=1,1,IF('1.2.d.Publicacions'!C81=2,1/2,IF('1.2.d.Publicacions'!C81=3,1/4,0)))/$C$6,"")</f>
        <v/>
      </c>
      <c r="H81" s="181">
        <f>IFERROR(E81/(100*VLOOKUP(D81,'N AQU'!$B$16:$C$269,2,0)),0)</f>
        <v>0</v>
      </c>
      <c r="I81" s="236" t="str">
        <f>IF(B81&lt;&gt;"",CONCATENATE('Valoració '!$D$7,"1.1.e_00",A81),"")</f>
        <v/>
      </c>
    </row>
    <row r="82" spans="1:9" x14ac:dyDescent="0.25">
      <c r="A82" s="235">
        <v>75</v>
      </c>
      <c r="B82" s="183"/>
      <c r="C82" s="155"/>
      <c r="D82" s="155"/>
      <c r="E82" s="158"/>
      <c r="F82" s="156">
        <f t="shared" si="3"/>
        <v>0</v>
      </c>
      <c r="G82" s="156" t="str">
        <f>IFERROR(IF(C82=1,1,IF('1.2.d.Publicacions'!C82=2,1/2,IF('1.2.d.Publicacions'!C82=3,1/4,0)))/$C$6,"")</f>
        <v/>
      </c>
      <c r="H82" s="181">
        <f>IFERROR(E82/(100*VLOOKUP(D82,'N AQU'!$B$16:$C$269,2,0)),0)</f>
        <v>0</v>
      </c>
      <c r="I82" s="236" t="str">
        <f>IF(B82&lt;&gt;"",CONCATENATE('Valoració '!$D$7,"1.1.e_00",A82),"")</f>
        <v/>
      </c>
    </row>
    <row r="83" spans="1:9" x14ac:dyDescent="0.25">
      <c r="A83" s="235">
        <v>76</v>
      </c>
      <c r="B83" s="183"/>
      <c r="C83" s="155"/>
      <c r="D83" s="155"/>
      <c r="E83" s="158"/>
      <c r="F83" s="156">
        <f t="shared" si="3"/>
        <v>0</v>
      </c>
      <c r="G83" s="156" t="str">
        <f>IFERROR(IF(C83=1,1,IF('1.2.d.Publicacions'!C83=2,1/2,IF('1.2.d.Publicacions'!C83=3,1/4,0)))/$C$6,"")</f>
        <v/>
      </c>
      <c r="H83" s="181">
        <f>IFERROR(E83/(100*VLOOKUP(D83,'N AQU'!$B$16:$C$269,2,0)),0)</f>
        <v>0</v>
      </c>
      <c r="I83" s="236" t="str">
        <f>IF(B83&lt;&gt;"",CONCATENATE('Valoració '!$D$7,"1.1.e_00",A83),"")</f>
        <v/>
      </c>
    </row>
    <row r="84" spans="1:9" x14ac:dyDescent="0.25">
      <c r="A84" s="235">
        <v>77</v>
      </c>
      <c r="B84" s="183"/>
      <c r="C84" s="155"/>
      <c r="D84" s="155"/>
      <c r="E84" s="158"/>
      <c r="F84" s="156">
        <f t="shared" si="3"/>
        <v>0</v>
      </c>
      <c r="G84" s="156" t="str">
        <f>IFERROR(IF(C84=1,1,IF('1.2.d.Publicacions'!C84=2,1/2,IF('1.2.d.Publicacions'!C84=3,1/4,0)))/$C$6,"")</f>
        <v/>
      </c>
      <c r="H84" s="181">
        <f>IFERROR(E84/(100*VLOOKUP(D84,'N AQU'!$B$16:$C$269,2,0)),0)</f>
        <v>0</v>
      </c>
      <c r="I84" s="236" t="str">
        <f>IF(B84&lt;&gt;"",CONCATENATE('Valoració '!$D$7,"1.1.e_00",A84),"")</f>
        <v/>
      </c>
    </row>
    <row r="85" spans="1:9" x14ac:dyDescent="0.25">
      <c r="A85" s="235">
        <v>78</v>
      </c>
      <c r="B85" s="183"/>
      <c r="C85" s="155"/>
      <c r="D85" s="155"/>
      <c r="E85" s="158"/>
      <c r="F85" s="156">
        <f t="shared" si="3"/>
        <v>0</v>
      </c>
      <c r="G85" s="156" t="str">
        <f>IFERROR(IF(C85=1,1,IF('1.2.d.Publicacions'!C85=2,1/2,IF('1.2.d.Publicacions'!C85=3,1/4,0)))/$C$6,"")</f>
        <v/>
      </c>
      <c r="H85" s="181">
        <f>IFERROR(E85/(100*VLOOKUP(D85,'N AQU'!$B$16:$C$269,2,0)),0)</f>
        <v>0</v>
      </c>
      <c r="I85" s="236" t="str">
        <f>IF(B85&lt;&gt;"",CONCATENATE('Valoració '!$D$7,"1.1.e_00",A85),"")</f>
        <v/>
      </c>
    </row>
    <row r="86" spans="1:9" x14ac:dyDescent="0.25">
      <c r="A86" s="235">
        <v>79</v>
      </c>
      <c r="B86" s="183"/>
      <c r="C86" s="155"/>
      <c r="D86" s="155"/>
      <c r="E86" s="158"/>
      <c r="F86" s="156">
        <f t="shared" si="3"/>
        <v>0</v>
      </c>
      <c r="G86" s="156" t="str">
        <f>IFERROR(IF(C86=1,1,IF('1.2.d.Publicacions'!C86=2,1/2,IF('1.2.d.Publicacions'!C86=3,1/4,0)))/$C$6,"")</f>
        <v/>
      </c>
      <c r="H86" s="181">
        <f>IFERROR(E86/(100*VLOOKUP(D86,'N AQU'!$B$16:$C$269,2,0)),0)</f>
        <v>0</v>
      </c>
      <c r="I86" s="236" t="str">
        <f>IF(B86&lt;&gt;"",CONCATENATE('Valoració '!$D$7,"1.1.e_00",A86),"")</f>
        <v/>
      </c>
    </row>
    <row r="87" spans="1:9" x14ac:dyDescent="0.25">
      <c r="A87" s="235">
        <v>80</v>
      </c>
      <c r="B87" s="183"/>
      <c r="C87" s="155"/>
      <c r="D87" s="155"/>
      <c r="E87" s="158"/>
      <c r="F87" s="156">
        <f t="shared" si="3"/>
        <v>0</v>
      </c>
      <c r="G87" s="156" t="str">
        <f>IFERROR(IF(C87=1,1,IF('1.2.d.Publicacions'!C87=2,1/2,IF('1.2.d.Publicacions'!C87=3,1/4,0)))/$C$6,"")</f>
        <v/>
      </c>
      <c r="H87" s="181">
        <f>IFERROR(E87/(100*VLOOKUP(D87,'N AQU'!$B$16:$C$269,2,0)),0)</f>
        <v>0</v>
      </c>
      <c r="I87" s="236" t="str">
        <f>IF(B87&lt;&gt;"",CONCATENATE('Valoració '!$D$7,"1.1.e_00",A87),"")</f>
        <v/>
      </c>
    </row>
    <row r="88" spans="1:9" x14ac:dyDescent="0.25">
      <c r="A88" s="235">
        <v>81</v>
      </c>
      <c r="B88" s="183"/>
      <c r="C88" s="155"/>
      <c r="D88" s="155"/>
      <c r="E88" s="158"/>
      <c r="F88" s="156">
        <f t="shared" si="3"/>
        <v>0</v>
      </c>
      <c r="G88" s="156" t="str">
        <f>IFERROR(IF(C88=1,1,IF('1.2.d.Publicacions'!C88=2,1/2,IF('1.2.d.Publicacions'!C88=3,1/4,0)))/$C$6,"")</f>
        <v/>
      </c>
      <c r="H88" s="181">
        <f>IFERROR(E88/(100*VLOOKUP(D88,'N AQU'!$B$16:$C$269,2,0)),0)</f>
        <v>0</v>
      </c>
      <c r="I88" s="236" t="str">
        <f>IF(B88&lt;&gt;"",CONCATENATE('Valoració '!$D$7,"1.1.e_00",A88),"")</f>
        <v/>
      </c>
    </row>
    <row r="89" spans="1:9" x14ac:dyDescent="0.25">
      <c r="A89" s="235">
        <v>82</v>
      </c>
      <c r="B89" s="183"/>
      <c r="C89" s="155"/>
      <c r="D89" s="155"/>
      <c r="E89" s="158"/>
      <c r="F89" s="156">
        <f t="shared" si="3"/>
        <v>0</v>
      </c>
      <c r="G89" s="156" t="str">
        <f>IFERROR(IF(C89=1,1,IF('1.2.d.Publicacions'!C89=2,1/2,IF('1.2.d.Publicacions'!C89=3,1/4,0)))/$C$6,"")</f>
        <v/>
      </c>
      <c r="H89" s="181">
        <f>IFERROR(E89/(100*VLOOKUP(D89,'N AQU'!$B$16:$C$269,2,0)),0)</f>
        <v>0</v>
      </c>
      <c r="I89" s="236" t="str">
        <f>IF(B89&lt;&gt;"",CONCATENATE('Valoració '!$D$7,"1.1.e_00",A89),"")</f>
        <v/>
      </c>
    </row>
    <row r="90" spans="1:9" x14ac:dyDescent="0.25">
      <c r="A90" s="235">
        <v>83</v>
      </c>
      <c r="B90" s="183"/>
      <c r="C90" s="155"/>
      <c r="D90" s="155"/>
      <c r="E90" s="158"/>
      <c r="F90" s="156">
        <f t="shared" si="3"/>
        <v>0</v>
      </c>
      <c r="G90" s="156" t="str">
        <f>IFERROR(IF(C90=1,1,IF('1.2.d.Publicacions'!C90=2,1/2,IF('1.2.d.Publicacions'!C90=3,1/4,0)))/$C$6,"")</f>
        <v/>
      </c>
      <c r="H90" s="181">
        <f>IFERROR(E90/(100*VLOOKUP(D90,'N AQU'!$B$16:$C$269,2,0)),0)</f>
        <v>0</v>
      </c>
      <c r="I90" s="236" t="str">
        <f>IF(B90&lt;&gt;"",CONCATENATE('Valoració '!$D$7,"1.1.e_00",A90),"")</f>
        <v/>
      </c>
    </row>
    <row r="91" spans="1:9" x14ac:dyDescent="0.25">
      <c r="A91" s="235">
        <v>84</v>
      </c>
      <c r="B91" s="183"/>
      <c r="C91" s="155"/>
      <c r="D91" s="155"/>
      <c r="E91" s="158"/>
      <c r="F91" s="156">
        <f t="shared" si="3"/>
        <v>0</v>
      </c>
      <c r="G91" s="156" t="str">
        <f>IFERROR(IF(C91=1,1,IF('1.2.d.Publicacions'!C91=2,1/2,IF('1.2.d.Publicacions'!C91=3,1/4,0)))/$C$6,"")</f>
        <v/>
      </c>
      <c r="H91" s="181">
        <f>IFERROR(E91/(100*VLOOKUP(D91,'N AQU'!$B$16:$C$269,2,0)),0)</f>
        <v>0</v>
      </c>
      <c r="I91" s="236" t="str">
        <f>IF(B91&lt;&gt;"",CONCATENATE('Valoració '!$D$7,"1.1.e_00",A91),"")</f>
        <v/>
      </c>
    </row>
    <row r="92" spans="1:9" x14ac:dyDescent="0.25">
      <c r="A92" s="235">
        <v>85</v>
      </c>
      <c r="B92" s="183"/>
      <c r="C92" s="155"/>
      <c r="D92" s="155"/>
      <c r="E92" s="158"/>
      <c r="F92" s="156">
        <f t="shared" si="3"/>
        <v>0</v>
      </c>
      <c r="G92" s="156" t="str">
        <f>IFERROR(IF(C92=1,1,IF('1.2.d.Publicacions'!C92=2,1/2,IF('1.2.d.Publicacions'!C92=3,1/4,0)))/$C$6,"")</f>
        <v/>
      </c>
      <c r="H92" s="181">
        <f>IFERROR(E92/(100*VLOOKUP(D92,'N AQU'!$B$16:$C$269,2,0)),0)</f>
        <v>0</v>
      </c>
      <c r="I92" s="236" t="str">
        <f>IF(B92&lt;&gt;"",CONCATENATE('Valoració '!$D$7,"1.1.e_00",A92),"")</f>
        <v/>
      </c>
    </row>
    <row r="93" spans="1:9" x14ac:dyDescent="0.25">
      <c r="A93" s="235">
        <v>86</v>
      </c>
      <c r="B93" s="183"/>
      <c r="C93" s="155"/>
      <c r="D93" s="155"/>
      <c r="E93" s="158"/>
      <c r="F93" s="156">
        <f t="shared" si="3"/>
        <v>0</v>
      </c>
      <c r="G93" s="156" t="str">
        <f>IFERROR(IF(C93=1,1,IF('1.2.d.Publicacions'!C93=2,1/2,IF('1.2.d.Publicacions'!C93=3,1/4,0)))/$C$6,"")</f>
        <v/>
      </c>
      <c r="H93" s="181">
        <f>IFERROR(E93/(100*VLOOKUP(D93,'N AQU'!$B$16:$C$269,2,0)),0)</f>
        <v>0</v>
      </c>
      <c r="I93" s="236" t="str">
        <f>IF(B93&lt;&gt;"",CONCATENATE('Valoració '!$D$7,"1.1.e_00",A93),"")</f>
        <v/>
      </c>
    </row>
    <row r="94" spans="1:9" x14ac:dyDescent="0.25">
      <c r="A94" s="235">
        <v>87</v>
      </c>
      <c r="B94" s="183"/>
      <c r="C94" s="155"/>
      <c r="D94" s="155"/>
      <c r="E94" s="158"/>
      <c r="F94" s="156">
        <f t="shared" si="3"/>
        <v>0</v>
      </c>
      <c r="G94" s="156" t="str">
        <f>IFERROR(IF(C94=1,1,IF('1.2.d.Publicacions'!C94=2,1/2,IF('1.2.d.Publicacions'!C94=3,1/4,0)))/$C$6,"")</f>
        <v/>
      </c>
      <c r="H94" s="181">
        <f>IFERROR(E94/(100*VLOOKUP(D94,'N AQU'!$B$16:$C$269,2,0)),0)</f>
        <v>0</v>
      </c>
      <c r="I94" s="236" t="str">
        <f>IF(B94&lt;&gt;"",CONCATENATE('Valoració '!$D$7,"1.1.e_00",A94),"")</f>
        <v/>
      </c>
    </row>
    <row r="95" spans="1:9" x14ac:dyDescent="0.25">
      <c r="A95" s="235">
        <v>88</v>
      </c>
      <c r="B95" s="183"/>
      <c r="C95" s="155"/>
      <c r="D95" s="155"/>
      <c r="E95" s="158"/>
      <c r="F95" s="156">
        <f t="shared" si="3"/>
        <v>0</v>
      </c>
      <c r="G95" s="156" t="str">
        <f>IFERROR(IF(C95=1,1,IF('1.2.d.Publicacions'!C95=2,1/2,IF('1.2.d.Publicacions'!C95=3,1/4,0)))/$C$6,"")</f>
        <v/>
      </c>
      <c r="H95" s="181">
        <f>IFERROR(E95/(100*VLOOKUP(D95,'N AQU'!$B$16:$C$269,2,0)),0)</f>
        <v>0</v>
      </c>
      <c r="I95" s="236" t="str">
        <f>IF(B95&lt;&gt;"",CONCATENATE('Valoració '!$D$7,"1.1.e_00",A95),"")</f>
        <v/>
      </c>
    </row>
    <row r="96" spans="1:9" x14ac:dyDescent="0.25">
      <c r="A96" s="235">
        <v>89</v>
      </c>
      <c r="B96" s="183"/>
      <c r="C96" s="155"/>
      <c r="D96" s="155"/>
      <c r="E96" s="158"/>
      <c r="F96" s="156">
        <f t="shared" si="3"/>
        <v>0</v>
      </c>
      <c r="G96" s="156" t="str">
        <f>IFERROR(IF(C96=1,1,IF('1.2.d.Publicacions'!C96=2,1/2,IF('1.2.d.Publicacions'!C96=3,1/4,0)))/$C$6,"")</f>
        <v/>
      </c>
      <c r="H96" s="181">
        <f>IFERROR(E96/(100*VLOOKUP(D96,'N AQU'!$B$16:$C$269,2,0)),0)</f>
        <v>0</v>
      </c>
      <c r="I96" s="236" t="str">
        <f>IF(B96&lt;&gt;"",CONCATENATE('Valoració '!$D$7,"1.1.e_00",A96),"")</f>
        <v/>
      </c>
    </row>
    <row r="97" spans="1:9" x14ac:dyDescent="0.25">
      <c r="A97" s="235">
        <v>90</v>
      </c>
      <c r="B97" s="183"/>
      <c r="C97" s="155"/>
      <c r="D97" s="155"/>
      <c r="E97" s="158"/>
      <c r="F97" s="156">
        <f t="shared" si="3"/>
        <v>0</v>
      </c>
      <c r="G97" s="156" t="str">
        <f>IFERROR(IF(C97=1,1,IF('1.2.d.Publicacions'!C97=2,1/2,IF('1.2.d.Publicacions'!C97=3,1/4,0)))/$C$6,"")</f>
        <v/>
      </c>
      <c r="H97" s="181">
        <f>IFERROR(E97/(100*VLOOKUP(D97,'N AQU'!$B$16:$C$269,2,0)),0)</f>
        <v>0</v>
      </c>
      <c r="I97" s="236" t="str">
        <f>IF(B97&lt;&gt;"",CONCATENATE('Valoració '!$D$7,"1.1.e_00",A97),"")</f>
        <v/>
      </c>
    </row>
    <row r="98" spans="1:9" x14ac:dyDescent="0.25">
      <c r="A98" s="235">
        <v>91</v>
      </c>
      <c r="B98" s="183"/>
      <c r="C98" s="155"/>
      <c r="D98" s="155"/>
      <c r="E98" s="158"/>
      <c r="F98" s="156">
        <f t="shared" si="3"/>
        <v>0</v>
      </c>
      <c r="G98" s="156" t="str">
        <f>IFERROR(IF(C98=1,1,IF('1.2.d.Publicacions'!C98=2,1/2,IF('1.2.d.Publicacions'!C98=3,1/4,0)))/$C$6,"")</f>
        <v/>
      </c>
      <c r="H98" s="181">
        <f>IFERROR(E98/(100*VLOOKUP(D98,'N AQU'!$B$16:$C$269,2,0)),0)</f>
        <v>0</v>
      </c>
      <c r="I98" s="236" t="str">
        <f>IF(B98&lt;&gt;"",CONCATENATE('Valoració '!$D$7,"1.1.e_00",A98),"")</f>
        <v/>
      </c>
    </row>
    <row r="99" spans="1:9" x14ac:dyDescent="0.25">
      <c r="A99" s="235">
        <v>92</v>
      </c>
      <c r="B99" s="183"/>
      <c r="C99" s="155"/>
      <c r="D99" s="155"/>
      <c r="E99" s="158"/>
      <c r="F99" s="156">
        <f t="shared" si="3"/>
        <v>0</v>
      </c>
      <c r="G99" s="156" t="str">
        <f>IFERROR(IF(C99=1,1,IF('1.2.d.Publicacions'!C99=2,1/2,IF('1.2.d.Publicacions'!C99=3,1/4,0)))/$C$6,"")</f>
        <v/>
      </c>
      <c r="H99" s="181">
        <f>IFERROR(E99/(100*VLOOKUP(D99,'N AQU'!$B$16:$C$269,2,0)),0)</f>
        <v>0</v>
      </c>
      <c r="I99" s="236" t="str">
        <f>IF(B99&lt;&gt;"",CONCATENATE('Valoració '!$D$7,"1.1.e_00",A99),"")</f>
        <v/>
      </c>
    </row>
    <row r="100" spans="1:9" x14ac:dyDescent="0.25">
      <c r="A100" s="235">
        <v>93</v>
      </c>
      <c r="B100" s="183"/>
      <c r="C100" s="155"/>
      <c r="D100" s="155"/>
      <c r="E100" s="158"/>
      <c r="F100" s="156">
        <f t="shared" si="3"/>
        <v>0</v>
      </c>
      <c r="G100" s="156" t="str">
        <f>IFERROR(IF(C100=1,1,IF('1.2.d.Publicacions'!C100=2,1/2,IF('1.2.d.Publicacions'!C100=3,1/4,0)))/$C$6,"")</f>
        <v/>
      </c>
      <c r="H100" s="181">
        <f>IFERROR(E100/(100*VLOOKUP(D100,'N AQU'!$B$16:$C$269,2,0)),0)</f>
        <v>0</v>
      </c>
      <c r="I100" s="236" t="str">
        <f>IF(B100&lt;&gt;"",CONCATENATE('Valoració '!$D$7,"1.1.e_00",A100),"")</f>
        <v/>
      </c>
    </row>
    <row r="101" spans="1:9" x14ac:dyDescent="0.25">
      <c r="A101" s="235">
        <v>94</v>
      </c>
      <c r="B101" s="183"/>
      <c r="C101" s="155"/>
      <c r="D101" s="155"/>
      <c r="E101" s="158"/>
      <c r="F101" s="156">
        <f t="shared" si="3"/>
        <v>0</v>
      </c>
      <c r="G101" s="156" t="str">
        <f>IFERROR(IF(C101=1,1,IF('1.2.d.Publicacions'!C101=2,1/2,IF('1.2.d.Publicacions'!C101=3,1/4,0)))/$C$6,"")</f>
        <v/>
      </c>
      <c r="H101" s="181">
        <f>IFERROR(E101/(100*VLOOKUP(D101,'N AQU'!$B$16:$C$269,2,0)),0)</f>
        <v>0</v>
      </c>
      <c r="I101" s="236" t="str">
        <f>IF(B101&lt;&gt;"",CONCATENATE('Valoració '!$D$7,"1.1.e_00",A101),"")</f>
        <v/>
      </c>
    </row>
    <row r="102" spans="1:9" x14ac:dyDescent="0.25">
      <c r="A102" s="235">
        <v>95</v>
      </c>
      <c r="B102" s="183"/>
      <c r="C102" s="155"/>
      <c r="D102" s="155"/>
      <c r="E102" s="158"/>
      <c r="F102" s="156">
        <f t="shared" si="3"/>
        <v>0</v>
      </c>
      <c r="G102" s="156" t="str">
        <f>IFERROR(IF(C102=1,1,IF('1.2.d.Publicacions'!C102=2,1/2,IF('1.2.d.Publicacions'!C102=3,1/4,0)))/$C$6,"")</f>
        <v/>
      </c>
      <c r="H102" s="181">
        <f>IFERROR(E102/(100*VLOOKUP(D102,'N AQU'!$B$16:$C$269,2,0)),0)</f>
        <v>0</v>
      </c>
      <c r="I102" s="236" t="str">
        <f>IF(B102&lt;&gt;"",CONCATENATE('Valoració '!$D$7,"1.1.e_00",A102),"")</f>
        <v/>
      </c>
    </row>
    <row r="103" spans="1:9" x14ac:dyDescent="0.25">
      <c r="A103" s="235">
        <v>96</v>
      </c>
      <c r="B103" s="183"/>
      <c r="C103" s="155"/>
      <c r="D103" s="155"/>
      <c r="E103" s="158"/>
      <c r="F103" s="156">
        <f t="shared" si="3"/>
        <v>0</v>
      </c>
      <c r="G103" s="156" t="str">
        <f>IFERROR(IF(C103=1,1,IF('1.2.d.Publicacions'!C103=2,1/2,IF('1.2.d.Publicacions'!C103=3,1/4,0)))/$C$6,"")</f>
        <v/>
      </c>
      <c r="H103" s="181">
        <f>IFERROR(E103/(100*VLOOKUP(D103,'N AQU'!$B$16:$C$269,2,0)),0)</f>
        <v>0</v>
      </c>
      <c r="I103" s="236" t="str">
        <f>IF(B103&lt;&gt;"",CONCATENATE('Valoració '!$D$7,"1.1.e_00",A103),"")</f>
        <v/>
      </c>
    </row>
    <row r="104" spans="1:9" x14ac:dyDescent="0.25">
      <c r="A104" s="235">
        <v>97</v>
      </c>
      <c r="B104" s="183"/>
      <c r="C104" s="155"/>
      <c r="D104" s="155"/>
      <c r="E104" s="158"/>
      <c r="F104" s="156">
        <f t="shared" ref="F104:F135" si="4">IF(C104&lt;&gt;"",1/8,0)</f>
        <v>0</v>
      </c>
      <c r="G104" s="156" t="str">
        <f>IFERROR(IF(C104=1,1,IF('1.2.d.Publicacions'!C104=2,1/2,IF('1.2.d.Publicacions'!C104=3,1/4,0)))/$C$6,"")</f>
        <v/>
      </c>
      <c r="H104" s="181">
        <f>IFERROR(E104/(100*VLOOKUP(D104,'N AQU'!$B$16:$C$269,2,0)),0)</f>
        <v>0</v>
      </c>
      <c r="I104" s="236" t="str">
        <f>IF(B104&lt;&gt;"",CONCATENATE('Valoració '!$D$7,"1.1.e_00",A104),"")</f>
        <v/>
      </c>
    </row>
    <row r="105" spans="1:9" x14ac:dyDescent="0.25">
      <c r="A105" s="235">
        <v>98</v>
      </c>
      <c r="B105" s="183"/>
      <c r="C105" s="155"/>
      <c r="D105" s="155"/>
      <c r="E105" s="158"/>
      <c r="F105" s="156">
        <f t="shared" si="4"/>
        <v>0</v>
      </c>
      <c r="G105" s="156" t="str">
        <f>IFERROR(IF(C105=1,1,IF('1.2.d.Publicacions'!C105=2,1/2,IF('1.2.d.Publicacions'!C105=3,1/4,0)))/$C$6,"")</f>
        <v/>
      </c>
      <c r="H105" s="181">
        <f>IFERROR(E105/(100*VLOOKUP(D105,'N AQU'!$B$16:$C$269,2,0)),0)</f>
        <v>0</v>
      </c>
      <c r="I105" s="236" t="str">
        <f>IF(B105&lt;&gt;"",CONCATENATE('Valoració '!$D$7,"1.1.e_00",A105),"")</f>
        <v/>
      </c>
    </row>
    <row r="106" spans="1:9" x14ac:dyDescent="0.25">
      <c r="A106" s="235">
        <v>99</v>
      </c>
      <c r="B106" s="183"/>
      <c r="C106" s="155"/>
      <c r="D106" s="155"/>
      <c r="E106" s="158"/>
      <c r="F106" s="156">
        <f t="shared" si="4"/>
        <v>0</v>
      </c>
      <c r="G106" s="156" t="str">
        <f>IFERROR(IF(C106=1,1,IF('1.2.d.Publicacions'!C106=2,1/2,IF('1.2.d.Publicacions'!C106=3,1/4,0)))/$C$6,"")</f>
        <v/>
      </c>
      <c r="H106" s="181">
        <f>IFERROR(E106/(100*VLOOKUP(D106,'N AQU'!$B$16:$C$269,2,0)),0)</f>
        <v>0</v>
      </c>
      <c r="I106" s="236" t="str">
        <f>IF(B106&lt;&gt;"",CONCATENATE('Valoració '!$D$7,"1.1.e_00",A106),"")</f>
        <v/>
      </c>
    </row>
    <row r="107" spans="1:9" x14ac:dyDescent="0.25">
      <c r="A107" s="235">
        <v>100</v>
      </c>
      <c r="B107" s="183"/>
      <c r="C107" s="155"/>
      <c r="D107" s="155"/>
      <c r="E107" s="158"/>
      <c r="F107" s="156">
        <f t="shared" si="4"/>
        <v>0</v>
      </c>
      <c r="G107" s="156" t="str">
        <f>IFERROR(IF(C107=1,1,IF('1.2.d.Publicacions'!C107=2,1/2,IF('1.2.d.Publicacions'!C107=3,1/4,0)))/$C$6,"")</f>
        <v/>
      </c>
      <c r="H107" s="181">
        <f>IFERROR(E107/(100*VLOOKUP(D107,'N AQU'!$B$16:$C$269,2,0)),0)</f>
        <v>0</v>
      </c>
      <c r="I107" s="236" t="str">
        <f>IF(B107&lt;&gt;"",CONCATENATE('Valoració '!$D$7,"1.1.e_00",A107),"")</f>
        <v/>
      </c>
    </row>
    <row r="108" spans="1:9" x14ac:dyDescent="0.25">
      <c r="A108" s="235">
        <v>101</v>
      </c>
      <c r="B108" s="183"/>
      <c r="C108" s="155"/>
      <c r="D108" s="155"/>
      <c r="E108" s="158"/>
      <c r="F108" s="156">
        <f t="shared" si="4"/>
        <v>0</v>
      </c>
      <c r="G108" s="156" t="str">
        <f>IFERROR(IF(C108=1,1,IF('1.2.d.Publicacions'!C108=2,1/2,IF('1.2.d.Publicacions'!C108=3,1/4,0)))/$C$6,"")</f>
        <v/>
      </c>
      <c r="H108" s="181">
        <f>IFERROR(E108/(100*VLOOKUP(D108,'N AQU'!$B$16:$C$269,2,0)),0)</f>
        <v>0</v>
      </c>
      <c r="I108" s="236" t="str">
        <f>IF(B108&lt;&gt;"",CONCATENATE('Valoració '!$D$7,"1.1.e_00",A108),"")</f>
        <v/>
      </c>
    </row>
    <row r="109" spans="1:9" x14ac:dyDescent="0.25">
      <c r="A109" s="235">
        <v>102</v>
      </c>
      <c r="B109" s="183"/>
      <c r="C109" s="155"/>
      <c r="D109" s="155"/>
      <c r="E109" s="158"/>
      <c r="F109" s="156">
        <f t="shared" si="4"/>
        <v>0</v>
      </c>
      <c r="G109" s="156" t="str">
        <f>IFERROR(IF(C109=1,1,IF('1.2.d.Publicacions'!C109=2,1/2,IF('1.2.d.Publicacions'!C109=3,1/4,0)))/$C$6,"")</f>
        <v/>
      </c>
      <c r="H109" s="181">
        <f>IFERROR(E109/(100*VLOOKUP(D109,'N AQU'!$B$16:$C$269,2,0)),0)</f>
        <v>0</v>
      </c>
      <c r="I109" s="236" t="str">
        <f>IF(B109&lt;&gt;"",CONCATENATE('Valoració '!$D$7,"1.1.e_00",A109),"")</f>
        <v/>
      </c>
    </row>
    <row r="110" spans="1:9" x14ac:dyDescent="0.25">
      <c r="A110" s="235">
        <v>103</v>
      </c>
      <c r="B110" s="183"/>
      <c r="C110" s="155"/>
      <c r="D110" s="155"/>
      <c r="E110" s="158"/>
      <c r="F110" s="156">
        <f t="shared" si="4"/>
        <v>0</v>
      </c>
      <c r="G110" s="156" t="str">
        <f>IFERROR(IF(C110=1,1,IF('1.2.d.Publicacions'!C110=2,1/2,IF('1.2.d.Publicacions'!C110=3,1/4,0)))/$C$6,"")</f>
        <v/>
      </c>
      <c r="H110" s="181">
        <f>IFERROR(E110/(100*VLOOKUP(D110,'N AQU'!$B$16:$C$269,2,0)),0)</f>
        <v>0</v>
      </c>
      <c r="I110" s="236" t="str">
        <f>IF(B110&lt;&gt;"",CONCATENATE('Valoració '!$D$7,"1.1.e_00",A110),"")</f>
        <v/>
      </c>
    </row>
    <row r="111" spans="1:9" x14ac:dyDescent="0.25">
      <c r="A111" s="235">
        <v>104</v>
      </c>
      <c r="B111" s="183"/>
      <c r="C111" s="155"/>
      <c r="D111" s="155"/>
      <c r="E111" s="158"/>
      <c r="F111" s="156">
        <f t="shared" si="4"/>
        <v>0</v>
      </c>
      <c r="G111" s="156" t="str">
        <f>IFERROR(IF(C111=1,1,IF('1.2.d.Publicacions'!C111=2,1/2,IF('1.2.d.Publicacions'!C111=3,1/4,0)))/$C$6,"")</f>
        <v/>
      </c>
      <c r="H111" s="181">
        <f>IFERROR(E111/(100*VLOOKUP(D111,'N AQU'!$B$16:$C$269,2,0)),0)</f>
        <v>0</v>
      </c>
      <c r="I111" s="236" t="str">
        <f>IF(B111&lt;&gt;"",CONCATENATE('Valoració '!$D$7,"1.1.e_00",A111),"")</f>
        <v/>
      </c>
    </row>
    <row r="112" spans="1:9" x14ac:dyDescent="0.25">
      <c r="A112" s="235">
        <v>105</v>
      </c>
      <c r="B112" s="183"/>
      <c r="C112" s="155"/>
      <c r="D112" s="155"/>
      <c r="E112" s="158"/>
      <c r="F112" s="156">
        <f t="shared" si="4"/>
        <v>0</v>
      </c>
      <c r="G112" s="156" t="str">
        <f>IFERROR(IF(C112=1,1,IF('1.2.d.Publicacions'!C112=2,1/2,IF('1.2.d.Publicacions'!C112=3,1/4,0)))/$C$6,"")</f>
        <v/>
      </c>
      <c r="H112" s="181">
        <f>IFERROR(E112/(100*VLOOKUP(D112,'N AQU'!$B$16:$C$269,2,0)),0)</f>
        <v>0</v>
      </c>
      <c r="I112" s="236" t="str">
        <f>IF(B112&lt;&gt;"",CONCATENATE('Valoració '!$D$7,"1.1.e_00",A112),"")</f>
        <v/>
      </c>
    </row>
    <row r="113" spans="1:9" x14ac:dyDescent="0.25">
      <c r="A113" s="235">
        <v>106</v>
      </c>
      <c r="B113" s="183"/>
      <c r="C113" s="155"/>
      <c r="D113" s="155"/>
      <c r="E113" s="158"/>
      <c r="F113" s="156">
        <f t="shared" si="4"/>
        <v>0</v>
      </c>
      <c r="G113" s="156" t="str">
        <f>IFERROR(IF(C113=1,1,IF('1.2.d.Publicacions'!C113=2,1/2,IF('1.2.d.Publicacions'!C113=3,1/4,0)))/$C$6,"")</f>
        <v/>
      </c>
      <c r="H113" s="181">
        <f>IFERROR(E113/(100*VLOOKUP(D113,'N AQU'!$B$16:$C$269,2,0)),0)</f>
        <v>0</v>
      </c>
      <c r="I113" s="236" t="str">
        <f>IF(B113&lt;&gt;"",CONCATENATE('Valoració '!$D$7,"1.1.e_00",A113),"")</f>
        <v/>
      </c>
    </row>
    <row r="114" spans="1:9" x14ac:dyDescent="0.25">
      <c r="A114" s="235">
        <v>107</v>
      </c>
      <c r="B114" s="183"/>
      <c r="C114" s="155"/>
      <c r="D114" s="155"/>
      <c r="E114" s="158"/>
      <c r="F114" s="156">
        <f t="shared" si="4"/>
        <v>0</v>
      </c>
      <c r="G114" s="156" t="str">
        <f>IFERROR(IF(C114=1,1,IF('1.2.d.Publicacions'!C114=2,1/2,IF('1.2.d.Publicacions'!C114=3,1/4,0)))/$C$6,"")</f>
        <v/>
      </c>
      <c r="H114" s="181">
        <f>IFERROR(E114/(100*VLOOKUP(D114,'N AQU'!$B$16:$C$269,2,0)),0)</f>
        <v>0</v>
      </c>
      <c r="I114" s="236" t="str">
        <f>IF(B114&lt;&gt;"",CONCATENATE('Valoració '!$D$7,"1.1.e_00",A114),"")</f>
        <v/>
      </c>
    </row>
    <row r="115" spans="1:9" x14ac:dyDescent="0.25">
      <c r="A115" s="235">
        <v>108</v>
      </c>
      <c r="B115" s="183"/>
      <c r="C115" s="155"/>
      <c r="D115" s="155"/>
      <c r="E115" s="158"/>
      <c r="F115" s="156">
        <f t="shared" si="4"/>
        <v>0</v>
      </c>
      <c r="G115" s="156" t="str">
        <f>IFERROR(IF(C115=1,1,IF('1.2.d.Publicacions'!C115=2,1/2,IF('1.2.d.Publicacions'!C115=3,1/4,0)))/$C$6,"")</f>
        <v/>
      </c>
      <c r="H115" s="181">
        <f>IFERROR(E115/(100*VLOOKUP(D115,'N AQU'!$B$16:$C$269,2,0)),0)</f>
        <v>0</v>
      </c>
      <c r="I115" s="236" t="str">
        <f>IF(B115&lt;&gt;"",CONCATENATE('Valoració '!$D$7,"1.1.e_00",A115),"")</f>
        <v/>
      </c>
    </row>
    <row r="116" spans="1:9" x14ac:dyDescent="0.25">
      <c r="A116" s="235">
        <v>109</v>
      </c>
      <c r="B116" s="183"/>
      <c r="C116" s="155"/>
      <c r="D116" s="155"/>
      <c r="E116" s="158"/>
      <c r="F116" s="156">
        <f t="shared" si="4"/>
        <v>0</v>
      </c>
      <c r="G116" s="156" t="str">
        <f>IFERROR(IF(C116=1,1,IF('1.2.d.Publicacions'!C116=2,1/2,IF('1.2.d.Publicacions'!C116=3,1/4,0)))/$C$6,"")</f>
        <v/>
      </c>
      <c r="H116" s="181">
        <f>IFERROR(E116/(100*VLOOKUP(D116,'N AQU'!$B$16:$C$269,2,0)),0)</f>
        <v>0</v>
      </c>
      <c r="I116" s="236" t="str">
        <f>IF(B116&lt;&gt;"",CONCATENATE('Valoració '!$D$7,"1.1.e_00",A116),"")</f>
        <v/>
      </c>
    </row>
    <row r="117" spans="1:9" x14ac:dyDescent="0.25">
      <c r="A117" s="235">
        <v>110</v>
      </c>
      <c r="B117" s="183"/>
      <c r="C117" s="155"/>
      <c r="D117" s="155"/>
      <c r="E117" s="158"/>
      <c r="F117" s="156">
        <f t="shared" si="4"/>
        <v>0</v>
      </c>
      <c r="G117" s="156" t="str">
        <f>IFERROR(IF(C117=1,1,IF('1.2.d.Publicacions'!C117=2,1/2,IF('1.2.d.Publicacions'!C117=3,1/4,0)))/$C$6,"")</f>
        <v/>
      </c>
      <c r="H117" s="181">
        <f>IFERROR(E117/(100*VLOOKUP(D117,'N AQU'!$B$16:$C$269,2,0)),0)</f>
        <v>0</v>
      </c>
      <c r="I117" s="236" t="str">
        <f>IF(B117&lt;&gt;"",CONCATENATE('Valoració '!$D$7,"1.1.e_00",A117),"")</f>
        <v/>
      </c>
    </row>
    <row r="118" spans="1:9" x14ac:dyDescent="0.25">
      <c r="A118" s="235">
        <v>111</v>
      </c>
      <c r="B118" s="183"/>
      <c r="C118" s="155"/>
      <c r="D118" s="155"/>
      <c r="E118" s="158"/>
      <c r="F118" s="156">
        <f t="shared" si="4"/>
        <v>0</v>
      </c>
      <c r="G118" s="156" t="str">
        <f>IFERROR(IF(C118=1,1,IF('1.2.d.Publicacions'!C118=2,1/2,IF('1.2.d.Publicacions'!C118=3,1/4,0)))/$C$6,"")</f>
        <v/>
      </c>
      <c r="H118" s="181">
        <f>IFERROR(E118/(100*VLOOKUP(D118,'N AQU'!$B$16:$C$269,2,0)),0)</f>
        <v>0</v>
      </c>
      <c r="I118" s="236" t="str">
        <f>IF(B118&lt;&gt;"",CONCATENATE('Valoració '!$D$7,"1.1.e_00",A118),"")</f>
        <v/>
      </c>
    </row>
    <row r="119" spans="1:9" x14ac:dyDescent="0.25">
      <c r="A119" s="235">
        <v>112</v>
      </c>
      <c r="B119" s="183"/>
      <c r="C119" s="155"/>
      <c r="D119" s="155"/>
      <c r="E119" s="158"/>
      <c r="F119" s="156">
        <f t="shared" si="4"/>
        <v>0</v>
      </c>
      <c r="G119" s="156" t="str">
        <f>IFERROR(IF(C119=1,1,IF('1.2.d.Publicacions'!C119=2,1/2,IF('1.2.d.Publicacions'!C119=3,1/4,0)))/$C$6,"")</f>
        <v/>
      </c>
      <c r="H119" s="181">
        <f>IFERROR(E119/(100*VLOOKUP(D119,'N AQU'!$B$16:$C$269,2,0)),0)</f>
        <v>0</v>
      </c>
      <c r="I119" s="236" t="str">
        <f>IF(B119&lt;&gt;"",CONCATENATE('Valoració '!$D$7,"1.1.e_00",A119),"")</f>
        <v/>
      </c>
    </row>
    <row r="120" spans="1:9" x14ac:dyDescent="0.25">
      <c r="A120" s="235">
        <v>113</v>
      </c>
      <c r="B120" s="183"/>
      <c r="C120" s="155"/>
      <c r="D120" s="155"/>
      <c r="E120" s="158"/>
      <c r="F120" s="156">
        <f t="shared" si="4"/>
        <v>0</v>
      </c>
      <c r="G120" s="156" t="str">
        <f>IFERROR(IF(C120=1,1,IF('1.2.d.Publicacions'!C120=2,1/2,IF('1.2.d.Publicacions'!C120=3,1/4,0)))/$C$6,"")</f>
        <v/>
      </c>
      <c r="H120" s="181">
        <f>IFERROR(E120/(100*VLOOKUP(D120,'N AQU'!$B$16:$C$269,2,0)),0)</f>
        <v>0</v>
      </c>
      <c r="I120" s="236" t="str">
        <f>IF(B120&lt;&gt;"",CONCATENATE('Valoració '!$D$7,"1.1.e_00",A120),"")</f>
        <v/>
      </c>
    </row>
    <row r="121" spans="1:9" x14ac:dyDescent="0.25">
      <c r="A121" s="235">
        <v>114</v>
      </c>
      <c r="B121" s="183"/>
      <c r="C121" s="155"/>
      <c r="D121" s="155"/>
      <c r="E121" s="158"/>
      <c r="F121" s="156">
        <f t="shared" si="4"/>
        <v>0</v>
      </c>
      <c r="G121" s="156" t="str">
        <f>IFERROR(IF(C121=1,1,IF('1.2.d.Publicacions'!C121=2,1/2,IF('1.2.d.Publicacions'!C121=3,1/4,0)))/$C$6,"")</f>
        <v/>
      </c>
      <c r="H121" s="181">
        <f>IFERROR(E121/(100*VLOOKUP(D121,'N AQU'!$B$16:$C$269,2,0)),0)</f>
        <v>0</v>
      </c>
      <c r="I121" s="236" t="str">
        <f>IF(B121&lt;&gt;"",CONCATENATE('Valoració '!$D$7,"1.1.e_00",A121),"")</f>
        <v/>
      </c>
    </row>
    <row r="122" spans="1:9" x14ac:dyDescent="0.25">
      <c r="A122" s="235">
        <v>115</v>
      </c>
      <c r="B122" s="183"/>
      <c r="C122" s="155"/>
      <c r="D122" s="155"/>
      <c r="E122" s="158"/>
      <c r="F122" s="156">
        <f t="shared" si="4"/>
        <v>0</v>
      </c>
      <c r="G122" s="156" t="str">
        <f>IFERROR(IF(C122=1,1,IF('1.2.d.Publicacions'!C122=2,1/2,IF('1.2.d.Publicacions'!C122=3,1/4,0)))/$C$6,"")</f>
        <v/>
      </c>
      <c r="H122" s="181">
        <f>IFERROR(E122/(100*VLOOKUP(D122,'N AQU'!$B$16:$C$269,2,0)),0)</f>
        <v>0</v>
      </c>
      <c r="I122" s="236" t="str">
        <f>IF(B122&lt;&gt;"",CONCATENATE('Valoració '!$D$7,"1.1.e_00",A122),"")</f>
        <v/>
      </c>
    </row>
    <row r="123" spans="1:9" x14ac:dyDescent="0.25">
      <c r="A123" s="235">
        <v>116</v>
      </c>
      <c r="B123" s="183"/>
      <c r="C123" s="155"/>
      <c r="D123" s="155"/>
      <c r="E123" s="158"/>
      <c r="F123" s="156">
        <f t="shared" si="4"/>
        <v>0</v>
      </c>
      <c r="G123" s="156" t="str">
        <f>IFERROR(IF(C123=1,1,IF('1.2.d.Publicacions'!C123=2,1/2,IF('1.2.d.Publicacions'!C123=3,1/4,0)))/$C$6,"")</f>
        <v/>
      </c>
      <c r="H123" s="181">
        <f>IFERROR(E123/(100*VLOOKUP(D123,'N AQU'!$B$16:$C$269,2,0)),0)</f>
        <v>0</v>
      </c>
      <c r="I123" s="236" t="str">
        <f>IF(B123&lt;&gt;"",CONCATENATE('Valoració '!$D$7,"1.1.e_00",A123),"")</f>
        <v/>
      </c>
    </row>
    <row r="124" spans="1:9" x14ac:dyDescent="0.25">
      <c r="A124" s="235">
        <v>117</v>
      </c>
      <c r="B124" s="183"/>
      <c r="C124" s="155"/>
      <c r="D124" s="155"/>
      <c r="E124" s="158"/>
      <c r="F124" s="156">
        <f t="shared" si="4"/>
        <v>0</v>
      </c>
      <c r="G124" s="156" t="str">
        <f>IFERROR(IF(C124=1,1,IF('1.2.d.Publicacions'!C124=2,1/2,IF('1.2.d.Publicacions'!C124=3,1/4,0)))/$C$6,"")</f>
        <v/>
      </c>
      <c r="H124" s="181">
        <f>IFERROR(E124/(100*VLOOKUP(D124,'N AQU'!$B$16:$C$269,2,0)),0)</f>
        <v>0</v>
      </c>
      <c r="I124" s="236" t="str">
        <f>IF(B124&lt;&gt;"",CONCATENATE('Valoració '!$D$7,"1.1.e_00",A124),"")</f>
        <v/>
      </c>
    </row>
    <row r="125" spans="1:9" x14ac:dyDescent="0.25">
      <c r="A125" s="235">
        <v>118</v>
      </c>
      <c r="B125" s="183"/>
      <c r="C125" s="155"/>
      <c r="D125" s="155"/>
      <c r="E125" s="158"/>
      <c r="F125" s="156">
        <f t="shared" si="4"/>
        <v>0</v>
      </c>
      <c r="G125" s="156" t="str">
        <f>IFERROR(IF(C125=1,1,IF('1.2.d.Publicacions'!C125=2,1/2,IF('1.2.d.Publicacions'!C125=3,1/4,0)))/$C$6,"")</f>
        <v/>
      </c>
      <c r="H125" s="181">
        <f>IFERROR(E125/(100*VLOOKUP(D125,'N AQU'!$B$16:$C$269,2,0)),0)</f>
        <v>0</v>
      </c>
      <c r="I125" s="236" t="str">
        <f>IF(B125&lt;&gt;"",CONCATENATE('Valoració '!$D$7,"1.1.e_00",A125),"")</f>
        <v/>
      </c>
    </row>
    <row r="126" spans="1:9" x14ac:dyDescent="0.25">
      <c r="A126" s="235">
        <v>119</v>
      </c>
      <c r="B126" s="183"/>
      <c r="C126" s="155"/>
      <c r="D126" s="155"/>
      <c r="E126" s="158"/>
      <c r="F126" s="156">
        <f t="shared" si="4"/>
        <v>0</v>
      </c>
      <c r="G126" s="156" t="str">
        <f>IFERROR(IF(C126=1,1,IF('1.2.d.Publicacions'!C126=2,1/2,IF('1.2.d.Publicacions'!C126=3,1/4,0)))/$C$6,"")</f>
        <v/>
      </c>
      <c r="H126" s="181">
        <f>IFERROR(E126/(100*VLOOKUP(D126,'N AQU'!$B$16:$C$269,2,0)),0)</f>
        <v>0</v>
      </c>
      <c r="I126" s="236" t="str">
        <f>IF(B126&lt;&gt;"",CONCATENATE('Valoració '!$D$7,"1.1.e_00",A126),"")</f>
        <v/>
      </c>
    </row>
    <row r="127" spans="1:9" x14ac:dyDescent="0.25">
      <c r="A127" s="235">
        <v>120</v>
      </c>
      <c r="B127" s="183"/>
      <c r="C127" s="155"/>
      <c r="D127" s="155"/>
      <c r="E127" s="158"/>
      <c r="F127" s="156">
        <f t="shared" si="4"/>
        <v>0</v>
      </c>
      <c r="G127" s="156" t="str">
        <f>IFERROR(IF(C127=1,1,IF('1.2.d.Publicacions'!C127=2,1/2,IF('1.2.d.Publicacions'!C127=3,1/4,0)))/$C$6,"")</f>
        <v/>
      </c>
      <c r="H127" s="181">
        <f>IFERROR(E127/(100*VLOOKUP(D127,'N AQU'!$B$16:$C$269,2,0)),0)</f>
        <v>0</v>
      </c>
      <c r="I127" s="236" t="str">
        <f>IF(B127&lt;&gt;"",CONCATENATE('Valoració '!$D$7,"1.1.e_00",A127),"")</f>
        <v/>
      </c>
    </row>
    <row r="128" spans="1:9" x14ac:dyDescent="0.25">
      <c r="A128" s="235">
        <v>121</v>
      </c>
      <c r="B128" s="183"/>
      <c r="C128" s="155"/>
      <c r="D128" s="155"/>
      <c r="E128" s="158"/>
      <c r="F128" s="156">
        <f t="shared" si="4"/>
        <v>0</v>
      </c>
      <c r="G128" s="156" t="str">
        <f>IFERROR(IF(C128=1,1,IF('1.2.d.Publicacions'!C128=2,1/2,IF('1.2.d.Publicacions'!C128=3,1/4,0)))/$C$6,"")</f>
        <v/>
      </c>
      <c r="H128" s="181">
        <f>IFERROR(E128/(100*VLOOKUP(D128,'N AQU'!$B$16:$C$269,2,0)),0)</f>
        <v>0</v>
      </c>
      <c r="I128" s="236" t="str">
        <f>IF(B128&lt;&gt;"",CONCATENATE('Valoració '!$D$7,"1.1.e_00",A128),"")</f>
        <v/>
      </c>
    </row>
    <row r="129" spans="1:9" x14ac:dyDescent="0.25">
      <c r="A129" s="235">
        <v>122</v>
      </c>
      <c r="B129" s="183"/>
      <c r="C129" s="155"/>
      <c r="D129" s="155"/>
      <c r="E129" s="158"/>
      <c r="F129" s="156">
        <f t="shared" si="4"/>
        <v>0</v>
      </c>
      <c r="G129" s="156" t="str">
        <f>IFERROR(IF(C129=1,1,IF('1.2.d.Publicacions'!C129=2,1/2,IF('1.2.d.Publicacions'!C129=3,1/4,0)))/$C$6,"")</f>
        <v/>
      </c>
      <c r="H129" s="181">
        <f>IFERROR(E129/(100*VLOOKUP(D129,'N AQU'!$B$16:$C$269,2,0)),0)</f>
        <v>0</v>
      </c>
      <c r="I129" s="236" t="str">
        <f>IF(B129&lt;&gt;"",CONCATENATE('Valoració '!$D$7,"1.1.e_00",A129),"")</f>
        <v/>
      </c>
    </row>
    <row r="130" spans="1:9" x14ac:dyDescent="0.25">
      <c r="A130" s="235">
        <v>123</v>
      </c>
      <c r="B130" s="183"/>
      <c r="C130" s="155"/>
      <c r="D130" s="155"/>
      <c r="E130" s="158"/>
      <c r="F130" s="156">
        <f t="shared" si="4"/>
        <v>0</v>
      </c>
      <c r="G130" s="156" t="str">
        <f>IFERROR(IF(C130=1,1,IF('1.2.d.Publicacions'!C130=2,1/2,IF('1.2.d.Publicacions'!C130=3,1/4,0)))/$C$6,"")</f>
        <v/>
      </c>
      <c r="H130" s="181">
        <f>IFERROR(E130/(100*VLOOKUP(D130,'N AQU'!$B$16:$C$269,2,0)),0)</f>
        <v>0</v>
      </c>
      <c r="I130" s="236" t="str">
        <f>IF(B130&lt;&gt;"",CONCATENATE('Valoració '!$D$7,"1.1.e_00",A130),"")</f>
        <v/>
      </c>
    </row>
    <row r="131" spans="1:9" x14ac:dyDescent="0.25">
      <c r="A131" s="235">
        <v>124</v>
      </c>
      <c r="B131" s="183"/>
      <c r="C131" s="155"/>
      <c r="D131" s="155"/>
      <c r="E131" s="158"/>
      <c r="F131" s="156">
        <f t="shared" si="4"/>
        <v>0</v>
      </c>
      <c r="G131" s="156" t="str">
        <f>IFERROR(IF(C131=1,1,IF('1.2.d.Publicacions'!C131=2,1/2,IF('1.2.d.Publicacions'!C131=3,1/4,0)))/$C$6,"")</f>
        <v/>
      </c>
      <c r="H131" s="181">
        <f>IFERROR(E131/(100*VLOOKUP(D131,'N AQU'!$B$16:$C$269,2,0)),0)</f>
        <v>0</v>
      </c>
      <c r="I131" s="236" t="str">
        <f>IF(B131&lt;&gt;"",CONCATENATE('Valoració '!$D$7,"1.1.e_00",A131),"")</f>
        <v/>
      </c>
    </row>
    <row r="132" spans="1:9" x14ac:dyDescent="0.25">
      <c r="A132" s="235">
        <v>125</v>
      </c>
      <c r="B132" s="183"/>
      <c r="C132" s="155"/>
      <c r="D132" s="155"/>
      <c r="E132" s="158"/>
      <c r="F132" s="156">
        <f t="shared" si="4"/>
        <v>0</v>
      </c>
      <c r="G132" s="156" t="str">
        <f>IFERROR(IF(C132=1,1,IF('1.2.d.Publicacions'!C132=2,1/2,IF('1.2.d.Publicacions'!C132=3,1/4,0)))/$C$6,"")</f>
        <v/>
      </c>
      <c r="H132" s="181">
        <f>IFERROR(E132/(100*VLOOKUP(D132,'N AQU'!$B$16:$C$269,2,0)),0)</f>
        <v>0</v>
      </c>
      <c r="I132" s="236" t="str">
        <f>IF(B132&lt;&gt;"",CONCATENATE('Valoració '!$D$7,"1.1.e_00",A132),"")</f>
        <v/>
      </c>
    </row>
    <row r="133" spans="1:9" x14ac:dyDescent="0.25">
      <c r="A133" s="235">
        <v>126</v>
      </c>
      <c r="B133" s="183"/>
      <c r="C133" s="155"/>
      <c r="D133" s="155"/>
      <c r="E133" s="158"/>
      <c r="F133" s="156">
        <f t="shared" si="4"/>
        <v>0</v>
      </c>
      <c r="G133" s="156" t="str">
        <f>IFERROR(IF(C133=1,1,IF('1.2.d.Publicacions'!C133=2,1/2,IF('1.2.d.Publicacions'!C133=3,1/4,0)))/$C$6,"")</f>
        <v/>
      </c>
      <c r="H133" s="181">
        <f>IFERROR(E133/(100*VLOOKUP(D133,'N AQU'!$B$16:$C$269,2,0)),0)</f>
        <v>0</v>
      </c>
      <c r="I133" s="236" t="str">
        <f>IF(B133&lt;&gt;"",CONCATENATE('Valoració '!$D$7,"1.1.e_00",A133),"")</f>
        <v/>
      </c>
    </row>
    <row r="134" spans="1:9" x14ac:dyDescent="0.25">
      <c r="A134" s="235">
        <v>127</v>
      </c>
      <c r="B134" s="183"/>
      <c r="C134" s="155"/>
      <c r="D134" s="155"/>
      <c r="E134" s="158"/>
      <c r="F134" s="156">
        <f t="shared" si="4"/>
        <v>0</v>
      </c>
      <c r="G134" s="156" t="str">
        <f>IFERROR(IF(C134=1,1,IF('1.2.d.Publicacions'!C134=2,1/2,IF('1.2.d.Publicacions'!C134=3,1/4,0)))/$C$6,"")</f>
        <v/>
      </c>
      <c r="H134" s="181">
        <f>IFERROR(E134/(100*VLOOKUP(D134,'N AQU'!$B$16:$C$269,2,0)),0)</f>
        <v>0</v>
      </c>
      <c r="I134" s="236" t="str">
        <f>IF(B134&lt;&gt;"",CONCATENATE('Valoració '!$D$7,"1.1.e_00",A134),"")</f>
        <v/>
      </c>
    </row>
    <row r="135" spans="1:9" x14ac:dyDescent="0.25">
      <c r="A135" s="235">
        <v>128</v>
      </c>
      <c r="B135" s="183"/>
      <c r="C135" s="155"/>
      <c r="D135" s="155"/>
      <c r="E135" s="158"/>
      <c r="F135" s="156">
        <f t="shared" si="4"/>
        <v>0</v>
      </c>
      <c r="G135" s="156" t="str">
        <f>IFERROR(IF(C135=1,1,IF('1.2.d.Publicacions'!C135=2,1/2,IF('1.2.d.Publicacions'!C135=3,1/4,0)))/$C$6,"")</f>
        <v/>
      </c>
      <c r="H135" s="181">
        <f>IFERROR(E135/(100*VLOOKUP(D135,'N AQU'!$B$16:$C$269,2,0)),0)</f>
        <v>0</v>
      </c>
      <c r="I135" s="236" t="str">
        <f>IF(B135&lt;&gt;"",CONCATENATE('Valoració '!$D$7,"1.1.e_00",A135),"")</f>
        <v/>
      </c>
    </row>
    <row r="136" spans="1:9" x14ac:dyDescent="0.25">
      <c r="A136" s="235">
        <v>129</v>
      </c>
      <c r="B136" s="183"/>
      <c r="C136" s="155"/>
      <c r="D136" s="155"/>
      <c r="E136" s="158"/>
      <c r="F136" s="156">
        <f t="shared" ref="F136:F167" si="5">IF(C136&lt;&gt;"",1/8,0)</f>
        <v>0</v>
      </c>
      <c r="G136" s="156" t="str">
        <f>IFERROR(IF(C136=1,1,IF('1.2.d.Publicacions'!C136=2,1/2,IF('1.2.d.Publicacions'!C136=3,1/4,0)))/$C$6,"")</f>
        <v/>
      </c>
      <c r="H136" s="181">
        <f>IFERROR(E136/(100*VLOOKUP(D136,'N AQU'!$B$16:$C$269,2,0)),0)</f>
        <v>0</v>
      </c>
      <c r="I136" s="236" t="str">
        <f>IF(B136&lt;&gt;"",CONCATENATE('Valoració '!$D$7,"1.1.e_00",A136),"")</f>
        <v/>
      </c>
    </row>
    <row r="137" spans="1:9" x14ac:dyDescent="0.25">
      <c r="A137" s="235">
        <v>130</v>
      </c>
      <c r="B137" s="183"/>
      <c r="C137" s="155"/>
      <c r="D137" s="155"/>
      <c r="E137" s="158"/>
      <c r="F137" s="156">
        <f t="shared" si="5"/>
        <v>0</v>
      </c>
      <c r="G137" s="156" t="str">
        <f>IFERROR(IF(C137=1,1,IF('1.2.d.Publicacions'!C137=2,1/2,IF('1.2.d.Publicacions'!C137=3,1/4,0)))/$C$6,"")</f>
        <v/>
      </c>
      <c r="H137" s="181">
        <f>IFERROR(E137/(100*VLOOKUP(D137,'N AQU'!$B$16:$C$269,2,0)),0)</f>
        <v>0</v>
      </c>
      <c r="I137" s="236" t="str">
        <f>IF(B137&lt;&gt;"",CONCATENATE('Valoració '!$D$7,"1.1.e_00",A137),"")</f>
        <v/>
      </c>
    </row>
    <row r="138" spans="1:9" x14ac:dyDescent="0.25">
      <c r="A138" s="235">
        <v>131</v>
      </c>
      <c r="B138" s="183"/>
      <c r="C138" s="155"/>
      <c r="D138" s="155"/>
      <c r="E138" s="158"/>
      <c r="F138" s="156">
        <f t="shared" si="5"/>
        <v>0</v>
      </c>
      <c r="G138" s="156" t="str">
        <f>IFERROR(IF(C138=1,1,IF('1.2.d.Publicacions'!C138=2,1/2,IF('1.2.d.Publicacions'!C138=3,1/4,0)))/$C$6,"")</f>
        <v/>
      </c>
      <c r="H138" s="181">
        <f>IFERROR(E138/(100*VLOOKUP(D138,'N AQU'!$B$16:$C$269,2,0)),0)</f>
        <v>0</v>
      </c>
      <c r="I138" s="236" t="str">
        <f>IF(B138&lt;&gt;"",CONCATENATE('Valoració '!$D$7,"1.1.e_00",A138),"")</f>
        <v/>
      </c>
    </row>
    <row r="139" spans="1:9" x14ac:dyDescent="0.25">
      <c r="A139" s="235">
        <v>132</v>
      </c>
      <c r="B139" s="183"/>
      <c r="C139" s="155"/>
      <c r="D139" s="155"/>
      <c r="E139" s="158"/>
      <c r="F139" s="156">
        <f t="shared" si="5"/>
        <v>0</v>
      </c>
      <c r="G139" s="156" t="str">
        <f>IFERROR(IF(C139=1,1,IF('1.2.d.Publicacions'!C139=2,1/2,IF('1.2.d.Publicacions'!C139=3,1/4,0)))/$C$6,"")</f>
        <v/>
      </c>
      <c r="H139" s="181">
        <f>IFERROR(E139/(100*VLOOKUP(D139,'N AQU'!$B$16:$C$269,2,0)),0)</f>
        <v>0</v>
      </c>
      <c r="I139" s="236" t="str">
        <f>IF(B139&lt;&gt;"",CONCATENATE('Valoració '!$D$7,"1.1.e_00",A139),"")</f>
        <v/>
      </c>
    </row>
    <row r="140" spans="1:9" x14ac:dyDescent="0.25">
      <c r="A140" s="235">
        <v>133</v>
      </c>
      <c r="B140" s="183"/>
      <c r="C140" s="155"/>
      <c r="D140" s="155"/>
      <c r="E140" s="158"/>
      <c r="F140" s="156">
        <f t="shared" si="5"/>
        <v>0</v>
      </c>
      <c r="G140" s="156" t="str">
        <f>IFERROR(IF(C140=1,1,IF('1.2.d.Publicacions'!C140=2,1/2,IF('1.2.d.Publicacions'!C140=3,1/4,0)))/$C$6,"")</f>
        <v/>
      </c>
      <c r="H140" s="181">
        <f>IFERROR(E140/(100*VLOOKUP(D140,'N AQU'!$B$16:$C$269,2,0)),0)</f>
        <v>0</v>
      </c>
      <c r="I140" s="236" t="str">
        <f>IF(B140&lt;&gt;"",CONCATENATE('Valoració '!$D$7,"1.1.e_00",A140),"")</f>
        <v/>
      </c>
    </row>
    <row r="141" spans="1:9" x14ac:dyDescent="0.25">
      <c r="A141" s="235">
        <v>134</v>
      </c>
      <c r="B141" s="183"/>
      <c r="C141" s="155"/>
      <c r="D141" s="155"/>
      <c r="E141" s="158"/>
      <c r="F141" s="156">
        <f t="shared" si="5"/>
        <v>0</v>
      </c>
      <c r="G141" s="156" t="str">
        <f>IFERROR(IF(C141=1,1,IF('1.2.d.Publicacions'!C141=2,1/2,IF('1.2.d.Publicacions'!C141=3,1/4,0)))/$C$6,"")</f>
        <v/>
      </c>
      <c r="H141" s="181">
        <f>IFERROR(E141/(100*VLOOKUP(D141,'N AQU'!$B$16:$C$269,2,0)),0)</f>
        <v>0</v>
      </c>
      <c r="I141" s="236" t="str">
        <f>IF(B141&lt;&gt;"",CONCATENATE('Valoració '!$D$7,"1.1.e_00",A141),"")</f>
        <v/>
      </c>
    </row>
    <row r="142" spans="1:9" x14ac:dyDescent="0.25">
      <c r="A142" s="235">
        <v>135</v>
      </c>
      <c r="B142" s="183"/>
      <c r="C142" s="155"/>
      <c r="D142" s="155"/>
      <c r="E142" s="158"/>
      <c r="F142" s="156">
        <f t="shared" si="5"/>
        <v>0</v>
      </c>
      <c r="G142" s="156" t="str">
        <f>IFERROR(IF(C142=1,1,IF('1.2.d.Publicacions'!C142=2,1/2,IF('1.2.d.Publicacions'!C142=3,1/4,0)))/$C$6,"")</f>
        <v/>
      </c>
      <c r="H142" s="181">
        <f>IFERROR(E142/(100*VLOOKUP(D142,'N AQU'!$B$16:$C$269,2,0)),0)</f>
        <v>0</v>
      </c>
      <c r="I142" s="236" t="str">
        <f>IF(B142&lt;&gt;"",CONCATENATE('Valoració '!$D$7,"1.1.e_00",A142),"")</f>
        <v/>
      </c>
    </row>
    <row r="143" spans="1:9" x14ac:dyDescent="0.25">
      <c r="A143" s="235">
        <v>136</v>
      </c>
      <c r="B143" s="183"/>
      <c r="C143" s="155"/>
      <c r="D143" s="155"/>
      <c r="E143" s="158"/>
      <c r="F143" s="156">
        <f t="shared" si="5"/>
        <v>0</v>
      </c>
      <c r="G143" s="156" t="str">
        <f>IFERROR(IF(C143=1,1,IF('1.2.d.Publicacions'!C143=2,1/2,IF('1.2.d.Publicacions'!C143=3,1/4,0)))/$C$6,"")</f>
        <v/>
      </c>
      <c r="H143" s="181">
        <f>IFERROR(E143/(100*VLOOKUP(D143,'N AQU'!$B$16:$C$269,2,0)),0)</f>
        <v>0</v>
      </c>
      <c r="I143" s="236" t="str">
        <f>IF(B143&lt;&gt;"",CONCATENATE('Valoració '!$D$7,"1.1.e_00",A143),"")</f>
        <v/>
      </c>
    </row>
    <row r="144" spans="1:9" x14ac:dyDescent="0.25">
      <c r="A144" s="235">
        <v>137</v>
      </c>
      <c r="B144" s="183"/>
      <c r="C144" s="155"/>
      <c r="D144" s="155"/>
      <c r="E144" s="158"/>
      <c r="F144" s="156">
        <f t="shared" si="5"/>
        <v>0</v>
      </c>
      <c r="G144" s="156" t="str">
        <f>IFERROR(IF(C144=1,1,IF('1.2.d.Publicacions'!C144=2,1/2,IF('1.2.d.Publicacions'!C144=3,1/4,0)))/$C$6,"")</f>
        <v/>
      </c>
      <c r="H144" s="181">
        <f>IFERROR(E144/(100*VLOOKUP(D144,'N AQU'!$B$16:$C$269,2,0)),0)</f>
        <v>0</v>
      </c>
      <c r="I144" s="236" t="str">
        <f>IF(B144&lt;&gt;"",CONCATENATE('Valoració '!$D$7,"1.1.e_00",A144),"")</f>
        <v/>
      </c>
    </row>
    <row r="145" spans="1:9" x14ac:dyDescent="0.25">
      <c r="A145" s="235">
        <v>138</v>
      </c>
      <c r="B145" s="183"/>
      <c r="C145" s="155"/>
      <c r="D145" s="155"/>
      <c r="E145" s="158"/>
      <c r="F145" s="156">
        <f t="shared" si="5"/>
        <v>0</v>
      </c>
      <c r="G145" s="156" t="str">
        <f>IFERROR(IF(C145=1,1,IF('1.2.d.Publicacions'!C145=2,1/2,IF('1.2.d.Publicacions'!C145=3,1/4,0)))/$C$6,"")</f>
        <v/>
      </c>
      <c r="H145" s="181">
        <f>IFERROR(E145/(100*VLOOKUP(D145,'N AQU'!$B$16:$C$269,2,0)),0)</f>
        <v>0</v>
      </c>
      <c r="I145" s="236" t="str">
        <f>IF(B145&lt;&gt;"",CONCATENATE('Valoració '!$D$7,"1.1.e_00",A145),"")</f>
        <v/>
      </c>
    </row>
    <row r="146" spans="1:9" x14ac:dyDescent="0.25">
      <c r="A146" s="235">
        <v>139</v>
      </c>
      <c r="B146" s="183"/>
      <c r="C146" s="155"/>
      <c r="D146" s="155"/>
      <c r="E146" s="158"/>
      <c r="F146" s="156">
        <f t="shared" si="5"/>
        <v>0</v>
      </c>
      <c r="G146" s="156" t="str">
        <f>IFERROR(IF(C146=1,1,IF('1.2.d.Publicacions'!C146=2,1/2,IF('1.2.d.Publicacions'!C146=3,1/4,0)))/$C$6,"")</f>
        <v/>
      </c>
      <c r="H146" s="181">
        <f>IFERROR(E146/(100*VLOOKUP(D146,'N AQU'!$B$16:$C$269,2,0)),0)</f>
        <v>0</v>
      </c>
      <c r="I146" s="236" t="str">
        <f>IF(B146&lt;&gt;"",CONCATENATE('Valoració '!$D$7,"1.1.e_00",A146),"")</f>
        <v/>
      </c>
    </row>
    <row r="147" spans="1:9" x14ac:dyDescent="0.25">
      <c r="A147" s="235">
        <v>140</v>
      </c>
      <c r="B147" s="183"/>
      <c r="C147" s="155"/>
      <c r="D147" s="155"/>
      <c r="E147" s="158"/>
      <c r="F147" s="156">
        <f t="shared" si="5"/>
        <v>0</v>
      </c>
      <c r="G147" s="156" t="str">
        <f>IFERROR(IF(C147=1,1,IF('1.2.d.Publicacions'!C147=2,1/2,IF('1.2.d.Publicacions'!C147=3,1/4,0)))/$C$6,"")</f>
        <v/>
      </c>
      <c r="H147" s="181">
        <f>IFERROR(E147/(100*VLOOKUP(D147,'N AQU'!$B$16:$C$269,2,0)),0)</f>
        <v>0</v>
      </c>
      <c r="I147" s="236" t="str">
        <f>IF(B147&lt;&gt;"",CONCATENATE('Valoració '!$D$7,"1.1.e_00",A147),"")</f>
        <v/>
      </c>
    </row>
    <row r="148" spans="1:9" x14ac:dyDescent="0.25">
      <c r="A148" s="235">
        <v>141</v>
      </c>
      <c r="B148" s="183"/>
      <c r="C148" s="155"/>
      <c r="D148" s="155"/>
      <c r="E148" s="158"/>
      <c r="F148" s="156">
        <f t="shared" si="5"/>
        <v>0</v>
      </c>
      <c r="G148" s="156" t="str">
        <f>IFERROR(IF(C148=1,1,IF('1.2.d.Publicacions'!C148=2,1/2,IF('1.2.d.Publicacions'!C148=3,1/4,0)))/$C$6,"")</f>
        <v/>
      </c>
      <c r="H148" s="181">
        <f>IFERROR(E148/(100*VLOOKUP(D148,'N AQU'!$B$16:$C$269,2,0)),0)</f>
        <v>0</v>
      </c>
      <c r="I148" s="236" t="str">
        <f>IF(B148&lt;&gt;"",CONCATENATE('Valoració '!$D$7,"1.1.e_00",A148),"")</f>
        <v/>
      </c>
    </row>
    <row r="149" spans="1:9" x14ac:dyDescent="0.25">
      <c r="A149" s="235">
        <v>142</v>
      </c>
      <c r="B149" s="183"/>
      <c r="C149" s="155"/>
      <c r="D149" s="155"/>
      <c r="E149" s="158"/>
      <c r="F149" s="156">
        <f t="shared" si="5"/>
        <v>0</v>
      </c>
      <c r="G149" s="156" t="str">
        <f>IFERROR(IF(C149=1,1,IF('1.2.d.Publicacions'!C149=2,1/2,IF('1.2.d.Publicacions'!C149=3,1/4,0)))/$C$6,"")</f>
        <v/>
      </c>
      <c r="H149" s="181">
        <f>IFERROR(E149/(100*VLOOKUP(D149,'N AQU'!$B$16:$C$269,2,0)),0)</f>
        <v>0</v>
      </c>
      <c r="I149" s="236" t="str">
        <f>IF(B149&lt;&gt;"",CONCATENATE('Valoració '!$D$7,"1.1.e_00",A149),"")</f>
        <v/>
      </c>
    </row>
    <row r="150" spans="1:9" x14ac:dyDescent="0.25">
      <c r="A150" s="235">
        <v>143</v>
      </c>
      <c r="B150" s="183"/>
      <c r="C150" s="155"/>
      <c r="D150" s="155"/>
      <c r="E150" s="158"/>
      <c r="F150" s="156">
        <f t="shared" si="5"/>
        <v>0</v>
      </c>
      <c r="G150" s="156" t="str">
        <f>IFERROR(IF(C150=1,1,IF('1.2.d.Publicacions'!C150=2,1/2,IF('1.2.d.Publicacions'!C150=3,1/4,0)))/$C$6,"")</f>
        <v/>
      </c>
      <c r="H150" s="181">
        <f>IFERROR(E150/(100*VLOOKUP(D150,'N AQU'!$B$16:$C$269,2,0)),0)</f>
        <v>0</v>
      </c>
      <c r="I150" s="236" t="str">
        <f>IF(B150&lt;&gt;"",CONCATENATE('Valoració '!$D$7,"1.1.e_00",A150),"")</f>
        <v/>
      </c>
    </row>
    <row r="151" spans="1:9" x14ac:dyDescent="0.25">
      <c r="A151" s="235">
        <v>144</v>
      </c>
      <c r="B151" s="183"/>
      <c r="C151" s="155"/>
      <c r="D151" s="155"/>
      <c r="E151" s="158"/>
      <c r="F151" s="156">
        <f t="shared" si="5"/>
        <v>0</v>
      </c>
      <c r="G151" s="156" t="str">
        <f>IFERROR(IF(C151=1,1,IF('1.2.d.Publicacions'!C151=2,1/2,IF('1.2.d.Publicacions'!C151=3,1/4,0)))/$C$6,"")</f>
        <v/>
      </c>
      <c r="H151" s="181">
        <f>IFERROR(E151/(100*VLOOKUP(D151,'N AQU'!$B$16:$C$269,2,0)),0)</f>
        <v>0</v>
      </c>
      <c r="I151" s="236" t="str">
        <f>IF(B151&lt;&gt;"",CONCATENATE('Valoració '!$D$7,"1.1.e_00",A151),"")</f>
        <v/>
      </c>
    </row>
    <row r="152" spans="1:9" x14ac:dyDescent="0.25">
      <c r="A152" s="235">
        <v>145</v>
      </c>
      <c r="B152" s="183"/>
      <c r="C152" s="155"/>
      <c r="D152" s="155"/>
      <c r="E152" s="158"/>
      <c r="F152" s="156">
        <f t="shared" si="5"/>
        <v>0</v>
      </c>
      <c r="G152" s="156" t="str">
        <f>IFERROR(IF(C152=1,1,IF('1.2.d.Publicacions'!C152=2,1/2,IF('1.2.d.Publicacions'!C152=3,1/4,0)))/$C$6,"")</f>
        <v/>
      </c>
      <c r="H152" s="181">
        <f>IFERROR(E152/(100*VLOOKUP(D152,'N AQU'!$B$16:$C$269,2,0)),0)</f>
        <v>0</v>
      </c>
      <c r="I152" s="236" t="str">
        <f>IF(B152&lt;&gt;"",CONCATENATE('Valoració '!$D$7,"1.1.e_00",A152),"")</f>
        <v/>
      </c>
    </row>
    <row r="153" spans="1:9" x14ac:dyDescent="0.25">
      <c r="A153" s="235">
        <v>146</v>
      </c>
      <c r="B153" s="183"/>
      <c r="C153" s="155"/>
      <c r="D153" s="155"/>
      <c r="E153" s="158"/>
      <c r="F153" s="156">
        <f t="shared" si="5"/>
        <v>0</v>
      </c>
      <c r="G153" s="156" t="str">
        <f>IFERROR(IF(C153=1,1,IF('1.2.d.Publicacions'!C153=2,1/2,IF('1.2.d.Publicacions'!C153=3,1/4,0)))/$C$6,"")</f>
        <v/>
      </c>
      <c r="H153" s="181">
        <f>IFERROR(E153/(100*VLOOKUP(D153,'N AQU'!$B$16:$C$269,2,0)),0)</f>
        <v>0</v>
      </c>
      <c r="I153" s="236" t="str">
        <f>IF(B153&lt;&gt;"",CONCATENATE('Valoració '!$D$7,"1.1.e_00",A153),"")</f>
        <v/>
      </c>
    </row>
    <row r="154" spans="1:9" x14ac:dyDescent="0.25">
      <c r="A154" s="235">
        <v>147</v>
      </c>
      <c r="B154" s="183"/>
      <c r="C154" s="155"/>
      <c r="D154" s="155"/>
      <c r="E154" s="158"/>
      <c r="F154" s="156">
        <f t="shared" si="5"/>
        <v>0</v>
      </c>
      <c r="G154" s="156" t="str">
        <f>IFERROR(IF(C154=1,1,IF('1.2.d.Publicacions'!C154=2,1/2,IF('1.2.d.Publicacions'!C154=3,1/4,0)))/$C$6,"")</f>
        <v/>
      </c>
      <c r="H154" s="181">
        <f>IFERROR(E154/(100*VLOOKUP(D154,'N AQU'!$B$16:$C$269,2,0)),0)</f>
        <v>0</v>
      </c>
      <c r="I154" s="236" t="str">
        <f>IF(B154&lt;&gt;"",CONCATENATE('Valoració '!$D$7,"1.1.e_00",A154),"")</f>
        <v/>
      </c>
    </row>
    <row r="155" spans="1:9" x14ac:dyDescent="0.25">
      <c r="A155" s="235">
        <v>148</v>
      </c>
      <c r="B155" s="183"/>
      <c r="C155" s="155"/>
      <c r="D155" s="155"/>
      <c r="E155" s="158"/>
      <c r="F155" s="156">
        <f t="shared" si="5"/>
        <v>0</v>
      </c>
      <c r="G155" s="156" t="str">
        <f>IFERROR(IF(C155=1,1,IF('1.2.d.Publicacions'!C155=2,1/2,IF('1.2.d.Publicacions'!C155=3,1/4,0)))/$C$6,"")</f>
        <v/>
      </c>
      <c r="H155" s="181">
        <f>IFERROR(E155/(100*VLOOKUP(D155,'N AQU'!$B$16:$C$269,2,0)),0)</f>
        <v>0</v>
      </c>
      <c r="I155" s="236" t="str">
        <f>IF(B155&lt;&gt;"",CONCATENATE('Valoració '!$D$7,"1.1.e_00",A155),"")</f>
        <v/>
      </c>
    </row>
    <row r="156" spans="1:9" x14ac:dyDescent="0.25">
      <c r="A156" s="235">
        <v>149</v>
      </c>
      <c r="B156" s="183"/>
      <c r="C156" s="155"/>
      <c r="D156" s="155"/>
      <c r="E156" s="158"/>
      <c r="F156" s="156">
        <f t="shared" si="5"/>
        <v>0</v>
      </c>
      <c r="G156" s="156" t="str">
        <f>IFERROR(IF(C156=1,1,IF('1.2.d.Publicacions'!C156=2,1/2,IF('1.2.d.Publicacions'!C156=3,1/4,0)))/$C$6,"")</f>
        <v/>
      </c>
      <c r="H156" s="181">
        <f>IFERROR(E156/(100*VLOOKUP(D156,'N AQU'!$B$16:$C$269,2,0)),0)</f>
        <v>0</v>
      </c>
      <c r="I156" s="236" t="str">
        <f>IF(B156&lt;&gt;"",CONCATENATE('Valoració '!$D$7,"1.1.e_00",A156),"")</f>
        <v/>
      </c>
    </row>
    <row r="157" spans="1:9" x14ac:dyDescent="0.25">
      <c r="A157" s="235">
        <v>150</v>
      </c>
      <c r="B157" s="183"/>
      <c r="C157" s="155"/>
      <c r="D157" s="155"/>
      <c r="E157" s="158"/>
      <c r="F157" s="156">
        <f t="shared" si="5"/>
        <v>0</v>
      </c>
      <c r="G157" s="156" t="str">
        <f>IFERROR(IF(C157=1,1,IF('1.2.d.Publicacions'!C157=2,1/2,IF('1.2.d.Publicacions'!C157=3,1/4,0)))/$C$6,"")</f>
        <v/>
      </c>
      <c r="H157" s="181">
        <f>IFERROR(E157/(100*VLOOKUP(D157,'N AQU'!$B$16:$C$269,2,0)),0)</f>
        <v>0</v>
      </c>
      <c r="I157" s="236" t="str">
        <f>IF(B157&lt;&gt;"",CONCATENATE('Valoració '!$D$7,"1.1.e_00",A157),"")</f>
        <v/>
      </c>
    </row>
    <row r="158" spans="1:9" x14ac:dyDescent="0.25">
      <c r="A158" s="235">
        <v>151</v>
      </c>
      <c r="B158" s="183"/>
      <c r="C158" s="155"/>
      <c r="D158" s="155"/>
      <c r="E158" s="158"/>
      <c r="F158" s="156">
        <f t="shared" si="5"/>
        <v>0</v>
      </c>
      <c r="G158" s="156" t="str">
        <f>IFERROR(IF(C158=1,1,IF('1.2.d.Publicacions'!C158=2,1/2,IF('1.2.d.Publicacions'!C158=3,1/4,0)))/$C$6,"")</f>
        <v/>
      </c>
      <c r="H158" s="181">
        <f>IFERROR(E158/(100*VLOOKUP(D158,'N AQU'!$B$16:$C$269,2,0)),0)</f>
        <v>0</v>
      </c>
      <c r="I158" s="236" t="str">
        <f>IF(B158&lt;&gt;"",CONCATENATE('Valoració '!$D$7,"1.1.e_00",A158),"")</f>
        <v/>
      </c>
    </row>
    <row r="159" spans="1:9" x14ac:dyDescent="0.25">
      <c r="A159" s="235">
        <v>152</v>
      </c>
      <c r="B159" s="183"/>
      <c r="C159" s="155"/>
      <c r="D159" s="155"/>
      <c r="E159" s="158"/>
      <c r="F159" s="156">
        <f t="shared" si="5"/>
        <v>0</v>
      </c>
      <c r="G159" s="156" t="str">
        <f>IFERROR(IF(C159=1,1,IF('1.2.d.Publicacions'!C159=2,1/2,IF('1.2.d.Publicacions'!C159=3,1/4,0)))/$C$6,"")</f>
        <v/>
      </c>
      <c r="H159" s="181">
        <f>IFERROR(E159/(100*VLOOKUP(D159,'N AQU'!$B$16:$C$269,2,0)),0)</f>
        <v>0</v>
      </c>
      <c r="I159" s="236" t="str">
        <f>IF(B159&lt;&gt;"",CONCATENATE('Valoració '!$D$7,"1.1.e_00",A159),"")</f>
        <v/>
      </c>
    </row>
    <row r="160" spans="1:9" x14ac:dyDescent="0.25">
      <c r="A160" s="235">
        <v>153</v>
      </c>
      <c r="B160" s="183"/>
      <c r="C160" s="155"/>
      <c r="D160" s="155"/>
      <c r="E160" s="158"/>
      <c r="F160" s="156">
        <f t="shared" si="5"/>
        <v>0</v>
      </c>
      <c r="G160" s="156" t="str">
        <f>IFERROR(IF(C160=1,1,IF('1.2.d.Publicacions'!C160=2,1/2,IF('1.2.d.Publicacions'!C160=3,1/4,0)))/$C$6,"")</f>
        <v/>
      </c>
      <c r="H160" s="181">
        <f>IFERROR(E160/(100*VLOOKUP(D160,'N AQU'!$B$16:$C$269,2,0)),0)</f>
        <v>0</v>
      </c>
      <c r="I160" s="236" t="str">
        <f>IF(B160&lt;&gt;"",CONCATENATE('Valoració '!$D$7,"1.1.e_00",A160),"")</f>
        <v/>
      </c>
    </row>
    <row r="161" spans="1:9" x14ac:dyDescent="0.25">
      <c r="A161" s="235">
        <v>154</v>
      </c>
      <c r="B161" s="183"/>
      <c r="C161" s="155"/>
      <c r="D161" s="155"/>
      <c r="E161" s="158"/>
      <c r="F161" s="156">
        <f t="shared" si="5"/>
        <v>0</v>
      </c>
      <c r="G161" s="156" t="str">
        <f>IFERROR(IF(C161=1,1,IF('1.2.d.Publicacions'!C161=2,1/2,IF('1.2.d.Publicacions'!C161=3,1/4,0)))/$C$6,"")</f>
        <v/>
      </c>
      <c r="H161" s="181">
        <f>IFERROR(E161/(100*VLOOKUP(D161,'N AQU'!$B$16:$C$269,2,0)),0)</f>
        <v>0</v>
      </c>
      <c r="I161" s="236" t="str">
        <f>IF(B161&lt;&gt;"",CONCATENATE('Valoració '!$D$7,"1.1.e_00",A161),"")</f>
        <v/>
      </c>
    </row>
    <row r="162" spans="1:9" x14ac:dyDescent="0.25">
      <c r="A162" s="235">
        <v>155</v>
      </c>
      <c r="B162" s="183"/>
      <c r="C162" s="155"/>
      <c r="D162" s="155"/>
      <c r="E162" s="158"/>
      <c r="F162" s="156">
        <f t="shared" si="5"/>
        <v>0</v>
      </c>
      <c r="G162" s="156" t="str">
        <f>IFERROR(IF(C162=1,1,IF('1.2.d.Publicacions'!C162=2,1/2,IF('1.2.d.Publicacions'!C162=3,1/4,0)))/$C$6,"")</f>
        <v/>
      </c>
      <c r="H162" s="181">
        <f>IFERROR(E162/(100*VLOOKUP(D162,'N AQU'!$B$16:$C$269,2,0)),0)</f>
        <v>0</v>
      </c>
      <c r="I162" s="236" t="str">
        <f>IF(B162&lt;&gt;"",CONCATENATE('Valoració '!$D$7,"1.1.e_00",A162),"")</f>
        <v/>
      </c>
    </row>
    <row r="163" spans="1:9" x14ac:dyDescent="0.25">
      <c r="A163" s="235">
        <v>156</v>
      </c>
      <c r="B163" s="183"/>
      <c r="C163" s="155"/>
      <c r="D163" s="155"/>
      <c r="E163" s="158"/>
      <c r="F163" s="156">
        <f t="shared" si="5"/>
        <v>0</v>
      </c>
      <c r="G163" s="156" t="str">
        <f>IFERROR(IF(C163=1,1,IF('1.2.d.Publicacions'!C163=2,1/2,IF('1.2.d.Publicacions'!C163=3,1/4,0)))/$C$6,"")</f>
        <v/>
      </c>
      <c r="H163" s="181">
        <f>IFERROR(E163/(100*VLOOKUP(D163,'N AQU'!$B$16:$C$269,2,0)),0)</f>
        <v>0</v>
      </c>
      <c r="I163" s="236" t="str">
        <f>IF(B163&lt;&gt;"",CONCATENATE('Valoració '!$D$7,"1.1.e_00",A163),"")</f>
        <v/>
      </c>
    </row>
    <row r="164" spans="1:9" x14ac:dyDescent="0.25">
      <c r="A164" s="235">
        <v>157</v>
      </c>
      <c r="B164" s="183"/>
      <c r="C164" s="155"/>
      <c r="D164" s="155"/>
      <c r="E164" s="158"/>
      <c r="F164" s="156">
        <f t="shared" si="5"/>
        <v>0</v>
      </c>
      <c r="G164" s="156" t="str">
        <f>IFERROR(IF(C164=1,1,IF('1.2.d.Publicacions'!C164=2,1/2,IF('1.2.d.Publicacions'!C164=3,1/4,0)))/$C$6,"")</f>
        <v/>
      </c>
      <c r="H164" s="181">
        <f>IFERROR(E164/(100*VLOOKUP(D164,'N AQU'!$B$16:$C$269,2,0)),0)</f>
        <v>0</v>
      </c>
      <c r="I164" s="236" t="str">
        <f>IF(B164&lt;&gt;"",CONCATENATE('Valoració '!$D$7,"1.1.e_00",A164),"")</f>
        <v/>
      </c>
    </row>
    <row r="165" spans="1:9" x14ac:dyDescent="0.25">
      <c r="A165" s="235">
        <v>158</v>
      </c>
      <c r="B165" s="183"/>
      <c r="C165" s="155"/>
      <c r="D165" s="155"/>
      <c r="E165" s="158"/>
      <c r="F165" s="156">
        <f t="shared" si="5"/>
        <v>0</v>
      </c>
      <c r="G165" s="156" t="str">
        <f>IFERROR(IF(C165=1,1,IF('1.2.d.Publicacions'!C165=2,1/2,IF('1.2.d.Publicacions'!C165=3,1/4,0)))/$C$6,"")</f>
        <v/>
      </c>
      <c r="H165" s="181">
        <f>IFERROR(E165/(100*VLOOKUP(D165,'N AQU'!$B$16:$C$269,2,0)),0)</f>
        <v>0</v>
      </c>
      <c r="I165" s="236" t="str">
        <f>IF(B165&lt;&gt;"",CONCATENATE('Valoració '!$D$7,"1.1.e_00",A165),"")</f>
        <v/>
      </c>
    </row>
    <row r="166" spans="1:9" x14ac:dyDescent="0.25">
      <c r="A166" s="235">
        <v>159</v>
      </c>
      <c r="B166" s="183"/>
      <c r="C166" s="155"/>
      <c r="D166" s="155"/>
      <c r="E166" s="158"/>
      <c r="F166" s="156">
        <f t="shared" si="5"/>
        <v>0</v>
      </c>
      <c r="G166" s="156" t="str">
        <f>IFERROR(IF(C166=1,1,IF('1.2.d.Publicacions'!C166=2,1/2,IF('1.2.d.Publicacions'!C166=3,1/4,0)))/$C$6,"")</f>
        <v/>
      </c>
      <c r="H166" s="181">
        <f>IFERROR(E166/(100*VLOOKUP(D166,'N AQU'!$B$16:$C$269,2,0)),0)</f>
        <v>0</v>
      </c>
      <c r="I166" s="236" t="str">
        <f>IF(B166&lt;&gt;"",CONCATENATE('Valoració '!$D$7,"1.1.e_00",A166),"")</f>
        <v/>
      </c>
    </row>
    <row r="167" spans="1:9" x14ac:dyDescent="0.25">
      <c r="A167" s="235">
        <v>160</v>
      </c>
      <c r="B167" s="183"/>
      <c r="C167" s="155"/>
      <c r="D167" s="155"/>
      <c r="E167" s="158"/>
      <c r="F167" s="156">
        <f t="shared" si="5"/>
        <v>0</v>
      </c>
      <c r="G167" s="156" t="str">
        <f>IFERROR(IF(C167=1,1,IF('1.2.d.Publicacions'!C167=2,1/2,IF('1.2.d.Publicacions'!C167=3,1/4,0)))/$C$6,"")</f>
        <v/>
      </c>
      <c r="H167" s="181">
        <f>IFERROR(E167/(100*VLOOKUP(D167,'N AQU'!$B$16:$C$269,2,0)),0)</f>
        <v>0</v>
      </c>
      <c r="I167" s="236" t="str">
        <f>IF(B167&lt;&gt;"",CONCATENATE('Valoració '!$D$7,"1.1.e_00",A167),"")</f>
        <v/>
      </c>
    </row>
    <row r="168" spans="1:9" x14ac:dyDescent="0.25">
      <c r="A168" s="235">
        <v>161</v>
      </c>
      <c r="B168" s="183"/>
      <c r="C168" s="155"/>
      <c r="D168" s="155"/>
      <c r="E168" s="158"/>
      <c r="F168" s="156">
        <f t="shared" ref="F168:F199" si="6">IF(C168&lt;&gt;"",1/8,0)</f>
        <v>0</v>
      </c>
      <c r="G168" s="156" t="str">
        <f>IFERROR(IF(C168=1,1,IF('1.2.d.Publicacions'!C168=2,1/2,IF('1.2.d.Publicacions'!C168=3,1/4,0)))/$C$6,"")</f>
        <v/>
      </c>
      <c r="H168" s="181">
        <f>IFERROR(E168/(100*VLOOKUP(D168,'N AQU'!$B$16:$C$269,2,0)),0)</f>
        <v>0</v>
      </c>
      <c r="I168" s="236" t="str">
        <f>IF(B168&lt;&gt;"",CONCATENATE('Valoració '!$D$7,"1.1.e_00",A168),"")</f>
        <v/>
      </c>
    </row>
    <row r="169" spans="1:9" x14ac:dyDescent="0.25">
      <c r="A169" s="235">
        <v>162</v>
      </c>
      <c r="B169" s="183"/>
      <c r="C169" s="155"/>
      <c r="D169" s="155"/>
      <c r="E169" s="158"/>
      <c r="F169" s="156">
        <f t="shared" si="6"/>
        <v>0</v>
      </c>
      <c r="G169" s="156" t="str">
        <f>IFERROR(IF(C169=1,1,IF('1.2.d.Publicacions'!C169=2,1/2,IF('1.2.d.Publicacions'!C169=3,1/4,0)))/$C$6,"")</f>
        <v/>
      </c>
      <c r="H169" s="181">
        <f>IFERROR(E169/(100*VLOOKUP(D169,'N AQU'!$B$16:$C$269,2,0)),0)</f>
        <v>0</v>
      </c>
      <c r="I169" s="236" t="str">
        <f>IF(B169&lt;&gt;"",CONCATENATE('Valoració '!$D$7,"1.1.e_00",A169),"")</f>
        <v/>
      </c>
    </row>
    <row r="170" spans="1:9" x14ac:dyDescent="0.25">
      <c r="A170" s="235">
        <v>163</v>
      </c>
      <c r="B170" s="183"/>
      <c r="C170" s="155"/>
      <c r="D170" s="155"/>
      <c r="E170" s="158"/>
      <c r="F170" s="156">
        <f t="shared" si="6"/>
        <v>0</v>
      </c>
      <c r="G170" s="156" t="str">
        <f>IFERROR(IF(C170=1,1,IF('1.2.d.Publicacions'!C170=2,1/2,IF('1.2.d.Publicacions'!C170=3,1/4,0)))/$C$6,"")</f>
        <v/>
      </c>
      <c r="H170" s="181">
        <f>IFERROR(E170/(100*VLOOKUP(D170,'N AQU'!$B$16:$C$269,2,0)),0)</f>
        <v>0</v>
      </c>
      <c r="I170" s="236" t="str">
        <f>IF(B170&lt;&gt;"",CONCATENATE('Valoració '!$D$7,"1.1.e_00",A170),"")</f>
        <v/>
      </c>
    </row>
    <row r="171" spans="1:9" x14ac:dyDescent="0.25">
      <c r="A171" s="235">
        <v>164</v>
      </c>
      <c r="B171" s="183"/>
      <c r="C171" s="155"/>
      <c r="D171" s="155"/>
      <c r="E171" s="158"/>
      <c r="F171" s="156">
        <f t="shared" si="6"/>
        <v>0</v>
      </c>
      <c r="G171" s="156" t="str">
        <f>IFERROR(IF(C171=1,1,IF('1.2.d.Publicacions'!C171=2,1/2,IF('1.2.d.Publicacions'!C171=3,1/4,0)))/$C$6,"")</f>
        <v/>
      </c>
      <c r="H171" s="181">
        <f>IFERROR(E171/(100*VLOOKUP(D171,'N AQU'!$B$16:$C$269,2,0)),0)</f>
        <v>0</v>
      </c>
      <c r="I171" s="236" t="str">
        <f>IF(B171&lt;&gt;"",CONCATENATE('Valoració '!$D$7,"1.1.e_00",A171),"")</f>
        <v/>
      </c>
    </row>
    <row r="172" spans="1:9" x14ac:dyDescent="0.25">
      <c r="A172" s="235">
        <v>165</v>
      </c>
      <c r="B172" s="183"/>
      <c r="C172" s="155"/>
      <c r="D172" s="155"/>
      <c r="E172" s="158"/>
      <c r="F172" s="156">
        <f t="shared" si="6"/>
        <v>0</v>
      </c>
      <c r="G172" s="156" t="str">
        <f>IFERROR(IF(C172=1,1,IF('1.2.d.Publicacions'!C172=2,1/2,IF('1.2.d.Publicacions'!C172=3,1/4,0)))/$C$6,"")</f>
        <v/>
      </c>
      <c r="H172" s="181">
        <f>IFERROR(E172/(100*VLOOKUP(D172,'N AQU'!$B$16:$C$269,2,0)),0)</f>
        <v>0</v>
      </c>
      <c r="I172" s="236" t="str">
        <f>IF(B172&lt;&gt;"",CONCATENATE('Valoració '!$D$7,"1.1.e_00",A172),"")</f>
        <v/>
      </c>
    </row>
    <row r="173" spans="1:9" x14ac:dyDescent="0.25">
      <c r="A173" s="235">
        <v>166</v>
      </c>
      <c r="B173" s="183"/>
      <c r="C173" s="155"/>
      <c r="D173" s="155"/>
      <c r="E173" s="158"/>
      <c r="F173" s="156">
        <f t="shared" si="6"/>
        <v>0</v>
      </c>
      <c r="G173" s="156" t="str">
        <f>IFERROR(IF(C173=1,1,IF('1.2.d.Publicacions'!C173=2,1/2,IF('1.2.d.Publicacions'!C173=3,1/4,0)))/$C$6,"")</f>
        <v/>
      </c>
      <c r="H173" s="181">
        <f>IFERROR(E173/(100*VLOOKUP(D173,'N AQU'!$B$16:$C$269,2,0)),0)</f>
        <v>0</v>
      </c>
      <c r="I173" s="236" t="str">
        <f>IF(B173&lt;&gt;"",CONCATENATE('Valoració '!$D$7,"1.1.e_00",A173),"")</f>
        <v/>
      </c>
    </row>
    <row r="174" spans="1:9" x14ac:dyDescent="0.25">
      <c r="A174" s="235">
        <v>167</v>
      </c>
      <c r="B174" s="183"/>
      <c r="C174" s="155"/>
      <c r="D174" s="155"/>
      <c r="E174" s="158"/>
      <c r="F174" s="156">
        <f t="shared" si="6"/>
        <v>0</v>
      </c>
      <c r="G174" s="156" t="str">
        <f>IFERROR(IF(C174=1,1,IF('1.2.d.Publicacions'!C174=2,1/2,IF('1.2.d.Publicacions'!C174=3,1/4,0)))/$C$6,"")</f>
        <v/>
      </c>
      <c r="H174" s="181">
        <f>IFERROR(E174/(100*VLOOKUP(D174,'N AQU'!$B$16:$C$269,2,0)),0)</f>
        <v>0</v>
      </c>
      <c r="I174" s="236" t="str">
        <f>IF(B174&lt;&gt;"",CONCATENATE('Valoració '!$D$7,"1.1.e_00",A174),"")</f>
        <v/>
      </c>
    </row>
    <row r="175" spans="1:9" x14ac:dyDescent="0.25">
      <c r="A175" s="235">
        <v>168</v>
      </c>
      <c r="B175" s="183"/>
      <c r="C175" s="155"/>
      <c r="D175" s="155"/>
      <c r="E175" s="158"/>
      <c r="F175" s="156">
        <f t="shared" si="6"/>
        <v>0</v>
      </c>
      <c r="G175" s="156" t="str">
        <f>IFERROR(IF(C175=1,1,IF('1.2.d.Publicacions'!C175=2,1/2,IF('1.2.d.Publicacions'!C175=3,1/4,0)))/$C$6,"")</f>
        <v/>
      </c>
      <c r="H175" s="181">
        <f>IFERROR(E175/(100*VLOOKUP(D175,'N AQU'!$B$16:$C$269,2,0)),0)</f>
        <v>0</v>
      </c>
      <c r="I175" s="236" t="str">
        <f>IF(B175&lt;&gt;"",CONCATENATE('Valoració '!$D$7,"1.1.e_00",A175),"")</f>
        <v/>
      </c>
    </row>
    <row r="176" spans="1:9" x14ac:dyDescent="0.25">
      <c r="A176" s="235">
        <v>169</v>
      </c>
      <c r="B176" s="183"/>
      <c r="C176" s="155"/>
      <c r="D176" s="155"/>
      <c r="E176" s="158"/>
      <c r="F176" s="156">
        <f t="shared" si="6"/>
        <v>0</v>
      </c>
      <c r="G176" s="156" t="str">
        <f>IFERROR(IF(C176=1,1,IF('1.2.d.Publicacions'!C176=2,1/2,IF('1.2.d.Publicacions'!C176=3,1/4,0)))/$C$6,"")</f>
        <v/>
      </c>
      <c r="H176" s="181">
        <f>IFERROR(E176/(100*VLOOKUP(D176,'N AQU'!$B$16:$C$269,2,0)),0)</f>
        <v>0</v>
      </c>
      <c r="I176" s="236" t="str">
        <f>IF(B176&lt;&gt;"",CONCATENATE('Valoració '!$D$7,"1.1.e_00",A176),"")</f>
        <v/>
      </c>
    </row>
    <row r="177" spans="1:9" x14ac:dyDescent="0.25">
      <c r="A177" s="235">
        <v>170</v>
      </c>
      <c r="B177" s="183"/>
      <c r="C177" s="155"/>
      <c r="D177" s="155"/>
      <c r="E177" s="158"/>
      <c r="F177" s="156">
        <f t="shared" si="6"/>
        <v>0</v>
      </c>
      <c r="G177" s="156" t="str">
        <f>IFERROR(IF(C177=1,1,IF('1.2.d.Publicacions'!C177=2,1/2,IF('1.2.d.Publicacions'!C177=3,1/4,0)))/$C$6,"")</f>
        <v/>
      </c>
      <c r="H177" s="181">
        <f>IFERROR(E177/(100*VLOOKUP(D177,'N AQU'!$B$16:$C$269,2,0)),0)</f>
        <v>0</v>
      </c>
      <c r="I177" s="236" t="str">
        <f>IF(B177&lt;&gt;"",CONCATENATE('Valoració '!$D$7,"1.1.e_00",A177),"")</f>
        <v/>
      </c>
    </row>
    <row r="178" spans="1:9" x14ac:dyDescent="0.25">
      <c r="A178" s="235">
        <v>171</v>
      </c>
      <c r="B178" s="183"/>
      <c r="C178" s="155"/>
      <c r="D178" s="155"/>
      <c r="E178" s="158"/>
      <c r="F178" s="156">
        <f t="shared" si="6"/>
        <v>0</v>
      </c>
      <c r="G178" s="156" t="str">
        <f>IFERROR(IF(C178=1,1,IF('1.2.d.Publicacions'!C178=2,1/2,IF('1.2.d.Publicacions'!C178=3,1/4,0)))/$C$6,"")</f>
        <v/>
      </c>
      <c r="H178" s="181">
        <f>IFERROR(E178/(100*VLOOKUP(D178,'N AQU'!$B$16:$C$269,2,0)),0)</f>
        <v>0</v>
      </c>
      <c r="I178" s="236" t="str">
        <f>IF(B178&lt;&gt;"",CONCATENATE('Valoració '!$D$7,"1.1.e_00",A178),"")</f>
        <v/>
      </c>
    </row>
    <row r="179" spans="1:9" x14ac:dyDescent="0.25">
      <c r="A179" s="235">
        <v>172</v>
      </c>
      <c r="B179" s="183"/>
      <c r="C179" s="155"/>
      <c r="D179" s="155"/>
      <c r="E179" s="158"/>
      <c r="F179" s="156">
        <f t="shared" si="6"/>
        <v>0</v>
      </c>
      <c r="G179" s="156" t="str">
        <f>IFERROR(IF(C179=1,1,IF('1.2.d.Publicacions'!C179=2,1/2,IF('1.2.d.Publicacions'!C179=3,1/4,0)))/$C$6,"")</f>
        <v/>
      </c>
      <c r="H179" s="181">
        <f>IFERROR(E179/(100*VLOOKUP(D179,'N AQU'!$B$16:$C$269,2,0)),0)</f>
        <v>0</v>
      </c>
      <c r="I179" s="236" t="str">
        <f>IF(B179&lt;&gt;"",CONCATENATE('Valoració '!$D$7,"1.1.e_00",A179),"")</f>
        <v/>
      </c>
    </row>
    <row r="180" spans="1:9" x14ac:dyDescent="0.25">
      <c r="A180" s="235">
        <v>173</v>
      </c>
      <c r="B180" s="183"/>
      <c r="C180" s="155"/>
      <c r="D180" s="155"/>
      <c r="E180" s="158"/>
      <c r="F180" s="156">
        <f t="shared" si="6"/>
        <v>0</v>
      </c>
      <c r="G180" s="156" t="str">
        <f>IFERROR(IF(C180=1,1,IF('1.2.d.Publicacions'!C180=2,1/2,IF('1.2.d.Publicacions'!C180=3,1/4,0)))/$C$6,"")</f>
        <v/>
      </c>
      <c r="H180" s="181">
        <f>IFERROR(E180/(100*VLOOKUP(D180,'N AQU'!$B$16:$C$269,2,0)),0)</f>
        <v>0</v>
      </c>
      <c r="I180" s="236" t="str">
        <f>IF(B180&lt;&gt;"",CONCATENATE('Valoració '!$D$7,"1.1.e_00",A180),"")</f>
        <v/>
      </c>
    </row>
    <row r="181" spans="1:9" x14ac:dyDescent="0.25">
      <c r="A181" s="235">
        <v>174</v>
      </c>
      <c r="B181" s="183"/>
      <c r="C181" s="155"/>
      <c r="D181" s="155"/>
      <c r="E181" s="158"/>
      <c r="F181" s="156">
        <f t="shared" si="6"/>
        <v>0</v>
      </c>
      <c r="G181" s="156" t="str">
        <f>IFERROR(IF(C181=1,1,IF('1.2.d.Publicacions'!C181=2,1/2,IF('1.2.d.Publicacions'!C181=3,1/4,0)))/$C$6,"")</f>
        <v/>
      </c>
      <c r="H181" s="181">
        <f>IFERROR(E181/(100*VLOOKUP(D181,'N AQU'!$B$16:$C$269,2,0)),0)</f>
        <v>0</v>
      </c>
      <c r="I181" s="236" t="str">
        <f>IF(B181&lt;&gt;"",CONCATENATE('Valoració '!$D$7,"1.1.e_00",A181),"")</f>
        <v/>
      </c>
    </row>
    <row r="182" spans="1:9" x14ac:dyDescent="0.25">
      <c r="A182" s="235">
        <v>175</v>
      </c>
      <c r="B182" s="183"/>
      <c r="C182" s="155"/>
      <c r="D182" s="155"/>
      <c r="E182" s="158"/>
      <c r="F182" s="156">
        <f t="shared" si="6"/>
        <v>0</v>
      </c>
      <c r="G182" s="156" t="str">
        <f>IFERROR(IF(C182=1,1,IF('1.2.d.Publicacions'!C182=2,1/2,IF('1.2.d.Publicacions'!C182=3,1/4,0)))/$C$6,"")</f>
        <v/>
      </c>
      <c r="H182" s="181">
        <f>IFERROR(E182/(100*VLOOKUP(D182,'N AQU'!$B$16:$C$269,2,0)),0)</f>
        <v>0</v>
      </c>
      <c r="I182" s="236" t="str">
        <f>IF(B182&lt;&gt;"",CONCATENATE('Valoració '!$D$7,"1.1.e_00",A182),"")</f>
        <v/>
      </c>
    </row>
    <row r="183" spans="1:9" x14ac:dyDescent="0.25">
      <c r="A183" s="235">
        <v>176</v>
      </c>
      <c r="B183" s="183"/>
      <c r="C183" s="155"/>
      <c r="D183" s="155"/>
      <c r="E183" s="158"/>
      <c r="F183" s="156">
        <f t="shared" si="6"/>
        <v>0</v>
      </c>
      <c r="G183" s="156" t="str">
        <f>IFERROR(IF(C183=1,1,IF('1.2.d.Publicacions'!C183=2,1/2,IF('1.2.d.Publicacions'!C183=3,1/4,0)))/$C$6,"")</f>
        <v/>
      </c>
      <c r="H183" s="181">
        <f>IFERROR(E183/(100*VLOOKUP(D183,'N AQU'!$B$16:$C$269,2,0)),0)</f>
        <v>0</v>
      </c>
      <c r="I183" s="236" t="str">
        <f>IF(B183&lt;&gt;"",CONCATENATE('Valoració '!$D$7,"1.1.e_00",A183),"")</f>
        <v/>
      </c>
    </row>
    <row r="184" spans="1:9" x14ac:dyDescent="0.25">
      <c r="A184" s="235">
        <v>177</v>
      </c>
      <c r="B184" s="183"/>
      <c r="C184" s="155"/>
      <c r="D184" s="155"/>
      <c r="E184" s="158"/>
      <c r="F184" s="156">
        <f t="shared" si="6"/>
        <v>0</v>
      </c>
      <c r="G184" s="156" t="str">
        <f>IFERROR(IF(C184=1,1,IF('1.2.d.Publicacions'!C184=2,1/2,IF('1.2.d.Publicacions'!C184=3,1/4,0)))/$C$6,"")</f>
        <v/>
      </c>
      <c r="H184" s="181">
        <f>IFERROR(E184/(100*VLOOKUP(D184,'N AQU'!$B$16:$C$269,2,0)),0)</f>
        <v>0</v>
      </c>
      <c r="I184" s="236" t="str">
        <f>IF(B184&lt;&gt;"",CONCATENATE('Valoració '!$D$7,"1.1.e_00",A184),"")</f>
        <v/>
      </c>
    </row>
    <row r="185" spans="1:9" x14ac:dyDescent="0.25">
      <c r="A185" s="235">
        <v>178</v>
      </c>
      <c r="B185" s="183"/>
      <c r="C185" s="155"/>
      <c r="D185" s="155"/>
      <c r="E185" s="158"/>
      <c r="F185" s="156">
        <f t="shared" si="6"/>
        <v>0</v>
      </c>
      <c r="G185" s="156" t="str">
        <f>IFERROR(IF(C185=1,1,IF('1.2.d.Publicacions'!C185=2,1/2,IF('1.2.d.Publicacions'!C185=3,1/4,0)))/$C$6,"")</f>
        <v/>
      </c>
      <c r="H185" s="181">
        <f>IFERROR(E185/(100*VLOOKUP(D185,'N AQU'!$B$16:$C$269,2,0)),0)</f>
        <v>0</v>
      </c>
      <c r="I185" s="236" t="str">
        <f>IF(B185&lt;&gt;"",CONCATENATE('Valoració '!$D$7,"1.1.e_00",A185),"")</f>
        <v/>
      </c>
    </row>
    <row r="186" spans="1:9" x14ac:dyDescent="0.25">
      <c r="A186" s="235">
        <v>179</v>
      </c>
      <c r="B186" s="183"/>
      <c r="C186" s="155"/>
      <c r="D186" s="155"/>
      <c r="E186" s="158"/>
      <c r="F186" s="156">
        <f t="shared" si="6"/>
        <v>0</v>
      </c>
      <c r="G186" s="156" t="str">
        <f>IFERROR(IF(C186=1,1,IF('1.2.d.Publicacions'!C186=2,1/2,IF('1.2.d.Publicacions'!C186=3,1/4,0)))/$C$6,"")</f>
        <v/>
      </c>
      <c r="H186" s="181">
        <f>IFERROR(E186/(100*VLOOKUP(D186,'N AQU'!$B$16:$C$269,2,0)),0)</f>
        <v>0</v>
      </c>
      <c r="I186" s="236" t="str">
        <f>IF(B186&lt;&gt;"",CONCATENATE('Valoració '!$D$7,"1.1.e_00",A186),"")</f>
        <v/>
      </c>
    </row>
    <row r="187" spans="1:9" x14ac:dyDescent="0.25">
      <c r="A187" s="235">
        <v>180</v>
      </c>
      <c r="B187" s="183"/>
      <c r="C187" s="155"/>
      <c r="D187" s="155"/>
      <c r="E187" s="158"/>
      <c r="F187" s="156">
        <f t="shared" si="6"/>
        <v>0</v>
      </c>
      <c r="G187" s="156" t="str">
        <f>IFERROR(IF(C187=1,1,IF('1.2.d.Publicacions'!C187=2,1/2,IF('1.2.d.Publicacions'!C187=3,1/4,0)))/$C$6,"")</f>
        <v/>
      </c>
      <c r="H187" s="181">
        <f>IFERROR(E187/(100*VLOOKUP(D187,'N AQU'!$B$16:$C$269,2,0)),0)</f>
        <v>0</v>
      </c>
      <c r="I187" s="236" t="str">
        <f>IF(B187&lt;&gt;"",CONCATENATE('Valoració '!$D$7,"1.1.e_00",A187),"")</f>
        <v/>
      </c>
    </row>
    <row r="188" spans="1:9" x14ac:dyDescent="0.25">
      <c r="A188" s="235">
        <v>181</v>
      </c>
      <c r="B188" s="183"/>
      <c r="C188" s="155"/>
      <c r="D188" s="155"/>
      <c r="E188" s="158"/>
      <c r="F188" s="156">
        <f t="shared" si="6"/>
        <v>0</v>
      </c>
      <c r="G188" s="156" t="str">
        <f>IFERROR(IF(C188=1,1,IF('1.2.d.Publicacions'!C188=2,1/2,IF('1.2.d.Publicacions'!C188=3,1/4,0)))/$C$6,"")</f>
        <v/>
      </c>
      <c r="H188" s="181">
        <f>IFERROR(E188/(100*VLOOKUP(D188,'N AQU'!$B$16:$C$269,2,0)),0)</f>
        <v>0</v>
      </c>
      <c r="I188" s="236" t="str">
        <f>IF(B188&lt;&gt;"",CONCATENATE('Valoració '!$D$7,"1.1.e_00",A188),"")</f>
        <v/>
      </c>
    </row>
    <row r="189" spans="1:9" x14ac:dyDescent="0.25">
      <c r="A189" s="235">
        <v>182</v>
      </c>
      <c r="B189" s="183"/>
      <c r="C189" s="155"/>
      <c r="D189" s="155"/>
      <c r="E189" s="158"/>
      <c r="F189" s="156">
        <f t="shared" si="6"/>
        <v>0</v>
      </c>
      <c r="G189" s="156" t="str">
        <f>IFERROR(IF(C189=1,1,IF('1.2.d.Publicacions'!C189=2,1/2,IF('1.2.d.Publicacions'!C189=3,1/4,0)))/$C$6,"")</f>
        <v/>
      </c>
      <c r="H189" s="181">
        <f>IFERROR(E189/(100*VLOOKUP(D189,'N AQU'!$B$16:$C$269,2,0)),0)</f>
        <v>0</v>
      </c>
      <c r="I189" s="236" t="str">
        <f>IF(B189&lt;&gt;"",CONCATENATE('Valoració '!$D$7,"1.1.e_00",A189),"")</f>
        <v/>
      </c>
    </row>
    <row r="190" spans="1:9" x14ac:dyDescent="0.25">
      <c r="A190" s="235">
        <v>183</v>
      </c>
      <c r="B190" s="183"/>
      <c r="C190" s="155"/>
      <c r="D190" s="155"/>
      <c r="E190" s="158"/>
      <c r="F190" s="156">
        <f t="shared" si="6"/>
        <v>0</v>
      </c>
      <c r="G190" s="156" t="str">
        <f>IFERROR(IF(C190=1,1,IF('1.2.d.Publicacions'!C190=2,1/2,IF('1.2.d.Publicacions'!C190=3,1/4,0)))/$C$6,"")</f>
        <v/>
      </c>
      <c r="H190" s="181">
        <f>IFERROR(E190/(100*VLOOKUP(D190,'N AQU'!$B$16:$C$269,2,0)),0)</f>
        <v>0</v>
      </c>
      <c r="I190" s="236" t="str">
        <f>IF(B190&lt;&gt;"",CONCATENATE('Valoració '!$D$7,"1.1.e_00",A190),"")</f>
        <v/>
      </c>
    </row>
    <row r="191" spans="1:9" x14ac:dyDescent="0.25">
      <c r="A191" s="235">
        <v>184</v>
      </c>
      <c r="B191" s="183"/>
      <c r="C191" s="155"/>
      <c r="D191" s="155"/>
      <c r="E191" s="158"/>
      <c r="F191" s="156">
        <f t="shared" si="6"/>
        <v>0</v>
      </c>
      <c r="G191" s="156" t="str">
        <f>IFERROR(IF(C191=1,1,IF('1.2.d.Publicacions'!C191=2,1/2,IF('1.2.d.Publicacions'!C191=3,1/4,0)))/$C$6,"")</f>
        <v/>
      </c>
      <c r="H191" s="181">
        <f>IFERROR(E191/(100*VLOOKUP(D191,'N AQU'!$B$16:$C$269,2,0)),0)</f>
        <v>0</v>
      </c>
      <c r="I191" s="236" t="str">
        <f>IF(B191&lt;&gt;"",CONCATENATE('Valoració '!$D$7,"1.1.e_00",A191),"")</f>
        <v/>
      </c>
    </row>
    <row r="192" spans="1:9" x14ac:dyDescent="0.25">
      <c r="A192" s="235">
        <v>185</v>
      </c>
      <c r="B192" s="183"/>
      <c r="C192" s="155"/>
      <c r="D192" s="155"/>
      <c r="E192" s="158"/>
      <c r="F192" s="156">
        <f t="shared" si="6"/>
        <v>0</v>
      </c>
      <c r="G192" s="156" t="str">
        <f>IFERROR(IF(C192=1,1,IF('1.2.d.Publicacions'!C192=2,1/2,IF('1.2.d.Publicacions'!C192=3,1/4,0)))/$C$6,"")</f>
        <v/>
      </c>
      <c r="H192" s="181">
        <f>IFERROR(E192/(100*VLOOKUP(D192,'N AQU'!$B$16:$C$269,2,0)),0)</f>
        <v>0</v>
      </c>
      <c r="I192" s="236" t="str">
        <f>IF(B192&lt;&gt;"",CONCATENATE('Valoració '!$D$7,"1.1.e_00",A192),"")</f>
        <v/>
      </c>
    </row>
    <row r="193" spans="1:9" x14ac:dyDescent="0.25">
      <c r="A193" s="235">
        <v>186</v>
      </c>
      <c r="B193" s="183"/>
      <c r="C193" s="155"/>
      <c r="D193" s="155"/>
      <c r="E193" s="158"/>
      <c r="F193" s="156">
        <f t="shared" si="6"/>
        <v>0</v>
      </c>
      <c r="G193" s="156" t="str">
        <f>IFERROR(IF(C193=1,1,IF('1.2.d.Publicacions'!C193=2,1/2,IF('1.2.d.Publicacions'!C193=3,1/4,0)))/$C$6,"")</f>
        <v/>
      </c>
      <c r="H193" s="181">
        <f>IFERROR(E193/(100*VLOOKUP(D193,'N AQU'!$B$16:$C$269,2,0)),0)</f>
        <v>0</v>
      </c>
      <c r="I193" s="236" t="str">
        <f>IF(B193&lt;&gt;"",CONCATENATE('Valoració '!$D$7,"1.1.e_00",A193),"")</f>
        <v/>
      </c>
    </row>
    <row r="194" spans="1:9" x14ac:dyDescent="0.25">
      <c r="A194" s="235">
        <v>187</v>
      </c>
      <c r="B194" s="183"/>
      <c r="C194" s="155"/>
      <c r="D194" s="155"/>
      <c r="E194" s="158"/>
      <c r="F194" s="156">
        <f t="shared" si="6"/>
        <v>0</v>
      </c>
      <c r="G194" s="156" t="str">
        <f>IFERROR(IF(C194=1,1,IF('1.2.d.Publicacions'!C194=2,1/2,IF('1.2.d.Publicacions'!C194=3,1/4,0)))/$C$6,"")</f>
        <v/>
      </c>
      <c r="H194" s="181">
        <f>IFERROR(E194/(100*VLOOKUP(D194,'N AQU'!$B$16:$C$269,2,0)),0)</f>
        <v>0</v>
      </c>
      <c r="I194" s="236" t="str">
        <f>IF(B194&lt;&gt;"",CONCATENATE('Valoració '!$D$7,"1.1.e_00",A194),"")</f>
        <v/>
      </c>
    </row>
    <row r="195" spans="1:9" x14ac:dyDescent="0.25">
      <c r="A195" s="235">
        <v>188</v>
      </c>
      <c r="B195" s="183"/>
      <c r="C195" s="155"/>
      <c r="D195" s="155"/>
      <c r="E195" s="158"/>
      <c r="F195" s="156">
        <f t="shared" si="6"/>
        <v>0</v>
      </c>
      <c r="G195" s="156" t="str">
        <f>IFERROR(IF(C195=1,1,IF('1.2.d.Publicacions'!C195=2,1/2,IF('1.2.d.Publicacions'!C195=3,1/4,0)))/$C$6,"")</f>
        <v/>
      </c>
      <c r="H195" s="181">
        <f>IFERROR(E195/(100*VLOOKUP(D195,'N AQU'!$B$16:$C$269,2,0)),0)</f>
        <v>0</v>
      </c>
      <c r="I195" s="236" t="str">
        <f>IF(B195&lt;&gt;"",CONCATENATE('Valoració '!$D$7,"1.1.e_00",A195),"")</f>
        <v/>
      </c>
    </row>
    <row r="196" spans="1:9" x14ac:dyDescent="0.25">
      <c r="A196" s="235">
        <v>189</v>
      </c>
      <c r="B196" s="183"/>
      <c r="C196" s="155"/>
      <c r="D196" s="155"/>
      <c r="E196" s="158"/>
      <c r="F196" s="156">
        <f t="shared" si="6"/>
        <v>0</v>
      </c>
      <c r="G196" s="156" t="str">
        <f>IFERROR(IF(C196=1,1,IF('1.2.d.Publicacions'!C196=2,1/2,IF('1.2.d.Publicacions'!C196=3,1/4,0)))/$C$6,"")</f>
        <v/>
      </c>
      <c r="H196" s="181">
        <f>IFERROR(E196/(100*VLOOKUP(D196,'N AQU'!$B$16:$C$269,2,0)),0)</f>
        <v>0</v>
      </c>
      <c r="I196" s="236" t="str">
        <f>IF(B196&lt;&gt;"",CONCATENATE('Valoració '!$D$7,"1.1.e_00",A196),"")</f>
        <v/>
      </c>
    </row>
    <row r="197" spans="1:9" x14ac:dyDescent="0.25">
      <c r="A197" s="235">
        <v>190</v>
      </c>
      <c r="B197" s="183"/>
      <c r="C197" s="155"/>
      <c r="D197" s="155"/>
      <c r="E197" s="158"/>
      <c r="F197" s="156">
        <f t="shared" si="6"/>
        <v>0</v>
      </c>
      <c r="G197" s="156" t="str">
        <f>IFERROR(IF(C197=1,1,IF('1.2.d.Publicacions'!C197=2,1/2,IF('1.2.d.Publicacions'!C197=3,1/4,0)))/$C$6,"")</f>
        <v/>
      </c>
      <c r="H197" s="181">
        <f>IFERROR(E197/(100*VLOOKUP(D197,'N AQU'!$B$16:$C$269,2,0)),0)</f>
        <v>0</v>
      </c>
      <c r="I197" s="236" t="str">
        <f>IF(B197&lt;&gt;"",CONCATENATE('Valoració '!$D$7,"1.1.e_00",A197),"")</f>
        <v/>
      </c>
    </row>
    <row r="198" spans="1:9" x14ac:dyDescent="0.25">
      <c r="A198" s="235">
        <v>191</v>
      </c>
      <c r="B198" s="183"/>
      <c r="C198" s="155"/>
      <c r="D198" s="155"/>
      <c r="E198" s="158"/>
      <c r="F198" s="156">
        <f t="shared" si="6"/>
        <v>0</v>
      </c>
      <c r="G198" s="156" t="str">
        <f>IFERROR(IF(C198=1,1,IF('1.2.d.Publicacions'!C198=2,1/2,IF('1.2.d.Publicacions'!C198=3,1/4,0)))/$C$6,"")</f>
        <v/>
      </c>
      <c r="H198" s="181">
        <f>IFERROR(E198/(100*VLOOKUP(D198,'N AQU'!$B$16:$C$269,2,0)),0)</f>
        <v>0</v>
      </c>
      <c r="I198" s="236" t="str">
        <f>IF(B198&lt;&gt;"",CONCATENATE('Valoració '!$D$7,"1.1.e_00",A198),"")</f>
        <v/>
      </c>
    </row>
    <row r="199" spans="1:9" x14ac:dyDescent="0.25">
      <c r="A199" s="235">
        <v>192</v>
      </c>
      <c r="B199" s="183"/>
      <c r="C199" s="155"/>
      <c r="D199" s="155"/>
      <c r="E199" s="158"/>
      <c r="F199" s="156">
        <f t="shared" si="6"/>
        <v>0</v>
      </c>
      <c r="G199" s="156" t="str">
        <f>IFERROR(IF(C199=1,1,IF('1.2.d.Publicacions'!C199=2,1/2,IF('1.2.d.Publicacions'!C199=3,1/4,0)))/$C$6,"")</f>
        <v/>
      </c>
      <c r="H199" s="181">
        <f>IFERROR(E199/(100*VLOOKUP(D199,'N AQU'!$B$16:$C$269,2,0)),0)</f>
        <v>0</v>
      </c>
      <c r="I199" s="236" t="str">
        <f>IF(B199&lt;&gt;"",CONCATENATE('Valoració '!$D$7,"1.1.e_00",A199),"")</f>
        <v/>
      </c>
    </row>
    <row r="200" spans="1:9" x14ac:dyDescent="0.25">
      <c r="A200" s="235">
        <v>193</v>
      </c>
      <c r="B200" s="183"/>
      <c r="C200" s="155"/>
      <c r="D200" s="155"/>
      <c r="E200" s="158"/>
      <c r="F200" s="156">
        <f t="shared" ref="F200:F207" si="7">IF(C200&lt;&gt;"",1/8,0)</f>
        <v>0</v>
      </c>
      <c r="G200" s="156" t="str">
        <f>IFERROR(IF(C200=1,1,IF('1.2.d.Publicacions'!C200=2,1/2,IF('1.2.d.Publicacions'!C200=3,1/4,0)))/$C$6,"")</f>
        <v/>
      </c>
      <c r="H200" s="181">
        <f>IFERROR(E200/(100*VLOOKUP(D200,'N AQU'!$B$16:$C$269,2,0)),0)</f>
        <v>0</v>
      </c>
      <c r="I200" s="236" t="str">
        <f>IF(B200&lt;&gt;"",CONCATENATE('Valoració '!$D$7,"1.1.e_00",A200),"")</f>
        <v/>
      </c>
    </row>
    <row r="201" spans="1:9" x14ac:dyDescent="0.25">
      <c r="A201" s="235">
        <v>194</v>
      </c>
      <c r="B201" s="183"/>
      <c r="C201" s="155"/>
      <c r="D201" s="155"/>
      <c r="E201" s="158"/>
      <c r="F201" s="156">
        <f t="shared" si="7"/>
        <v>0</v>
      </c>
      <c r="G201" s="156" t="str">
        <f>IFERROR(IF(C201=1,1,IF('1.2.d.Publicacions'!C201=2,1/2,IF('1.2.d.Publicacions'!C201=3,1/4,0)))/$C$6,"")</f>
        <v/>
      </c>
      <c r="H201" s="181">
        <f>IFERROR(E201/(100*VLOOKUP(D201,'N AQU'!$B$16:$C$269,2,0)),0)</f>
        <v>0</v>
      </c>
      <c r="I201" s="236" t="str">
        <f>IF(B201&lt;&gt;"",CONCATENATE('Valoració '!$D$7,"1.1.e_00",A201),"")</f>
        <v/>
      </c>
    </row>
    <row r="202" spans="1:9" x14ac:dyDescent="0.25">
      <c r="A202" s="235">
        <v>195</v>
      </c>
      <c r="B202" s="183"/>
      <c r="C202" s="155"/>
      <c r="D202" s="155"/>
      <c r="E202" s="158"/>
      <c r="F202" s="156">
        <f t="shared" si="7"/>
        <v>0</v>
      </c>
      <c r="G202" s="156" t="str">
        <f>IFERROR(IF(C202=1,1,IF('1.2.d.Publicacions'!C202=2,1/2,IF('1.2.d.Publicacions'!C202=3,1/4,0)))/$C$6,"")</f>
        <v/>
      </c>
      <c r="H202" s="181">
        <f>IFERROR(E202/(100*VLOOKUP(D202,'N AQU'!$B$16:$C$269,2,0)),0)</f>
        <v>0</v>
      </c>
      <c r="I202" s="236" t="str">
        <f>IF(B202&lt;&gt;"",CONCATENATE('Valoració '!$D$7,"1.1.e_00",A202),"")</f>
        <v/>
      </c>
    </row>
    <row r="203" spans="1:9" x14ac:dyDescent="0.25">
      <c r="A203" s="235">
        <v>196</v>
      </c>
      <c r="B203" s="183"/>
      <c r="C203" s="155"/>
      <c r="D203" s="155"/>
      <c r="E203" s="158"/>
      <c r="F203" s="156">
        <f t="shared" si="7"/>
        <v>0</v>
      </c>
      <c r="G203" s="156" t="str">
        <f>IFERROR(IF(C203=1,1,IF('1.2.d.Publicacions'!C203=2,1/2,IF('1.2.d.Publicacions'!C203=3,1/4,0)))/$C$6,"")</f>
        <v/>
      </c>
      <c r="H203" s="181">
        <f>IFERROR(E203/(100*VLOOKUP(D203,'N AQU'!$B$16:$C$269,2,0)),0)</f>
        <v>0</v>
      </c>
      <c r="I203" s="236" t="str">
        <f>IF(B203&lt;&gt;"",CONCATENATE('Valoració '!$D$7,"1.1.e_00",A203),"")</f>
        <v/>
      </c>
    </row>
    <row r="204" spans="1:9" x14ac:dyDescent="0.25">
      <c r="A204" s="235">
        <v>197</v>
      </c>
      <c r="B204" s="183"/>
      <c r="C204" s="155"/>
      <c r="D204" s="155"/>
      <c r="E204" s="158"/>
      <c r="F204" s="156">
        <f t="shared" si="7"/>
        <v>0</v>
      </c>
      <c r="G204" s="156" t="str">
        <f>IFERROR(IF(C204=1,1,IF('1.2.d.Publicacions'!C204=2,1/2,IF('1.2.d.Publicacions'!C204=3,1/4,0)))/$C$6,"")</f>
        <v/>
      </c>
      <c r="H204" s="181">
        <f>IFERROR(E204/(100*VLOOKUP(D204,'N AQU'!$B$16:$C$269,2,0)),0)</f>
        <v>0</v>
      </c>
      <c r="I204" s="236" t="str">
        <f>IF(B204&lt;&gt;"",CONCATENATE('Valoració '!$D$7,"1.1.e_00",A204),"")</f>
        <v/>
      </c>
    </row>
    <row r="205" spans="1:9" x14ac:dyDescent="0.25">
      <c r="A205" s="235">
        <v>198</v>
      </c>
      <c r="B205" s="183"/>
      <c r="C205" s="155"/>
      <c r="D205" s="155"/>
      <c r="E205" s="158"/>
      <c r="F205" s="156">
        <f t="shared" si="7"/>
        <v>0</v>
      </c>
      <c r="G205" s="156" t="str">
        <f>IFERROR(IF(C205=1,1,IF('1.2.d.Publicacions'!C205=2,1/2,IF('1.2.d.Publicacions'!C205=3,1/4,0)))/$C$6,"")</f>
        <v/>
      </c>
      <c r="H205" s="181">
        <f>IFERROR(E205/(100*VLOOKUP(D205,'N AQU'!$B$16:$C$269,2,0)),0)</f>
        <v>0</v>
      </c>
      <c r="I205" s="236" t="str">
        <f>IF(B205&lt;&gt;"",CONCATENATE('Valoració '!$D$7,"1.1.e_00",A205),"")</f>
        <v/>
      </c>
    </row>
    <row r="206" spans="1:9" x14ac:dyDescent="0.25">
      <c r="A206" s="235">
        <v>199</v>
      </c>
      <c r="B206" s="183"/>
      <c r="C206" s="155"/>
      <c r="D206" s="155"/>
      <c r="E206" s="158"/>
      <c r="F206" s="156">
        <f t="shared" si="7"/>
        <v>0</v>
      </c>
      <c r="G206" s="156" t="str">
        <f>IFERROR(IF(C206=1,1,IF('1.2.d.Publicacions'!C206=2,1/2,IF('1.2.d.Publicacions'!C206=3,1/4,0)))/$C$6,"")</f>
        <v/>
      </c>
      <c r="H206" s="181">
        <f>IFERROR(E206/(100*VLOOKUP(D206,'N AQU'!$B$16:$C$269,2,0)),0)</f>
        <v>0</v>
      </c>
      <c r="I206" s="236" t="str">
        <f>IF(B206&lt;&gt;"",CONCATENATE('Valoració '!$D$7,"1.1.e_00",A206),"")</f>
        <v/>
      </c>
    </row>
    <row r="207" spans="1:9" x14ac:dyDescent="0.25">
      <c r="A207" s="242">
        <v>200</v>
      </c>
      <c r="B207" s="243"/>
      <c r="C207" s="244"/>
      <c r="D207" s="155"/>
      <c r="E207" s="245"/>
      <c r="F207" s="246">
        <f t="shared" si="7"/>
        <v>0</v>
      </c>
      <c r="G207" s="246" t="str">
        <f>IFERROR(IF(C207=1,1,IF('1.2.d.Publicacions'!C207=2,1/2,IF('1.2.d.Publicacions'!C207=3,1/4,0)))/$C$6,"")</f>
        <v/>
      </c>
      <c r="H207" s="181">
        <f>IFERROR(E207/(100*VLOOKUP(D207,'N AQU'!$B$16:$C$269,2,0)),0)</f>
        <v>0</v>
      </c>
      <c r="I207" s="247" t="str">
        <f>IF(B207&lt;&gt;"",CONCATENATE('Valoració '!$D$7,"1.1.e_00",A207),"")</f>
        <v/>
      </c>
    </row>
    <row r="209" spans="2:2" ht="47.25" x14ac:dyDescent="0.25">
      <c r="B209" s="29" t="s">
        <v>92</v>
      </c>
    </row>
  </sheetData>
  <sheetProtection algorithmName="SHA-512" hashValue="NaLC6qRNmUKESzRFHxnK2vfJ3K9NL3RvXxwsrKFtvpoiqep68YPXwOxaLW4rkvwxK3jXM6yRr0BwR2hNXMAYOQ==" saltValue="gAc8rtBOQb65n1zn0DICBw==" spinCount="100000" sheet="1" objects="1" scenarios="1"/>
  <mergeCells count="1">
    <mergeCell ref="A6:B6"/>
  </mergeCells>
  <dataValidations count="1">
    <dataValidation type="list" allowBlank="1" showInputMessage="1" showErrorMessage="1" sqref="C8:C207" xr:uid="{00000000-0002-0000-0900-000000000000}">
      <formula1>"1, 2, 3"</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r:uid="{3401FDF0-B812-4EA1-8618-BEF3868DC367}">
          <x14:formula1>
            <xm:f>'N AQU'!$B$16:$B$269</xm:f>
          </x14:formula1>
          <xm:sqref>D8:D207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ull8"/>
  <dimension ref="A1:U107"/>
  <sheetViews>
    <sheetView zoomScale="118" workbookViewId="0">
      <pane ySplit="7" topLeftCell="A8" activePane="bottomLeft" state="frozen"/>
      <selection activeCell="K33" sqref="K33"/>
      <selection pane="bottomLeft" activeCell="A4" sqref="A4"/>
    </sheetView>
  </sheetViews>
  <sheetFormatPr baseColWidth="10" defaultColWidth="11.42578125" defaultRowHeight="15" x14ac:dyDescent="0.25"/>
  <cols>
    <col min="1" max="1" width="9" customWidth="1"/>
    <col min="2" max="2" width="15.85546875" customWidth="1"/>
    <col min="3" max="3" width="29.7109375" customWidth="1"/>
    <col min="4" max="4" width="22.7109375" customWidth="1"/>
    <col min="5" max="5" width="30.42578125" customWidth="1"/>
    <col min="6" max="6" width="30.7109375" customWidth="1"/>
    <col min="7" max="7" width="24.140625" customWidth="1"/>
    <col min="13" max="13" width="18.42578125" customWidth="1"/>
  </cols>
  <sheetData>
    <row r="1" spans="1:21" x14ac:dyDescent="0.25">
      <c r="A1" s="19" t="s">
        <v>51</v>
      </c>
      <c r="B1" s="19"/>
      <c r="R1" s="15"/>
    </row>
    <row r="2" spans="1:21" x14ac:dyDescent="0.25">
      <c r="A2" s="20" t="s">
        <v>66</v>
      </c>
      <c r="B2" s="20"/>
      <c r="R2" s="15"/>
    </row>
    <row r="3" spans="1:21" x14ac:dyDescent="0.25">
      <c r="A3" s="19"/>
      <c r="B3" s="19"/>
      <c r="G3" s="26"/>
      <c r="R3" s="15"/>
    </row>
    <row r="4" spans="1:21" ht="26.25" customHeight="1" x14ac:dyDescent="0.3">
      <c r="A4" s="291"/>
      <c r="B4" s="19"/>
      <c r="C4" s="150" t="s">
        <v>91</v>
      </c>
      <c r="D4" s="151"/>
      <c r="E4" s="152">
        <f>SUM(H8:H107)+SUM(I8:I107)+IF(SUM(J8:J107)&gt;0.5,0.5,SUM(J8:J107))+IF(SUM(K8:K107)&gt;0.5,0.5,SUM(K8:K107))+SUM(L8:L107)</f>
        <v>0</v>
      </c>
      <c r="G4" s="26"/>
      <c r="R4" s="15"/>
      <c r="T4" s="33" t="s">
        <v>119</v>
      </c>
    </row>
    <row r="5" spans="1:21" x14ac:dyDescent="0.25">
      <c r="A5" s="19"/>
      <c r="B5" s="19"/>
      <c r="R5" s="15"/>
    </row>
    <row r="6" spans="1:21" ht="15.75" x14ac:dyDescent="0.25">
      <c r="A6" s="382" t="s">
        <v>198</v>
      </c>
      <c r="B6" s="388"/>
      <c r="C6" s="383"/>
      <c r="D6" s="383"/>
      <c r="E6" s="383"/>
      <c r="F6" s="383"/>
      <c r="G6" s="383"/>
      <c r="H6" s="383"/>
      <c r="I6" s="383"/>
      <c r="J6" s="383"/>
      <c r="K6" s="383"/>
      <c r="L6" s="383"/>
      <c r="M6" s="384"/>
      <c r="N6" s="22"/>
      <c r="O6" s="22"/>
      <c r="P6" s="22"/>
      <c r="Q6" s="22"/>
      <c r="R6" s="22"/>
      <c r="S6" s="22"/>
    </row>
    <row r="7" spans="1:21" x14ac:dyDescent="0.25">
      <c r="A7" s="228" t="s">
        <v>64</v>
      </c>
      <c r="B7" s="229" t="s">
        <v>89</v>
      </c>
      <c r="C7" s="229" t="s">
        <v>73</v>
      </c>
      <c r="D7" s="229" t="s">
        <v>74</v>
      </c>
      <c r="E7" s="229" t="s">
        <v>75</v>
      </c>
      <c r="F7" s="229" t="s">
        <v>76</v>
      </c>
      <c r="G7" s="229" t="s">
        <v>77</v>
      </c>
      <c r="H7" s="230" t="s">
        <v>78</v>
      </c>
      <c r="I7" s="230" t="s">
        <v>79</v>
      </c>
      <c r="J7" s="230" t="s">
        <v>80</v>
      </c>
      <c r="K7" s="230" t="s">
        <v>81</v>
      </c>
      <c r="L7" s="230" t="s">
        <v>90</v>
      </c>
      <c r="M7" s="215" t="s">
        <v>62</v>
      </c>
      <c r="N7" s="21"/>
      <c r="O7" s="21"/>
      <c r="P7" s="21"/>
      <c r="Q7" s="21"/>
      <c r="R7" s="21"/>
      <c r="S7" s="21"/>
      <c r="T7" s="21"/>
      <c r="U7" s="21"/>
    </row>
    <row r="8" spans="1:21" x14ac:dyDescent="0.25">
      <c r="A8" s="212">
        <v>1</v>
      </c>
      <c r="B8" s="195"/>
      <c r="C8" s="185"/>
      <c r="D8" s="195"/>
      <c r="E8" s="12"/>
      <c r="F8" s="12"/>
      <c r="G8" s="12"/>
      <c r="H8" s="179">
        <f>IF(B8="Patent",0,IF(AND(D8="Internacional",G8="Responsable"),0.25*E8,0))</f>
        <v>0</v>
      </c>
      <c r="I8" s="179">
        <f>IF(B8="Patent",0,IF(AND(D8="Nacional",G8="Responsable"),0.2*E8,0))</f>
        <v>0</v>
      </c>
      <c r="J8" s="179">
        <f>IF(B8="Patent",0,IF(AND(D8="Nacional",G8="Participant"),0.1*E8,0))</f>
        <v>0</v>
      </c>
      <c r="K8" s="179">
        <f>IF(B8="Patent",0,IF(AND(D8="Internacional",G8="Participant"),0.1*E8,0))</f>
        <v>0</v>
      </c>
      <c r="L8" s="179">
        <f>IF(B8="Patent",1,0)</f>
        <v>0</v>
      </c>
      <c r="M8" s="232" t="str">
        <f>IF(C8&lt;&gt;0,(CONCATENATE("12e_",'Valoració '!$D$7,"00",A8))," ")</f>
        <v xml:space="preserve"> </v>
      </c>
      <c r="N8" s="21"/>
      <c r="O8" s="21"/>
      <c r="P8" s="21"/>
      <c r="Q8" s="21"/>
      <c r="R8" s="21"/>
      <c r="S8" s="21"/>
      <c r="T8" s="21"/>
      <c r="U8" s="21"/>
    </row>
    <row r="9" spans="1:21" x14ac:dyDescent="0.25">
      <c r="A9" s="248">
        <v>2</v>
      </c>
      <c r="B9" s="192"/>
      <c r="C9" s="193"/>
      <c r="D9" s="192"/>
      <c r="E9" s="190"/>
      <c r="F9" s="12"/>
      <c r="G9" s="12"/>
      <c r="H9" s="179">
        <f t="shared" ref="H9:H107" si="0">IF(B9="Patent",0,IF(AND(D9="Internacional",G9="Responsable"),0.25*E9,0))</f>
        <v>0</v>
      </c>
      <c r="I9" s="179">
        <f t="shared" ref="I9:I107" si="1">IF(B9="Patent",0,IF(AND(D9="Nacional",G9="Responsable"),0.2*E9,0))</f>
        <v>0</v>
      </c>
      <c r="J9" s="179">
        <f t="shared" ref="J9:J107" si="2">IF(B9="Patent",0,IF(AND(D9="Nacional",G9="Participant"),0.1*E9,0))</f>
        <v>0</v>
      </c>
      <c r="K9" s="179">
        <f t="shared" ref="K9:K107" si="3">IF(B9="Patent",0,IF(AND(D9="Internacional",G9="Participant"),0.1*E9,0))</f>
        <v>0</v>
      </c>
      <c r="L9" s="179">
        <f t="shared" ref="L9:L107" si="4">IF(B9="Patent",1,0)</f>
        <v>0</v>
      </c>
      <c r="M9" s="232" t="str">
        <f>IF(C9&lt;&gt;0,(CONCATENATE("12e_",'Valoració '!$D$7,"00",A9))," ")</f>
        <v xml:space="preserve"> </v>
      </c>
      <c r="N9" s="21"/>
      <c r="O9" s="21"/>
      <c r="P9" s="21"/>
      <c r="Q9" s="21"/>
      <c r="R9" s="21"/>
      <c r="S9" s="21"/>
      <c r="T9" s="21"/>
      <c r="U9" s="21"/>
    </row>
    <row r="10" spans="1:21" x14ac:dyDescent="0.25">
      <c r="A10" s="248">
        <v>3</v>
      </c>
      <c r="B10" s="192"/>
      <c r="C10" s="193"/>
      <c r="D10" s="192"/>
      <c r="E10" s="190"/>
      <c r="F10" s="12"/>
      <c r="G10" s="12"/>
      <c r="H10" s="179">
        <f t="shared" si="0"/>
        <v>0</v>
      </c>
      <c r="I10" s="179">
        <f t="shared" si="1"/>
        <v>0</v>
      </c>
      <c r="J10" s="179">
        <f t="shared" si="2"/>
        <v>0</v>
      </c>
      <c r="K10" s="179">
        <f t="shared" si="3"/>
        <v>0</v>
      </c>
      <c r="L10" s="179">
        <f t="shared" si="4"/>
        <v>0</v>
      </c>
      <c r="M10" s="232" t="str">
        <f>IF(C10&lt;&gt;0,(CONCATENATE("12e_",'Valoració '!$D$7,"00",A10))," ")</f>
        <v xml:space="preserve"> </v>
      </c>
    </row>
    <row r="11" spans="1:21" x14ac:dyDescent="0.25">
      <c r="A11" s="248">
        <v>4</v>
      </c>
      <c r="B11" s="192"/>
      <c r="C11" s="193"/>
      <c r="D11" s="192"/>
      <c r="E11" s="190"/>
      <c r="F11" s="12"/>
      <c r="G11" s="12"/>
      <c r="H11" s="179">
        <f t="shared" si="0"/>
        <v>0</v>
      </c>
      <c r="I11" s="179">
        <f t="shared" si="1"/>
        <v>0</v>
      </c>
      <c r="J11" s="179">
        <f t="shared" si="2"/>
        <v>0</v>
      </c>
      <c r="K11" s="179">
        <f t="shared" si="3"/>
        <v>0</v>
      </c>
      <c r="L11" s="179">
        <f t="shared" si="4"/>
        <v>0</v>
      </c>
      <c r="M11" s="232" t="str">
        <f>IF(C11&lt;&gt;0,(CONCATENATE("12e_",'Valoració '!$D$7,"00",A11))," ")</f>
        <v xml:space="preserve"> </v>
      </c>
    </row>
    <row r="12" spans="1:21" x14ac:dyDescent="0.25">
      <c r="A12" s="248">
        <v>5</v>
      </c>
      <c r="B12" s="192"/>
      <c r="C12" s="193"/>
      <c r="D12" s="192"/>
      <c r="E12" s="190"/>
      <c r="F12" s="12"/>
      <c r="G12" s="12"/>
      <c r="H12" s="179">
        <f t="shared" si="0"/>
        <v>0</v>
      </c>
      <c r="I12" s="179">
        <f t="shared" si="1"/>
        <v>0</v>
      </c>
      <c r="J12" s="179">
        <f t="shared" si="2"/>
        <v>0</v>
      </c>
      <c r="K12" s="179">
        <f t="shared" si="3"/>
        <v>0</v>
      </c>
      <c r="L12" s="179">
        <f t="shared" si="4"/>
        <v>0</v>
      </c>
      <c r="M12" s="232" t="str">
        <f>IF(C12&lt;&gt;0,(CONCATENATE("12e_",'Valoració '!$D$7,"00",A12))," ")</f>
        <v xml:space="preserve"> </v>
      </c>
    </row>
    <row r="13" spans="1:21" x14ac:dyDescent="0.25">
      <c r="A13" s="248">
        <v>6</v>
      </c>
      <c r="B13" s="192"/>
      <c r="C13" s="193"/>
      <c r="D13" s="192"/>
      <c r="E13" s="190"/>
      <c r="F13" s="12"/>
      <c r="G13" s="12"/>
      <c r="H13" s="179">
        <f t="shared" si="0"/>
        <v>0</v>
      </c>
      <c r="I13" s="179">
        <f t="shared" si="1"/>
        <v>0</v>
      </c>
      <c r="J13" s="179">
        <f t="shared" si="2"/>
        <v>0</v>
      </c>
      <c r="K13" s="179">
        <f t="shared" si="3"/>
        <v>0</v>
      </c>
      <c r="L13" s="179">
        <f t="shared" si="4"/>
        <v>0</v>
      </c>
      <c r="M13" s="232" t="str">
        <f>IF(C13&lt;&gt;0,(CONCATENATE("12e_",'Valoració '!$D$7,"00",A13))," ")</f>
        <v xml:space="preserve"> </v>
      </c>
    </row>
    <row r="14" spans="1:21" x14ac:dyDescent="0.25">
      <c r="A14" s="248">
        <v>7</v>
      </c>
      <c r="B14" s="192"/>
      <c r="C14" s="193"/>
      <c r="D14" s="192"/>
      <c r="E14" s="190"/>
      <c r="F14" s="12"/>
      <c r="G14" s="12"/>
      <c r="H14" s="179">
        <f>IF(B14="Patent",0,IF(AND(D14="Internacional",G14="Responsable"),0.25*E14,0))</f>
        <v>0</v>
      </c>
      <c r="I14" s="179">
        <f>IF(B14="Patent",0,IF(AND(D14="Nacional",G14="Responsable"),0.2*E14,0))</f>
        <v>0</v>
      </c>
      <c r="J14" s="179">
        <f>IF(B14="Patent",0,IF(AND(D14="Nacional",G14="Participant"),0.1*E14,0))</f>
        <v>0</v>
      </c>
      <c r="K14" s="179">
        <f>IF(B14="Patent",0,IF(AND(D14="Internacional",G14="Participant"),0.1*E14,0))</f>
        <v>0</v>
      </c>
      <c r="L14" s="179">
        <f>IF(B14="Patent",1,0)</f>
        <v>0</v>
      </c>
      <c r="M14" s="232" t="str">
        <f>IF(C14&lt;&gt;0,(CONCATENATE("12e_",'Valoració '!$D$7,"00",A14))," ")</f>
        <v xml:space="preserve"> </v>
      </c>
    </row>
    <row r="15" spans="1:21" x14ac:dyDescent="0.25">
      <c r="A15" s="248">
        <v>8</v>
      </c>
      <c r="B15" s="192"/>
      <c r="C15" s="193"/>
      <c r="D15" s="192"/>
      <c r="E15" s="190"/>
      <c r="F15" s="12"/>
      <c r="G15" s="12"/>
      <c r="H15" s="179">
        <f>IF(B15="Patent",0,IF(AND(D15="Internacional",G15="Responsable"),0.25*E15,0))</f>
        <v>0</v>
      </c>
      <c r="I15" s="179">
        <f>IF(B15="Patent",0,IF(AND(D15="Nacional",G15="Responsable"),0.2*E15,0))</f>
        <v>0</v>
      </c>
      <c r="J15" s="179">
        <f>IF(B15="Patent",0,IF(AND(D15="Nacional",G15="Participant"),0.1*E15,0))</f>
        <v>0</v>
      </c>
      <c r="K15" s="179">
        <f>IF(B15="Patent",0,IF(AND(D15="Internacional",G15="Participant"),0.1*E15,0))</f>
        <v>0</v>
      </c>
      <c r="L15" s="179">
        <f>IF(B15="Patent",1,0)</f>
        <v>0</v>
      </c>
      <c r="M15" s="232" t="str">
        <f>IF(C15&lt;&gt;0,(CONCATENATE("12e_",'Valoració '!$D$7,"00",A15))," ")</f>
        <v xml:space="preserve"> </v>
      </c>
    </row>
    <row r="16" spans="1:21" x14ac:dyDescent="0.25">
      <c r="A16" s="248">
        <v>9</v>
      </c>
      <c r="B16" s="192"/>
      <c r="C16" s="192"/>
      <c r="D16" s="192"/>
      <c r="E16" s="190"/>
      <c r="F16" s="12"/>
      <c r="G16" s="12"/>
      <c r="H16" s="179">
        <f>IF(B16="Patent",0,IF(AND(D16="Internacional",G16="Responsable"),0.25*E16,0))</f>
        <v>0</v>
      </c>
      <c r="I16" s="179">
        <f>IF(B16="Patent",0,IF(AND(D16="Nacional",G16="Responsable"),0.2*E16,0))</f>
        <v>0</v>
      </c>
      <c r="J16" s="179">
        <f>IF(B16="Patent",0,IF(AND(D16="Nacional",G16="Participant"),0.1*E16,0))</f>
        <v>0</v>
      </c>
      <c r="K16" s="179">
        <f>IF(B16="Patent",0,IF(AND(D16="Internacional",G16="Participant"),0.1*E16,0))</f>
        <v>0</v>
      </c>
      <c r="L16" s="179">
        <f>IF(B16="Patent",1,0)</f>
        <v>0</v>
      </c>
      <c r="M16" s="232" t="str">
        <f>IF(C16&lt;&gt;0,(CONCATENATE("12e_",'Valoració '!$D$7,"00",A16))," ")</f>
        <v xml:space="preserve"> </v>
      </c>
    </row>
    <row r="17" spans="1:13" x14ac:dyDescent="0.25">
      <c r="A17" s="212">
        <v>10</v>
      </c>
      <c r="B17" s="191"/>
      <c r="C17" s="191"/>
      <c r="D17" s="191"/>
      <c r="E17" s="12"/>
      <c r="F17" s="12"/>
      <c r="G17" s="12"/>
      <c r="H17" s="179">
        <f>IF(B17="Patent",0,IF(AND(D17="Internacional",G17="Responsable"),0.25*E17,0))</f>
        <v>0</v>
      </c>
      <c r="I17" s="179">
        <f>IF(B17="Patent",0,IF(AND(D17="Nacional",G17="Responsable"),0.2*E17,0))</f>
        <v>0</v>
      </c>
      <c r="J17" s="179">
        <f>IF(B17="Patent",0,IF(AND(D17="Nacional",G17="Participant"),0.1*E17,0))</f>
        <v>0</v>
      </c>
      <c r="K17" s="179">
        <f>IF(B17="Patent",0,IF(AND(D17="Internacional",G17="Participant"),0.1*E17,0))</f>
        <v>0</v>
      </c>
      <c r="L17" s="179">
        <f>IF(B17="Patent",1,0)</f>
        <v>0</v>
      </c>
      <c r="M17" s="232" t="str">
        <f>IF(C17&lt;&gt;0,(CONCATENATE("12e_",'Valoració '!$D$7,"00",A17))," ")</f>
        <v xml:space="preserve"> </v>
      </c>
    </row>
    <row r="18" spans="1:13" x14ac:dyDescent="0.25">
      <c r="A18" s="212">
        <v>11</v>
      </c>
      <c r="B18" s="12"/>
      <c r="C18" s="12"/>
      <c r="D18" s="12"/>
      <c r="E18" s="12"/>
      <c r="F18" s="12"/>
      <c r="G18" s="12"/>
      <c r="H18" s="179">
        <f>IF(B18="Patent",0,IF(AND(D18="Internacional",G18="Responsable"),0.25*E18,0))</f>
        <v>0</v>
      </c>
      <c r="I18" s="179">
        <f>IF(B18="Patent",0,IF(AND(D18="Nacional",G18="Responsable"),0.2*E18,0))</f>
        <v>0</v>
      </c>
      <c r="J18" s="179">
        <f>IF(B18="Patent",0,IF(AND(D18="Nacional",G18="Participant"),0.1*E18,0))</f>
        <v>0</v>
      </c>
      <c r="K18" s="179">
        <f>IF(B18="Patent",0,IF(AND(D18="Internacional",G18="Participant"),0.1*E18,0))</f>
        <v>0</v>
      </c>
      <c r="L18" s="179">
        <f>IF(B18="Patent",1,0)</f>
        <v>0</v>
      </c>
      <c r="M18" s="232" t="str">
        <f>IF(C18&lt;&gt;0,(CONCATENATE("12e_",'Valoració '!$D$7,"00",A18))," ")</f>
        <v xml:space="preserve"> </v>
      </c>
    </row>
    <row r="19" spans="1:13" x14ac:dyDescent="0.25">
      <c r="A19" s="212">
        <v>12</v>
      </c>
      <c r="B19" s="12"/>
      <c r="C19" s="12"/>
      <c r="D19" s="12"/>
      <c r="E19" s="12"/>
      <c r="F19" s="12"/>
      <c r="G19" s="12"/>
      <c r="H19" s="179">
        <f t="shared" si="0"/>
        <v>0</v>
      </c>
      <c r="I19" s="179">
        <f t="shared" si="1"/>
        <v>0</v>
      </c>
      <c r="J19" s="179">
        <f t="shared" si="2"/>
        <v>0</v>
      </c>
      <c r="K19" s="179">
        <f t="shared" si="3"/>
        <v>0</v>
      </c>
      <c r="L19" s="179">
        <f t="shared" si="4"/>
        <v>0</v>
      </c>
      <c r="M19" s="232" t="str">
        <f>IF(C19&lt;&gt;0,(CONCATENATE("12e_",'Valoració '!$D$7,"00",A19))," ")</f>
        <v xml:space="preserve"> </v>
      </c>
    </row>
    <row r="20" spans="1:13" x14ac:dyDescent="0.25">
      <c r="A20" s="212">
        <v>13</v>
      </c>
      <c r="B20" s="12"/>
      <c r="C20" s="185"/>
      <c r="D20" s="12"/>
      <c r="E20" s="12"/>
      <c r="F20" s="12"/>
      <c r="G20" s="12"/>
      <c r="H20" s="179">
        <f>IF(B20="Patent",0,IF(AND(D20="Internacional",G20="Responsable"),0.25*E20,0))</f>
        <v>0</v>
      </c>
      <c r="I20" s="179">
        <f>IF(B20="Patent",0,IF(AND(D20="Nacional",G20="Responsable"),0.2*E20,0))</f>
        <v>0</v>
      </c>
      <c r="J20" s="179">
        <f>IF(B20="Patent",0,IF(AND(D20="Nacional",G20="Participant"),0.1*E20,0))</f>
        <v>0</v>
      </c>
      <c r="K20" s="179">
        <f>IF(B20="Patent",0,IF(AND(D20="Internacional",G20="Participant"),0.1*E20,0))</f>
        <v>0</v>
      </c>
      <c r="L20" s="179">
        <f>IF(B20="Patent",1,0)</f>
        <v>0</v>
      </c>
      <c r="M20" s="232" t="str">
        <f>IF(C20&lt;&gt;0,(CONCATENATE("12e_",'Valoració '!$D$7,"00",A20))," ")</f>
        <v xml:space="preserve"> </v>
      </c>
    </row>
    <row r="21" spans="1:13" x14ac:dyDescent="0.25">
      <c r="A21" s="212">
        <v>14</v>
      </c>
      <c r="B21" s="12"/>
      <c r="C21" s="185"/>
      <c r="D21" s="12"/>
      <c r="E21" s="12"/>
      <c r="F21" s="12"/>
      <c r="G21" s="12"/>
      <c r="H21" s="179">
        <f>IF(B21="Patent",0,IF(AND(D21="Internacional",G21="Responsable"),0.25*E21,0))</f>
        <v>0</v>
      </c>
      <c r="I21" s="179">
        <f>IF(B21="Patent",0,IF(AND(D21="Nacional",G21="Responsable"),0.2*E21,0))</f>
        <v>0</v>
      </c>
      <c r="J21" s="179">
        <f>IF(B21="Patent",0,IF(AND(D21="Nacional",G21="Participant"),0.1*E21,0))</f>
        <v>0</v>
      </c>
      <c r="K21" s="179">
        <f>IF(B21="Patent",0,IF(AND(D21="Internacional",G21="Participant"),0.1*E21,0))</f>
        <v>0</v>
      </c>
      <c r="L21" s="179">
        <f>IF(B21="Patent",1,0)</f>
        <v>0</v>
      </c>
      <c r="M21" s="232" t="str">
        <f>IF(C21&lt;&gt;0,(CONCATENATE("12e_",'Valoració '!$D$7,"00",A21))," ")</f>
        <v xml:space="preserve"> </v>
      </c>
    </row>
    <row r="22" spans="1:13" x14ac:dyDescent="0.25">
      <c r="A22" s="212">
        <v>15</v>
      </c>
      <c r="B22" s="12"/>
      <c r="C22" s="12"/>
      <c r="D22" s="12"/>
      <c r="E22" s="12"/>
      <c r="F22" s="12"/>
      <c r="G22" s="12"/>
      <c r="H22" s="179">
        <f>IF(B22="Patent",0,IF(AND(D22="Internacional",G22="Responsable"),0.25*E22,0))</f>
        <v>0</v>
      </c>
      <c r="I22" s="179">
        <f>IF(B22="Patent",0,IF(AND(D22="Nacional",G22="Responsable"),0.2*E22,0))</f>
        <v>0</v>
      </c>
      <c r="J22" s="179">
        <f>IF(B22="Patent",0,IF(AND(D22="Nacional",G22="Participant"),0.1*E22,0))</f>
        <v>0</v>
      </c>
      <c r="K22" s="179">
        <f>IF(B22="Patent",0,IF(AND(D22="Internacional",G22="Participant"),0.1*E22,0))</f>
        <v>0</v>
      </c>
      <c r="L22" s="179">
        <f>IF(B22="Patent",1,0)</f>
        <v>0</v>
      </c>
      <c r="M22" s="232" t="str">
        <f>IF(C22&lt;&gt;0,(CONCATENATE("12e_",'Valoració '!$D$7,"00",A22))," ")</f>
        <v xml:space="preserve"> </v>
      </c>
    </row>
    <row r="23" spans="1:13" x14ac:dyDescent="0.25">
      <c r="A23" s="212">
        <v>16</v>
      </c>
      <c r="B23" s="12"/>
      <c r="C23" s="12"/>
      <c r="D23" s="12"/>
      <c r="E23" s="12"/>
      <c r="F23" s="12"/>
      <c r="G23" s="12"/>
      <c r="H23" s="179">
        <f>IF(B23="Patent",0,IF(AND(D23="Internacional",G23="Responsable"),0.25*E23,0))</f>
        <v>0</v>
      </c>
      <c r="I23" s="179">
        <f>IF(B23="Patent",0,IF(AND(D23="Nacional",G23="Responsable"),0.2*E23,0))</f>
        <v>0</v>
      </c>
      <c r="J23" s="179">
        <f>IF(B23="Patent",0,IF(AND(D23="Nacional",G23="Participant"),0.1*E23,0))</f>
        <v>0</v>
      </c>
      <c r="K23" s="179">
        <f>IF(B23="Patent",0,IF(AND(D23="Internacional",G23="Participant"),0.1*E23,0))</f>
        <v>0</v>
      </c>
      <c r="L23" s="179">
        <f>IF(B23="Patent",1,0)</f>
        <v>0</v>
      </c>
      <c r="M23" s="232" t="str">
        <f>IF(C23&lt;&gt;0,(CONCATENATE("12e_",'Valoració '!$D$7,"00",A23))," ")</f>
        <v xml:space="preserve"> </v>
      </c>
    </row>
    <row r="24" spans="1:13" x14ac:dyDescent="0.25">
      <c r="A24" s="212">
        <v>17</v>
      </c>
      <c r="B24" s="12"/>
      <c r="C24" s="12"/>
      <c r="D24" s="12"/>
      <c r="E24" s="12"/>
      <c r="F24" s="12"/>
      <c r="G24" s="12"/>
      <c r="H24" s="179">
        <f>IF(B24="Patent",0,IF(AND(D24="Internacional",G24="Responsable"),0.25*E24,0))</f>
        <v>0</v>
      </c>
      <c r="I24" s="179">
        <f>IF(B24="Patent",0,IF(AND(D24="Nacional",G24="Responsable"),0.2*E24,0))</f>
        <v>0</v>
      </c>
      <c r="J24" s="179">
        <f>IF(B24="Patent",0,IF(AND(D24="Nacional",G24="Participant"),0.1*E24,0))</f>
        <v>0</v>
      </c>
      <c r="K24" s="179">
        <f>IF(B24="Patent",0,IF(AND(D24="Internacional",G24="Participant"),0.1*E24,0))</f>
        <v>0</v>
      </c>
      <c r="L24" s="179">
        <f>IF(B24="Patent",1,0)</f>
        <v>0</v>
      </c>
      <c r="M24" s="232" t="str">
        <f>IF(C24&lt;&gt;0,(CONCATENATE("12e_",'Valoració '!$D$7,"00",A24))," ")</f>
        <v xml:space="preserve"> </v>
      </c>
    </row>
    <row r="25" spans="1:13" x14ac:dyDescent="0.25">
      <c r="A25" s="212">
        <v>18</v>
      </c>
      <c r="B25" s="12"/>
      <c r="C25" s="12"/>
      <c r="D25" s="12"/>
      <c r="E25" s="12"/>
      <c r="F25" s="12"/>
      <c r="G25" s="12"/>
      <c r="H25" s="179">
        <f t="shared" si="0"/>
        <v>0</v>
      </c>
      <c r="I25" s="179">
        <f t="shared" si="1"/>
        <v>0</v>
      </c>
      <c r="J25" s="179">
        <f t="shared" si="2"/>
        <v>0</v>
      </c>
      <c r="K25" s="179">
        <f t="shared" si="3"/>
        <v>0</v>
      </c>
      <c r="L25" s="179">
        <f t="shared" si="4"/>
        <v>0</v>
      </c>
      <c r="M25" s="232" t="str">
        <f>IF(C25&lt;&gt;0,(CONCATENATE("12e_",'Valoració '!$D$7,"00",A25))," ")</f>
        <v xml:space="preserve"> </v>
      </c>
    </row>
    <row r="26" spans="1:13" x14ac:dyDescent="0.25">
      <c r="A26" s="212">
        <v>19</v>
      </c>
      <c r="B26" s="12"/>
      <c r="C26" s="12"/>
      <c r="D26" s="12"/>
      <c r="E26" s="12"/>
      <c r="F26" s="12"/>
      <c r="G26" s="12"/>
      <c r="H26" s="179">
        <f t="shared" si="0"/>
        <v>0</v>
      </c>
      <c r="I26" s="179">
        <f t="shared" si="1"/>
        <v>0</v>
      </c>
      <c r="J26" s="179">
        <f t="shared" si="2"/>
        <v>0</v>
      </c>
      <c r="K26" s="179">
        <f t="shared" si="3"/>
        <v>0</v>
      </c>
      <c r="L26" s="179">
        <f t="shared" si="4"/>
        <v>0</v>
      </c>
      <c r="M26" s="232" t="str">
        <f>IF(C26&lt;&gt;0,(CONCATENATE("12e_",'Valoració '!$D$7,"00",A26))," ")</f>
        <v xml:space="preserve"> </v>
      </c>
    </row>
    <row r="27" spans="1:13" x14ac:dyDescent="0.25">
      <c r="A27" s="212">
        <v>20</v>
      </c>
      <c r="B27" s="12"/>
      <c r="C27" s="12"/>
      <c r="D27" s="12"/>
      <c r="E27" s="12"/>
      <c r="F27" s="12"/>
      <c r="G27" s="12"/>
      <c r="H27" s="179">
        <f t="shared" si="0"/>
        <v>0</v>
      </c>
      <c r="I27" s="179">
        <f t="shared" si="1"/>
        <v>0</v>
      </c>
      <c r="J27" s="179">
        <f t="shared" si="2"/>
        <v>0</v>
      </c>
      <c r="K27" s="179">
        <f t="shared" si="3"/>
        <v>0</v>
      </c>
      <c r="L27" s="179">
        <f t="shared" si="4"/>
        <v>0</v>
      </c>
      <c r="M27" s="232" t="str">
        <f>IF(C27&lt;&gt;0,(CONCATENATE("12e_",'Valoració '!$D$7,"00",A27))," ")</f>
        <v xml:space="preserve"> </v>
      </c>
    </row>
    <row r="28" spans="1:13" x14ac:dyDescent="0.25">
      <c r="A28" s="212">
        <v>21</v>
      </c>
      <c r="B28" s="12"/>
      <c r="C28" s="12"/>
      <c r="D28" s="12"/>
      <c r="E28" s="12"/>
      <c r="F28" s="12"/>
      <c r="G28" s="12"/>
      <c r="H28" s="179">
        <f t="shared" si="0"/>
        <v>0</v>
      </c>
      <c r="I28" s="179">
        <f t="shared" si="1"/>
        <v>0</v>
      </c>
      <c r="J28" s="179">
        <f t="shared" si="2"/>
        <v>0</v>
      </c>
      <c r="K28" s="179">
        <f t="shared" si="3"/>
        <v>0</v>
      </c>
      <c r="L28" s="179">
        <f t="shared" si="4"/>
        <v>0</v>
      </c>
      <c r="M28" s="232" t="str">
        <f>IF(C28&lt;&gt;0,(CONCATENATE("12e_",'Valoració '!$D$7,"00",A28))," ")</f>
        <v xml:space="preserve"> </v>
      </c>
    </row>
    <row r="29" spans="1:13" x14ac:dyDescent="0.25">
      <c r="A29" s="212">
        <v>22</v>
      </c>
      <c r="B29" s="12"/>
      <c r="C29" s="12"/>
      <c r="D29" s="12"/>
      <c r="E29" s="12"/>
      <c r="F29" s="12"/>
      <c r="G29" s="12"/>
      <c r="H29" s="179">
        <f t="shared" si="0"/>
        <v>0</v>
      </c>
      <c r="I29" s="179">
        <f t="shared" si="1"/>
        <v>0</v>
      </c>
      <c r="J29" s="179">
        <f t="shared" si="2"/>
        <v>0</v>
      </c>
      <c r="K29" s="179">
        <f t="shared" si="3"/>
        <v>0</v>
      </c>
      <c r="L29" s="179">
        <f t="shared" si="4"/>
        <v>0</v>
      </c>
      <c r="M29" s="232" t="str">
        <f>IF(C29&lt;&gt;0,(CONCATENATE("12e_",'Valoració '!$D$7,"00",A29))," ")</f>
        <v xml:space="preserve"> </v>
      </c>
    </row>
    <row r="30" spans="1:13" x14ac:dyDescent="0.25">
      <c r="A30" s="212">
        <v>23</v>
      </c>
      <c r="B30" s="12"/>
      <c r="C30" s="12"/>
      <c r="D30" s="12"/>
      <c r="E30" s="12"/>
      <c r="F30" s="12"/>
      <c r="G30" s="12"/>
      <c r="H30" s="179">
        <f t="shared" si="0"/>
        <v>0</v>
      </c>
      <c r="I30" s="179">
        <f t="shared" si="1"/>
        <v>0</v>
      </c>
      <c r="J30" s="179">
        <f t="shared" si="2"/>
        <v>0</v>
      </c>
      <c r="K30" s="179">
        <f t="shared" si="3"/>
        <v>0</v>
      </c>
      <c r="L30" s="179">
        <f t="shared" si="4"/>
        <v>0</v>
      </c>
      <c r="M30" s="232" t="str">
        <f>IF(C30&lt;&gt;0,(CONCATENATE("12e_",'Valoració '!$D$7,"00",A30))," ")</f>
        <v xml:space="preserve"> </v>
      </c>
    </row>
    <row r="31" spans="1:13" x14ac:dyDescent="0.25">
      <c r="A31" s="212">
        <v>24</v>
      </c>
      <c r="B31" s="12"/>
      <c r="C31" s="12"/>
      <c r="D31" s="12"/>
      <c r="E31" s="12"/>
      <c r="F31" s="12"/>
      <c r="G31" s="12"/>
      <c r="H31" s="179">
        <f t="shared" si="0"/>
        <v>0</v>
      </c>
      <c r="I31" s="179">
        <f t="shared" si="1"/>
        <v>0</v>
      </c>
      <c r="J31" s="179">
        <f t="shared" si="2"/>
        <v>0</v>
      </c>
      <c r="K31" s="179">
        <f t="shared" si="3"/>
        <v>0</v>
      </c>
      <c r="L31" s="179">
        <f t="shared" si="4"/>
        <v>0</v>
      </c>
      <c r="M31" s="232" t="str">
        <f>IF(C31&lt;&gt;0,(CONCATENATE("12e_",'Valoració '!$D$7,"00",A31))," ")</f>
        <v xml:space="preserve"> </v>
      </c>
    </row>
    <row r="32" spans="1:13" x14ac:dyDescent="0.25">
      <c r="A32" s="212">
        <v>25</v>
      </c>
      <c r="B32" s="12"/>
      <c r="C32" s="12"/>
      <c r="D32" s="12"/>
      <c r="E32" s="12"/>
      <c r="F32" s="12"/>
      <c r="G32" s="12"/>
      <c r="H32" s="179">
        <f t="shared" si="0"/>
        <v>0</v>
      </c>
      <c r="I32" s="179">
        <f t="shared" si="1"/>
        <v>0</v>
      </c>
      <c r="J32" s="179">
        <f t="shared" si="2"/>
        <v>0</v>
      </c>
      <c r="K32" s="179">
        <f t="shared" si="3"/>
        <v>0</v>
      </c>
      <c r="L32" s="179">
        <f t="shared" si="4"/>
        <v>0</v>
      </c>
      <c r="M32" s="232" t="str">
        <f>IF(C32&lt;&gt;0,(CONCATENATE("12e_",'Valoració '!$D$7,"00",A32))," ")</f>
        <v xml:space="preserve"> </v>
      </c>
    </row>
    <row r="33" spans="1:13" x14ac:dyDescent="0.25">
      <c r="A33" s="212">
        <v>26</v>
      </c>
      <c r="B33" s="12"/>
      <c r="C33" s="12"/>
      <c r="D33" s="12"/>
      <c r="E33" s="12"/>
      <c r="F33" s="12"/>
      <c r="G33" s="12"/>
      <c r="H33" s="179">
        <f t="shared" si="0"/>
        <v>0</v>
      </c>
      <c r="I33" s="179">
        <f t="shared" si="1"/>
        <v>0</v>
      </c>
      <c r="J33" s="179">
        <f t="shared" si="2"/>
        <v>0</v>
      </c>
      <c r="K33" s="179">
        <f t="shared" si="3"/>
        <v>0</v>
      </c>
      <c r="L33" s="179">
        <f t="shared" si="4"/>
        <v>0</v>
      </c>
      <c r="M33" s="232" t="str">
        <f>IF(C33&lt;&gt;0,(CONCATENATE("12e_",'Valoració '!$D$7,"00",A33))," ")</f>
        <v xml:space="preserve"> </v>
      </c>
    </row>
    <row r="34" spans="1:13" x14ac:dyDescent="0.25">
      <c r="A34" s="212">
        <v>27</v>
      </c>
      <c r="B34" s="12"/>
      <c r="C34" s="12"/>
      <c r="D34" s="12"/>
      <c r="E34" s="12"/>
      <c r="F34" s="12"/>
      <c r="G34" s="12"/>
      <c r="H34" s="179">
        <f t="shared" si="0"/>
        <v>0</v>
      </c>
      <c r="I34" s="179">
        <f t="shared" si="1"/>
        <v>0</v>
      </c>
      <c r="J34" s="179">
        <f t="shared" si="2"/>
        <v>0</v>
      </c>
      <c r="K34" s="179">
        <f t="shared" si="3"/>
        <v>0</v>
      </c>
      <c r="L34" s="179">
        <f t="shared" si="4"/>
        <v>0</v>
      </c>
      <c r="M34" s="232" t="str">
        <f>IF(C34&lt;&gt;0,(CONCATENATE("12e_",'Valoració '!$D$7,"00",A34))," ")</f>
        <v xml:space="preserve"> </v>
      </c>
    </row>
    <row r="35" spans="1:13" x14ac:dyDescent="0.25">
      <c r="A35" s="212">
        <v>28</v>
      </c>
      <c r="B35" s="12"/>
      <c r="C35" s="12"/>
      <c r="D35" s="12"/>
      <c r="E35" s="12"/>
      <c r="F35" s="12"/>
      <c r="G35" s="12"/>
      <c r="H35" s="179">
        <f t="shared" si="0"/>
        <v>0</v>
      </c>
      <c r="I35" s="179">
        <f t="shared" si="1"/>
        <v>0</v>
      </c>
      <c r="J35" s="179">
        <f t="shared" si="2"/>
        <v>0</v>
      </c>
      <c r="K35" s="179">
        <f t="shared" si="3"/>
        <v>0</v>
      </c>
      <c r="L35" s="179">
        <f t="shared" si="4"/>
        <v>0</v>
      </c>
      <c r="M35" s="232" t="str">
        <f>IF(C35&lt;&gt;0,(CONCATENATE("12e_",'Valoració '!$D$7,"00",A35))," ")</f>
        <v xml:space="preserve"> </v>
      </c>
    </row>
    <row r="36" spans="1:13" x14ac:dyDescent="0.25">
      <c r="A36" s="212">
        <v>29</v>
      </c>
      <c r="B36" s="12"/>
      <c r="C36" s="12"/>
      <c r="D36" s="12"/>
      <c r="E36" s="12"/>
      <c r="F36" s="12"/>
      <c r="G36" s="12"/>
      <c r="H36" s="179">
        <f t="shared" si="0"/>
        <v>0</v>
      </c>
      <c r="I36" s="179">
        <f t="shared" si="1"/>
        <v>0</v>
      </c>
      <c r="J36" s="179">
        <f t="shared" si="2"/>
        <v>0</v>
      </c>
      <c r="K36" s="179">
        <f t="shared" si="3"/>
        <v>0</v>
      </c>
      <c r="L36" s="179">
        <f t="shared" si="4"/>
        <v>0</v>
      </c>
      <c r="M36" s="232" t="str">
        <f>IF(C36&lt;&gt;0,(CONCATENATE("12e_",'Valoració '!$D$7,"00",A36))," ")</f>
        <v xml:space="preserve"> </v>
      </c>
    </row>
    <row r="37" spans="1:13" x14ac:dyDescent="0.25">
      <c r="A37" s="212">
        <v>30</v>
      </c>
      <c r="B37" s="12"/>
      <c r="C37" s="12"/>
      <c r="D37" s="12"/>
      <c r="E37" s="12"/>
      <c r="F37" s="12"/>
      <c r="G37" s="12"/>
      <c r="H37" s="179">
        <f t="shared" si="0"/>
        <v>0</v>
      </c>
      <c r="I37" s="179">
        <f t="shared" si="1"/>
        <v>0</v>
      </c>
      <c r="J37" s="179">
        <f t="shared" si="2"/>
        <v>0</v>
      </c>
      <c r="K37" s="179">
        <f t="shared" si="3"/>
        <v>0</v>
      </c>
      <c r="L37" s="179">
        <f t="shared" si="4"/>
        <v>0</v>
      </c>
      <c r="M37" s="232" t="str">
        <f>IF(C37&lt;&gt;0,(CONCATENATE("12e_",'Valoració '!$D$7,"00",A37))," ")</f>
        <v xml:space="preserve"> </v>
      </c>
    </row>
    <row r="38" spans="1:13" x14ac:dyDescent="0.25">
      <c r="A38" s="212">
        <v>31</v>
      </c>
      <c r="B38" s="12"/>
      <c r="C38" s="12"/>
      <c r="D38" s="12"/>
      <c r="E38" s="12"/>
      <c r="F38" s="12"/>
      <c r="G38" s="12"/>
      <c r="H38" s="179">
        <f t="shared" si="0"/>
        <v>0</v>
      </c>
      <c r="I38" s="179">
        <f t="shared" si="1"/>
        <v>0</v>
      </c>
      <c r="J38" s="179">
        <f t="shared" si="2"/>
        <v>0</v>
      </c>
      <c r="K38" s="179">
        <f t="shared" si="3"/>
        <v>0</v>
      </c>
      <c r="L38" s="179">
        <f t="shared" si="4"/>
        <v>0</v>
      </c>
      <c r="M38" s="232" t="str">
        <f>IF(C38&lt;&gt;0,(CONCATENATE("12e_",'Valoració '!$D$7,"00",A38))," ")</f>
        <v xml:space="preserve"> </v>
      </c>
    </row>
    <row r="39" spans="1:13" x14ac:dyDescent="0.25">
      <c r="A39" s="212">
        <v>32</v>
      </c>
      <c r="B39" s="12"/>
      <c r="C39" s="12"/>
      <c r="D39" s="12"/>
      <c r="E39" s="12"/>
      <c r="F39" s="12"/>
      <c r="G39" s="12"/>
      <c r="H39" s="179">
        <f t="shared" si="0"/>
        <v>0</v>
      </c>
      <c r="I39" s="179">
        <f t="shared" si="1"/>
        <v>0</v>
      </c>
      <c r="J39" s="179">
        <f t="shared" si="2"/>
        <v>0</v>
      </c>
      <c r="K39" s="179">
        <f t="shared" si="3"/>
        <v>0</v>
      </c>
      <c r="L39" s="179">
        <f t="shared" si="4"/>
        <v>0</v>
      </c>
      <c r="M39" s="232" t="str">
        <f>IF(C39&lt;&gt;0,(CONCATENATE("12e_",'Valoració '!$D$7,"00",A39))," ")</f>
        <v xml:space="preserve"> </v>
      </c>
    </row>
    <row r="40" spans="1:13" x14ac:dyDescent="0.25">
      <c r="A40" s="212">
        <v>33</v>
      </c>
      <c r="B40" s="12"/>
      <c r="C40" s="12"/>
      <c r="D40" s="12"/>
      <c r="E40" s="12"/>
      <c r="F40" s="12"/>
      <c r="G40" s="12"/>
      <c r="H40" s="179">
        <f t="shared" si="0"/>
        <v>0</v>
      </c>
      <c r="I40" s="179">
        <f t="shared" si="1"/>
        <v>0</v>
      </c>
      <c r="J40" s="179">
        <f t="shared" si="2"/>
        <v>0</v>
      </c>
      <c r="K40" s="179">
        <f t="shared" si="3"/>
        <v>0</v>
      </c>
      <c r="L40" s="179">
        <f t="shared" si="4"/>
        <v>0</v>
      </c>
      <c r="M40" s="232" t="str">
        <f>IF(C40&lt;&gt;0,(CONCATENATE("12e_",'Valoració '!$D$7,"00",A40))," ")</f>
        <v xml:space="preserve"> </v>
      </c>
    </row>
    <row r="41" spans="1:13" x14ac:dyDescent="0.25">
      <c r="A41" s="212">
        <v>34</v>
      </c>
      <c r="B41" s="12"/>
      <c r="C41" s="12"/>
      <c r="D41" s="12"/>
      <c r="E41" s="12"/>
      <c r="F41" s="12"/>
      <c r="G41" s="12"/>
      <c r="H41" s="179">
        <f t="shared" si="0"/>
        <v>0</v>
      </c>
      <c r="I41" s="179">
        <f t="shared" si="1"/>
        <v>0</v>
      </c>
      <c r="J41" s="179">
        <f t="shared" si="2"/>
        <v>0</v>
      </c>
      <c r="K41" s="179">
        <f t="shared" si="3"/>
        <v>0</v>
      </c>
      <c r="L41" s="179">
        <f t="shared" si="4"/>
        <v>0</v>
      </c>
      <c r="M41" s="232" t="str">
        <f>IF(C41&lt;&gt;0,(CONCATENATE("12e_",'Valoració '!$D$7,"00",A41))," ")</f>
        <v xml:space="preserve"> </v>
      </c>
    </row>
    <row r="42" spans="1:13" x14ac:dyDescent="0.25">
      <c r="A42" s="212">
        <v>35</v>
      </c>
      <c r="B42" s="12"/>
      <c r="C42" s="12"/>
      <c r="D42" s="12"/>
      <c r="E42" s="12"/>
      <c r="F42" s="12"/>
      <c r="G42" s="12"/>
      <c r="H42" s="179">
        <f t="shared" si="0"/>
        <v>0</v>
      </c>
      <c r="I42" s="179">
        <f t="shared" si="1"/>
        <v>0</v>
      </c>
      <c r="J42" s="179">
        <f t="shared" si="2"/>
        <v>0</v>
      </c>
      <c r="K42" s="179">
        <f t="shared" si="3"/>
        <v>0</v>
      </c>
      <c r="L42" s="179">
        <f t="shared" si="4"/>
        <v>0</v>
      </c>
      <c r="M42" s="232" t="str">
        <f>IF(C42&lt;&gt;0,(CONCATENATE("12e_",'Valoració '!$D$7,"00",A42))," ")</f>
        <v xml:space="preserve"> </v>
      </c>
    </row>
    <row r="43" spans="1:13" x14ac:dyDescent="0.25">
      <c r="A43" s="212">
        <v>36</v>
      </c>
      <c r="B43" s="12"/>
      <c r="C43" s="12"/>
      <c r="D43" s="12"/>
      <c r="E43" s="12"/>
      <c r="F43" s="12"/>
      <c r="G43" s="12"/>
      <c r="H43" s="179">
        <f t="shared" si="0"/>
        <v>0</v>
      </c>
      <c r="I43" s="179">
        <f t="shared" si="1"/>
        <v>0</v>
      </c>
      <c r="J43" s="179">
        <f t="shared" si="2"/>
        <v>0</v>
      </c>
      <c r="K43" s="179">
        <f t="shared" si="3"/>
        <v>0</v>
      </c>
      <c r="L43" s="179">
        <f t="shared" si="4"/>
        <v>0</v>
      </c>
      <c r="M43" s="232" t="str">
        <f>IF(C43&lt;&gt;0,(CONCATENATE("12e_",'Valoració '!$D$7,"00",A43))," ")</f>
        <v xml:space="preserve"> </v>
      </c>
    </row>
    <row r="44" spans="1:13" x14ac:dyDescent="0.25">
      <c r="A44" s="212">
        <v>37</v>
      </c>
      <c r="B44" s="12"/>
      <c r="C44" s="12"/>
      <c r="D44" s="12"/>
      <c r="E44" s="12"/>
      <c r="F44" s="12"/>
      <c r="G44" s="12"/>
      <c r="H44" s="179">
        <f t="shared" si="0"/>
        <v>0</v>
      </c>
      <c r="I44" s="179">
        <f t="shared" si="1"/>
        <v>0</v>
      </c>
      <c r="J44" s="179">
        <f t="shared" si="2"/>
        <v>0</v>
      </c>
      <c r="K44" s="179">
        <f t="shared" si="3"/>
        <v>0</v>
      </c>
      <c r="L44" s="179">
        <f t="shared" si="4"/>
        <v>0</v>
      </c>
      <c r="M44" s="232" t="str">
        <f>IF(C44&lt;&gt;0,(CONCATENATE("12e_",'Valoració '!$D$7,"00",A44))," ")</f>
        <v xml:space="preserve"> </v>
      </c>
    </row>
    <row r="45" spans="1:13" x14ac:dyDescent="0.25">
      <c r="A45" s="212">
        <v>38</v>
      </c>
      <c r="B45" s="12"/>
      <c r="C45" s="12"/>
      <c r="D45" s="12"/>
      <c r="E45" s="12"/>
      <c r="F45" s="12"/>
      <c r="G45" s="12"/>
      <c r="H45" s="179">
        <f t="shared" si="0"/>
        <v>0</v>
      </c>
      <c r="I45" s="179">
        <f t="shared" si="1"/>
        <v>0</v>
      </c>
      <c r="J45" s="179">
        <f t="shared" si="2"/>
        <v>0</v>
      </c>
      <c r="K45" s="179">
        <f t="shared" si="3"/>
        <v>0</v>
      </c>
      <c r="L45" s="179">
        <f t="shared" si="4"/>
        <v>0</v>
      </c>
      <c r="M45" s="232" t="str">
        <f>IF(C45&lt;&gt;0,(CONCATENATE("12e_",'Valoració '!$D$7,"00",A45))," ")</f>
        <v xml:space="preserve"> </v>
      </c>
    </row>
    <row r="46" spans="1:13" x14ac:dyDescent="0.25">
      <c r="A46" s="212">
        <v>39</v>
      </c>
      <c r="B46" s="12"/>
      <c r="C46" s="12"/>
      <c r="D46" s="12"/>
      <c r="E46" s="12"/>
      <c r="F46" s="12"/>
      <c r="G46" s="12"/>
      <c r="H46" s="179">
        <f t="shared" si="0"/>
        <v>0</v>
      </c>
      <c r="I46" s="179">
        <f t="shared" si="1"/>
        <v>0</v>
      </c>
      <c r="J46" s="179">
        <f t="shared" si="2"/>
        <v>0</v>
      </c>
      <c r="K46" s="179">
        <f t="shared" si="3"/>
        <v>0</v>
      </c>
      <c r="L46" s="179">
        <f t="shared" si="4"/>
        <v>0</v>
      </c>
      <c r="M46" s="232" t="str">
        <f>IF(C46&lt;&gt;0,(CONCATENATE("12e_",'Valoració '!$D$7,"00",A46))," ")</f>
        <v xml:space="preserve"> </v>
      </c>
    </row>
    <row r="47" spans="1:13" x14ac:dyDescent="0.25">
      <c r="A47" s="212">
        <v>40</v>
      </c>
      <c r="B47" s="12"/>
      <c r="C47" s="12"/>
      <c r="D47" s="12"/>
      <c r="E47" s="12"/>
      <c r="F47" s="12"/>
      <c r="G47" s="12"/>
      <c r="H47" s="179">
        <f t="shared" si="0"/>
        <v>0</v>
      </c>
      <c r="I47" s="179">
        <f t="shared" si="1"/>
        <v>0</v>
      </c>
      <c r="J47" s="179">
        <f t="shared" si="2"/>
        <v>0</v>
      </c>
      <c r="K47" s="179">
        <f t="shared" si="3"/>
        <v>0</v>
      </c>
      <c r="L47" s="179">
        <f t="shared" si="4"/>
        <v>0</v>
      </c>
      <c r="M47" s="232" t="str">
        <f>IF(C47&lt;&gt;0,(CONCATENATE("12e_",'Valoració '!$D$7,"00",A47))," ")</f>
        <v xml:space="preserve"> </v>
      </c>
    </row>
    <row r="48" spans="1:13" x14ac:dyDescent="0.25">
      <c r="A48" s="212">
        <v>41</v>
      </c>
      <c r="B48" s="12"/>
      <c r="C48" s="12"/>
      <c r="D48" s="12"/>
      <c r="E48" s="12"/>
      <c r="F48" s="12"/>
      <c r="G48" s="12"/>
      <c r="H48" s="179">
        <f t="shared" si="0"/>
        <v>0</v>
      </c>
      <c r="I48" s="179">
        <f t="shared" si="1"/>
        <v>0</v>
      </c>
      <c r="J48" s="179">
        <f t="shared" si="2"/>
        <v>0</v>
      </c>
      <c r="K48" s="179">
        <f t="shared" si="3"/>
        <v>0</v>
      </c>
      <c r="L48" s="179">
        <f t="shared" si="4"/>
        <v>0</v>
      </c>
      <c r="M48" s="232" t="str">
        <f>IF(C48&lt;&gt;0,(CONCATENATE("12e_",'Valoració '!$D$7,"00",A48))," ")</f>
        <v xml:space="preserve"> </v>
      </c>
    </row>
    <row r="49" spans="1:13" x14ac:dyDescent="0.25">
      <c r="A49" s="212">
        <v>42</v>
      </c>
      <c r="B49" s="12"/>
      <c r="C49" s="12"/>
      <c r="D49" s="12"/>
      <c r="E49" s="12"/>
      <c r="F49" s="12"/>
      <c r="G49" s="12"/>
      <c r="H49" s="179">
        <f t="shared" si="0"/>
        <v>0</v>
      </c>
      <c r="I49" s="179">
        <f t="shared" si="1"/>
        <v>0</v>
      </c>
      <c r="J49" s="179">
        <f t="shared" si="2"/>
        <v>0</v>
      </c>
      <c r="K49" s="179">
        <f t="shared" si="3"/>
        <v>0</v>
      </c>
      <c r="L49" s="179">
        <f t="shared" si="4"/>
        <v>0</v>
      </c>
      <c r="M49" s="232" t="str">
        <f>IF(C49&lt;&gt;0,(CONCATENATE("12e_",'Valoració '!$D$7,"00",A49))," ")</f>
        <v xml:space="preserve"> </v>
      </c>
    </row>
    <row r="50" spans="1:13" x14ac:dyDescent="0.25">
      <c r="A50" s="212">
        <v>43</v>
      </c>
      <c r="B50" s="12"/>
      <c r="C50" s="12"/>
      <c r="D50" s="12"/>
      <c r="E50" s="12"/>
      <c r="F50" s="12"/>
      <c r="G50" s="12"/>
      <c r="H50" s="179">
        <f t="shared" si="0"/>
        <v>0</v>
      </c>
      <c r="I50" s="179">
        <f t="shared" si="1"/>
        <v>0</v>
      </c>
      <c r="J50" s="179">
        <f t="shared" si="2"/>
        <v>0</v>
      </c>
      <c r="K50" s="179">
        <f t="shared" si="3"/>
        <v>0</v>
      </c>
      <c r="L50" s="179">
        <f t="shared" si="4"/>
        <v>0</v>
      </c>
      <c r="M50" s="232" t="str">
        <f>IF(C50&lt;&gt;0,(CONCATENATE("12e_",'Valoració '!$D$7,"00",A50))," ")</f>
        <v xml:space="preserve"> </v>
      </c>
    </row>
    <row r="51" spans="1:13" x14ac:dyDescent="0.25">
      <c r="A51" s="212">
        <v>44</v>
      </c>
      <c r="B51" s="12"/>
      <c r="C51" s="12"/>
      <c r="D51" s="12"/>
      <c r="E51" s="12"/>
      <c r="F51" s="12"/>
      <c r="G51" s="12"/>
      <c r="H51" s="179">
        <f t="shared" si="0"/>
        <v>0</v>
      </c>
      <c r="I51" s="179">
        <f t="shared" si="1"/>
        <v>0</v>
      </c>
      <c r="J51" s="179">
        <f t="shared" si="2"/>
        <v>0</v>
      </c>
      <c r="K51" s="179">
        <f t="shared" si="3"/>
        <v>0</v>
      </c>
      <c r="L51" s="179">
        <f t="shared" si="4"/>
        <v>0</v>
      </c>
      <c r="M51" s="232" t="str">
        <f>IF(C51&lt;&gt;0,(CONCATENATE("12e_",'Valoració '!$D$7,"00",A51))," ")</f>
        <v xml:space="preserve"> </v>
      </c>
    </row>
    <row r="52" spans="1:13" x14ac:dyDescent="0.25">
      <c r="A52" s="212">
        <v>45</v>
      </c>
      <c r="B52" s="12"/>
      <c r="C52" s="12"/>
      <c r="D52" s="12"/>
      <c r="E52" s="12"/>
      <c r="F52" s="12"/>
      <c r="G52" s="12"/>
      <c r="H52" s="179">
        <f t="shared" si="0"/>
        <v>0</v>
      </c>
      <c r="I52" s="179">
        <f t="shared" si="1"/>
        <v>0</v>
      </c>
      <c r="J52" s="179">
        <f t="shared" si="2"/>
        <v>0</v>
      </c>
      <c r="K52" s="179">
        <f t="shared" si="3"/>
        <v>0</v>
      </c>
      <c r="L52" s="179">
        <f t="shared" si="4"/>
        <v>0</v>
      </c>
      <c r="M52" s="232" t="str">
        <f>IF(C52&lt;&gt;0,(CONCATENATE("12e_",'Valoració '!$D$7,"00",A52))," ")</f>
        <v xml:space="preserve"> </v>
      </c>
    </row>
    <row r="53" spans="1:13" x14ac:dyDescent="0.25">
      <c r="A53" s="212">
        <v>46</v>
      </c>
      <c r="B53" s="12"/>
      <c r="C53" s="12"/>
      <c r="D53" s="12"/>
      <c r="E53" s="12"/>
      <c r="F53" s="12"/>
      <c r="G53" s="12"/>
      <c r="H53" s="179">
        <f t="shared" si="0"/>
        <v>0</v>
      </c>
      <c r="I53" s="179">
        <f t="shared" si="1"/>
        <v>0</v>
      </c>
      <c r="J53" s="179">
        <f t="shared" si="2"/>
        <v>0</v>
      </c>
      <c r="K53" s="179">
        <f t="shared" si="3"/>
        <v>0</v>
      </c>
      <c r="L53" s="179">
        <f t="shared" si="4"/>
        <v>0</v>
      </c>
      <c r="M53" s="232" t="str">
        <f>IF(C53&lt;&gt;0,(CONCATENATE("12e_",'Valoració '!$D$7,"00",A53))," ")</f>
        <v xml:space="preserve"> </v>
      </c>
    </row>
    <row r="54" spans="1:13" x14ac:dyDescent="0.25">
      <c r="A54" s="212">
        <v>47</v>
      </c>
      <c r="B54" s="12"/>
      <c r="C54" s="12"/>
      <c r="D54" s="12"/>
      <c r="E54" s="12"/>
      <c r="F54" s="12"/>
      <c r="G54" s="12"/>
      <c r="H54" s="179">
        <f t="shared" si="0"/>
        <v>0</v>
      </c>
      <c r="I54" s="179">
        <f t="shared" si="1"/>
        <v>0</v>
      </c>
      <c r="J54" s="179">
        <f t="shared" si="2"/>
        <v>0</v>
      </c>
      <c r="K54" s="179">
        <f t="shared" si="3"/>
        <v>0</v>
      </c>
      <c r="L54" s="179">
        <f t="shared" si="4"/>
        <v>0</v>
      </c>
      <c r="M54" s="232" t="str">
        <f>IF(C54&lt;&gt;0,(CONCATENATE("12e_",'Valoració '!$D$7,"00",A54))," ")</f>
        <v xml:space="preserve"> </v>
      </c>
    </row>
    <row r="55" spans="1:13" x14ac:dyDescent="0.25">
      <c r="A55" s="212">
        <v>48</v>
      </c>
      <c r="B55" s="12"/>
      <c r="C55" s="12"/>
      <c r="D55" s="12"/>
      <c r="E55" s="12"/>
      <c r="F55" s="12"/>
      <c r="G55" s="12"/>
      <c r="H55" s="179">
        <f t="shared" si="0"/>
        <v>0</v>
      </c>
      <c r="I55" s="179">
        <f t="shared" si="1"/>
        <v>0</v>
      </c>
      <c r="J55" s="179">
        <f t="shared" si="2"/>
        <v>0</v>
      </c>
      <c r="K55" s="179">
        <f t="shared" si="3"/>
        <v>0</v>
      </c>
      <c r="L55" s="179">
        <f t="shared" si="4"/>
        <v>0</v>
      </c>
      <c r="M55" s="232" t="str">
        <f>IF(C55&lt;&gt;0,(CONCATENATE("12e_",'Valoració '!$D$7,"00",A55))," ")</f>
        <v xml:space="preserve"> </v>
      </c>
    </row>
    <row r="56" spans="1:13" x14ac:dyDescent="0.25">
      <c r="A56" s="212">
        <v>49</v>
      </c>
      <c r="B56" s="12"/>
      <c r="C56" s="12"/>
      <c r="D56" s="12"/>
      <c r="E56" s="12"/>
      <c r="F56" s="12"/>
      <c r="G56" s="12"/>
      <c r="H56" s="179">
        <f t="shared" si="0"/>
        <v>0</v>
      </c>
      <c r="I56" s="179">
        <f t="shared" si="1"/>
        <v>0</v>
      </c>
      <c r="J56" s="179">
        <f t="shared" si="2"/>
        <v>0</v>
      </c>
      <c r="K56" s="179">
        <f t="shared" si="3"/>
        <v>0</v>
      </c>
      <c r="L56" s="179">
        <f t="shared" si="4"/>
        <v>0</v>
      </c>
      <c r="M56" s="232" t="str">
        <f>IF(C56&lt;&gt;0,(CONCATENATE("12e_",'Valoració '!$D$7,"00",A56))," ")</f>
        <v xml:space="preserve"> </v>
      </c>
    </row>
    <row r="57" spans="1:13" x14ac:dyDescent="0.25">
      <c r="A57" s="212">
        <v>50</v>
      </c>
      <c r="B57" s="12"/>
      <c r="C57" s="12"/>
      <c r="D57" s="12"/>
      <c r="E57" s="12"/>
      <c r="F57" s="12"/>
      <c r="G57" s="12"/>
      <c r="H57" s="179">
        <f t="shared" ref="H57:H106" si="5">IF(B57="Patent",0,IF(AND(D57="Internacional",G57="Responsable"),0.25*E57,0))</f>
        <v>0</v>
      </c>
      <c r="I57" s="179">
        <f t="shared" ref="I57:I106" si="6">IF(B57="Patent",0,IF(AND(D57="Nacional",G57="Responsable"),0.2*E57,0))</f>
        <v>0</v>
      </c>
      <c r="J57" s="179">
        <f t="shared" ref="J57:J106" si="7">IF(B57="Patent",0,IF(AND(D57="Nacional",G57="Participant"),0.1*E57,0))</f>
        <v>0</v>
      </c>
      <c r="K57" s="179">
        <f t="shared" ref="K57:K106" si="8">IF(B57="Patent",0,IF(AND(D57="Internacional",G57="Participant"),0.1*E57,0))</f>
        <v>0</v>
      </c>
      <c r="L57" s="179">
        <f t="shared" ref="L57:L106" si="9">IF(B57="Patent",1,0)</f>
        <v>0</v>
      </c>
      <c r="M57" s="232" t="str">
        <f>IF(C57&lt;&gt;0,(CONCATENATE("12e_",'Valoració '!$D$7,"00",A57))," ")</f>
        <v xml:space="preserve"> </v>
      </c>
    </row>
    <row r="58" spans="1:13" x14ac:dyDescent="0.25">
      <c r="A58" s="212">
        <v>51</v>
      </c>
      <c r="B58" s="12"/>
      <c r="C58" s="12"/>
      <c r="D58" s="12"/>
      <c r="E58" s="12"/>
      <c r="F58" s="12"/>
      <c r="G58" s="12"/>
      <c r="H58" s="179">
        <f t="shared" si="5"/>
        <v>0</v>
      </c>
      <c r="I58" s="179">
        <f t="shared" si="6"/>
        <v>0</v>
      </c>
      <c r="J58" s="179">
        <f t="shared" si="7"/>
        <v>0</v>
      </c>
      <c r="K58" s="179">
        <f t="shared" si="8"/>
        <v>0</v>
      </c>
      <c r="L58" s="179">
        <f t="shared" si="9"/>
        <v>0</v>
      </c>
      <c r="M58" s="232" t="str">
        <f>IF(C58&lt;&gt;0,(CONCATENATE("12e_",'Valoració '!$D$7,"00",A58))," ")</f>
        <v xml:space="preserve"> </v>
      </c>
    </row>
    <row r="59" spans="1:13" x14ac:dyDescent="0.25">
      <c r="A59" s="212">
        <v>52</v>
      </c>
      <c r="B59" s="12"/>
      <c r="C59" s="12"/>
      <c r="D59" s="12"/>
      <c r="E59" s="12"/>
      <c r="F59" s="12"/>
      <c r="G59" s="12"/>
      <c r="H59" s="179">
        <f t="shared" si="5"/>
        <v>0</v>
      </c>
      <c r="I59" s="179">
        <f t="shared" si="6"/>
        <v>0</v>
      </c>
      <c r="J59" s="179">
        <f t="shared" si="7"/>
        <v>0</v>
      </c>
      <c r="K59" s="179">
        <f t="shared" si="8"/>
        <v>0</v>
      </c>
      <c r="L59" s="179">
        <f t="shared" si="9"/>
        <v>0</v>
      </c>
      <c r="M59" s="232" t="str">
        <f>IF(C59&lt;&gt;0,(CONCATENATE("12e_",'Valoració '!$D$7,"00",A59))," ")</f>
        <v xml:space="preserve"> </v>
      </c>
    </row>
    <row r="60" spans="1:13" x14ac:dyDescent="0.25">
      <c r="A60" s="212">
        <v>53</v>
      </c>
      <c r="B60" s="12"/>
      <c r="C60" s="12"/>
      <c r="D60" s="12"/>
      <c r="E60" s="12"/>
      <c r="F60" s="12"/>
      <c r="G60" s="12"/>
      <c r="H60" s="179">
        <f t="shared" si="5"/>
        <v>0</v>
      </c>
      <c r="I60" s="179">
        <f t="shared" si="6"/>
        <v>0</v>
      </c>
      <c r="J60" s="179">
        <f t="shared" si="7"/>
        <v>0</v>
      </c>
      <c r="K60" s="179">
        <f t="shared" si="8"/>
        <v>0</v>
      </c>
      <c r="L60" s="179">
        <f t="shared" si="9"/>
        <v>0</v>
      </c>
      <c r="M60" s="232" t="str">
        <f>IF(C60&lt;&gt;0,(CONCATENATE("12e_",'Valoració '!$D$7,"00",A60))," ")</f>
        <v xml:space="preserve"> </v>
      </c>
    </row>
    <row r="61" spans="1:13" x14ac:dyDescent="0.25">
      <c r="A61" s="212">
        <v>54</v>
      </c>
      <c r="B61" s="12"/>
      <c r="C61" s="12"/>
      <c r="D61" s="12"/>
      <c r="E61" s="12"/>
      <c r="F61" s="12"/>
      <c r="G61" s="12"/>
      <c r="H61" s="179">
        <f t="shared" si="5"/>
        <v>0</v>
      </c>
      <c r="I61" s="179">
        <f t="shared" si="6"/>
        <v>0</v>
      </c>
      <c r="J61" s="179">
        <f t="shared" si="7"/>
        <v>0</v>
      </c>
      <c r="K61" s="179">
        <f t="shared" si="8"/>
        <v>0</v>
      </c>
      <c r="L61" s="179">
        <f t="shared" si="9"/>
        <v>0</v>
      </c>
      <c r="M61" s="232" t="str">
        <f>IF(C61&lt;&gt;0,(CONCATENATE("12e_",'Valoració '!$D$7,"00",A61))," ")</f>
        <v xml:space="preserve"> </v>
      </c>
    </row>
    <row r="62" spans="1:13" x14ac:dyDescent="0.25">
      <c r="A62" s="212">
        <v>55</v>
      </c>
      <c r="B62" s="12"/>
      <c r="C62" s="12"/>
      <c r="D62" s="12"/>
      <c r="E62" s="12"/>
      <c r="F62" s="12"/>
      <c r="G62" s="12"/>
      <c r="H62" s="179">
        <f t="shared" si="5"/>
        <v>0</v>
      </c>
      <c r="I62" s="179">
        <f t="shared" si="6"/>
        <v>0</v>
      </c>
      <c r="J62" s="179">
        <f t="shared" si="7"/>
        <v>0</v>
      </c>
      <c r="K62" s="179">
        <f t="shared" si="8"/>
        <v>0</v>
      </c>
      <c r="L62" s="179">
        <f t="shared" si="9"/>
        <v>0</v>
      </c>
      <c r="M62" s="232" t="str">
        <f>IF(C62&lt;&gt;0,(CONCATENATE("12e_",'Valoració '!$D$7,"00",A62))," ")</f>
        <v xml:space="preserve"> </v>
      </c>
    </row>
    <row r="63" spans="1:13" x14ac:dyDescent="0.25">
      <c r="A63" s="212">
        <v>56</v>
      </c>
      <c r="B63" s="12"/>
      <c r="C63" s="12"/>
      <c r="D63" s="12"/>
      <c r="E63" s="12"/>
      <c r="F63" s="12"/>
      <c r="G63" s="12"/>
      <c r="H63" s="179">
        <f t="shared" si="5"/>
        <v>0</v>
      </c>
      <c r="I63" s="179">
        <f t="shared" si="6"/>
        <v>0</v>
      </c>
      <c r="J63" s="179">
        <f t="shared" si="7"/>
        <v>0</v>
      </c>
      <c r="K63" s="179">
        <f t="shared" si="8"/>
        <v>0</v>
      </c>
      <c r="L63" s="179">
        <f t="shared" si="9"/>
        <v>0</v>
      </c>
      <c r="M63" s="232" t="str">
        <f>IF(C63&lt;&gt;0,(CONCATENATE("12e_",'Valoració '!$D$7,"00",A63))," ")</f>
        <v xml:space="preserve"> </v>
      </c>
    </row>
    <row r="64" spans="1:13" x14ac:dyDescent="0.25">
      <c r="A64" s="212">
        <v>57</v>
      </c>
      <c r="B64" s="12"/>
      <c r="C64" s="12"/>
      <c r="D64" s="12"/>
      <c r="E64" s="12"/>
      <c r="F64" s="12"/>
      <c r="G64" s="12"/>
      <c r="H64" s="179">
        <f t="shared" si="5"/>
        <v>0</v>
      </c>
      <c r="I64" s="179">
        <f t="shared" si="6"/>
        <v>0</v>
      </c>
      <c r="J64" s="179">
        <f t="shared" si="7"/>
        <v>0</v>
      </c>
      <c r="K64" s="179">
        <f t="shared" si="8"/>
        <v>0</v>
      </c>
      <c r="L64" s="179">
        <f t="shared" si="9"/>
        <v>0</v>
      </c>
      <c r="M64" s="232" t="str">
        <f>IF(C64&lt;&gt;0,(CONCATENATE("12e_",'Valoració '!$D$7,"00",A64))," ")</f>
        <v xml:space="preserve"> </v>
      </c>
    </row>
    <row r="65" spans="1:13" x14ac:dyDescent="0.25">
      <c r="A65" s="212">
        <v>58</v>
      </c>
      <c r="B65" s="12"/>
      <c r="C65" s="12"/>
      <c r="D65" s="12"/>
      <c r="E65" s="12"/>
      <c r="F65" s="12"/>
      <c r="G65" s="12"/>
      <c r="H65" s="179">
        <f t="shared" si="5"/>
        <v>0</v>
      </c>
      <c r="I65" s="179">
        <f t="shared" si="6"/>
        <v>0</v>
      </c>
      <c r="J65" s="179">
        <f t="shared" si="7"/>
        <v>0</v>
      </c>
      <c r="K65" s="179">
        <f t="shared" si="8"/>
        <v>0</v>
      </c>
      <c r="L65" s="179">
        <f t="shared" si="9"/>
        <v>0</v>
      </c>
      <c r="M65" s="232" t="str">
        <f>IF(C65&lt;&gt;0,(CONCATENATE("12e_",'Valoració '!$D$7,"00",A65))," ")</f>
        <v xml:space="preserve"> </v>
      </c>
    </row>
    <row r="66" spans="1:13" x14ac:dyDescent="0.25">
      <c r="A66" s="212">
        <v>59</v>
      </c>
      <c r="B66" s="12"/>
      <c r="C66" s="12"/>
      <c r="D66" s="12"/>
      <c r="E66" s="12"/>
      <c r="F66" s="12"/>
      <c r="G66" s="12"/>
      <c r="H66" s="179">
        <f t="shared" si="5"/>
        <v>0</v>
      </c>
      <c r="I66" s="179">
        <f t="shared" si="6"/>
        <v>0</v>
      </c>
      <c r="J66" s="179">
        <f t="shared" si="7"/>
        <v>0</v>
      </c>
      <c r="K66" s="179">
        <f t="shared" si="8"/>
        <v>0</v>
      </c>
      <c r="L66" s="179">
        <f t="shared" si="9"/>
        <v>0</v>
      </c>
      <c r="M66" s="232" t="str">
        <f>IF(C66&lt;&gt;0,(CONCATENATE("12e_",'Valoració '!$D$7,"00",A66))," ")</f>
        <v xml:space="preserve"> </v>
      </c>
    </row>
    <row r="67" spans="1:13" x14ac:dyDescent="0.25">
      <c r="A67" s="212">
        <v>60</v>
      </c>
      <c r="B67" s="12"/>
      <c r="C67" s="12"/>
      <c r="D67" s="12"/>
      <c r="E67" s="12"/>
      <c r="F67" s="12"/>
      <c r="G67" s="12"/>
      <c r="H67" s="179">
        <f t="shared" si="5"/>
        <v>0</v>
      </c>
      <c r="I67" s="179">
        <f t="shared" si="6"/>
        <v>0</v>
      </c>
      <c r="J67" s="179">
        <f t="shared" si="7"/>
        <v>0</v>
      </c>
      <c r="K67" s="179">
        <f t="shared" si="8"/>
        <v>0</v>
      </c>
      <c r="L67" s="179">
        <f t="shared" si="9"/>
        <v>0</v>
      </c>
      <c r="M67" s="232" t="str">
        <f>IF(C67&lt;&gt;0,(CONCATENATE("12e_",'Valoració '!$D$7,"00",A67))," ")</f>
        <v xml:space="preserve"> </v>
      </c>
    </row>
    <row r="68" spans="1:13" x14ac:dyDescent="0.25">
      <c r="A68" s="212">
        <v>61</v>
      </c>
      <c r="B68" s="12"/>
      <c r="C68" s="12"/>
      <c r="D68" s="12"/>
      <c r="E68" s="12"/>
      <c r="F68" s="12"/>
      <c r="G68" s="12"/>
      <c r="H68" s="179">
        <f t="shared" si="5"/>
        <v>0</v>
      </c>
      <c r="I68" s="179">
        <f t="shared" si="6"/>
        <v>0</v>
      </c>
      <c r="J68" s="179">
        <f t="shared" si="7"/>
        <v>0</v>
      </c>
      <c r="K68" s="179">
        <f t="shared" si="8"/>
        <v>0</v>
      </c>
      <c r="L68" s="179">
        <f t="shared" si="9"/>
        <v>0</v>
      </c>
      <c r="M68" s="232" t="str">
        <f>IF(C68&lt;&gt;0,(CONCATENATE("12e_",'Valoració '!$D$7,"00",A68))," ")</f>
        <v xml:space="preserve"> </v>
      </c>
    </row>
    <row r="69" spans="1:13" x14ac:dyDescent="0.25">
      <c r="A69" s="212">
        <v>62</v>
      </c>
      <c r="B69" s="12"/>
      <c r="C69" s="12"/>
      <c r="D69" s="12"/>
      <c r="E69" s="12"/>
      <c r="F69" s="12"/>
      <c r="G69" s="12"/>
      <c r="H69" s="179">
        <f t="shared" si="5"/>
        <v>0</v>
      </c>
      <c r="I69" s="179">
        <f t="shared" si="6"/>
        <v>0</v>
      </c>
      <c r="J69" s="179">
        <f t="shared" si="7"/>
        <v>0</v>
      </c>
      <c r="K69" s="179">
        <f t="shared" si="8"/>
        <v>0</v>
      </c>
      <c r="L69" s="179">
        <f t="shared" si="9"/>
        <v>0</v>
      </c>
      <c r="M69" s="232" t="str">
        <f>IF(C69&lt;&gt;0,(CONCATENATE("12e_",'Valoració '!$D$7,"00",A69))," ")</f>
        <v xml:space="preserve"> </v>
      </c>
    </row>
    <row r="70" spans="1:13" x14ac:dyDescent="0.25">
      <c r="A70" s="212">
        <v>63</v>
      </c>
      <c r="B70" s="12"/>
      <c r="C70" s="12"/>
      <c r="D70" s="12"/>
      <c r="E70" s="12"/>
      <c r="F70" s="12"/>
      <c r="G70" s="12"/>
      <c r="H70" s="179">
        <f t="shared" si="5"/>
        <v>0</v>
      </c>
      <c r="I70" s="179">
        <f t="shared" si="6"/>
        <v>0</v>
      </c>
      <c r="J70" s="179">
        <f t="shared" si="7"/>
        <v>0</v>
      </c>
      <c r="K70" s="179">
        <f t="shared" si="8"/>
        <v>0</v>
      </c>
      <c r="L70" s="179">
        <f t="shared" si="9"/>
        <v>0</v>
      </c>
      <c r="M70" s="232" t="str">
        <f>IF(C70&lt;&gt;0,(CONCATENATE("12e_",'Valoració '!$D$7,"00",A70))," ")</f>
        <v xml:space="preserve"> </v>
      </c>
    </row>
    <row r="71" spans="1:13" x14ac:dyDescent="0.25">
      <c r="A71" s="212">
        <v>64</v>
      </c>
      <c r="B71" s="12"/>
      <c r="C71" s="12"/>
      <c r="D71" s="12"/>
      <c r="E71" s="12"/>
      <c r="F71" s="12"/>
      <c r="G71" s="12"/>
      <c r="H71" s="179">
        <f t="shared" si="5"/>
        <v>0</v>
      </c>
      <c r="I71" s="179">
        <f t="shared" si="6"/>
        <v>0</v>
      </c>
      <c r="J71" s="179">
        <f t="shared" si="7"/>
        <v>0</v>
      </c>
      <c r="K71" s="179">
        <f t="shared" si="8"/>
        <v>0</v>
      </c>
      <c r="L71" s="179">
        <f t="shared" si="9"/>
        <v>0</v>
      </c>
      <c r="M71" s="232" t="str">
        <f>IF(C71&lt;&gt;0,(CONCATENATE("12e_",'Valoració '!$D$7,"00",A71))," ")</f>
        <v xml:space="preserve"> </v>
      </c>
    </row>
    <row r="72" spans="1:13" x14ac:dyDescent="0.25">
      <c r="A72" s="212">
        <v>65</v>
      </c>
      <c r="B72" s="12"/>
      <c r="C72" s="12"/>
      <c r="D72" s="12"/>
      <c r="E72" s="12"/>
      <c r="F72" s="12"/>
      <c r="G72" s="12"/>
      <c r="H72" s="179">
        <f t="shared" si="5"/>
        <v>0</v>
      </c>
      <c r="I72" s="179">
        <f t="shared" si="6"/>
        <v>0</v>
      </c>
      <c r="J72" s="179">
        <f t="shared" si="7"/>
        <v>0</v>
      </c>
      <c r="K72" s="179">
        <f t="shared" si="8"/>
        <v>0</v>
      </c>
      <c r="L72" s="179">
        <f t="shared" si="9"/>
        <v>0</v>
      </c>
      <c r="M72" s="232" t="str">
        <f>IF(C72&lt;&gt;0,(CONCATENATE("12e_",'Valoració '!$D$7,"00",A72))," ")</f>
        <v xml:space="preserve"> </v>
      </c>
    </row>
    <row r="73" spans="1:13" x14ac:dyDescent="0.25">
      <c r="A73" s="212">
        <v>66</v>
      </c>
      <c r="B73" s="12"/>
      <c r="C73" s="12"/>
      <c r="D73" s="12"/>
      <c r="E73" s="12"/>
      <c r="F73" s="12"/>
      <c r="G73" s="12"/>
      <c r="H73" s="179">
        <f t="shared" si="5"/>
        <v>0</v>
      </c>
      <c r="I73" s="179">
        <f t="shared" si="6"/>
        <v>0</v>
      </c>
      <c r="J73" s="179">
        <f t="shared" si="7"/>
        <v>0</v>
      </c>
      <c r="K73" s="179">
        <f t="shared" si="8"/>
        <v>0</v>
      </c>
      <c r="L73" s="179">
        <f t="shared" si="9"/>
        <v>0</v>
      </c>
      <c r="M73" s="232" t="str">
        <f>IF(C73&lt;&gt;0,(CONCATENATE("12e_",'Valoració '!$D$7,"00",A73))," ")</f>
        <v xml:space="preserve"> </v>
      </c>
    </row>
    <row r="74" spans="1:13" x14ac:dyDescent="0.25">
      <c r="A74" s="212">
        <v>67</v>
      </c>
      <c r="B74" s="12"/>
      <c r="C74" s="12"/>
      <c r="D74" s="12"/>
      <c r="E74" s="12"/>
      <c r="F74" s="12"/>
      <c r="G74" s="12"/>
      <c r="H74" s="179">
        <f t="shared" si="5"/>
        <v>0</v>
      </c>
      <c r="I74" s="179">
        <f t="shared" si="6"/>
        <v>0</v>
      </c>
      <c r="J74" s="179">
        <f t="shared" si="7"/>
        <v>0</v>
      </c>
      <c r="K74" s="179">
        <f t="shared" si="8"/>
        <v>0</v>
      </c>
      <c r="L74" s="179">
        <f t="shared" si="9"/>
        <v>0</v>
      </c>
      <c r="M74" s="232" t="str">
        <f>IF(C74&lt;&gt;0,(CONCATENATE("12e_",'Valoració '!$D$7,"00",A74))," ")</f>
        <v xml:space="preserve"> </v>
      </c>
    </row>
    <row r="75" spans="1:13" x14ac:dyDescent="0.25">
      <c r="A75" s="212">
        <v>68</v>
      </c>
      <c r="B75" s="12"/>
      <c r="C75" s="12"/>
      <c r="D75" s="12"/>
      <c r="E75" s="12"/>
      <c r="F75" s="12"/>
      <c r="G75" s="12"/>
      <c r="H75" s="179">
        <f t="shared" si="5"/>
        <v>0</v>
      </c>
      <c r="I75" s="179">
        <f t="shared" si="6"/>
        <v>0</v>
      </c>
      <c r="J75" s="179">
        <f t="shared" si="7"/>
        <v>0</v>
      </c>
      <c r="K75" s="179">
        <f t="shared" si="8"/>
        <v>0</v>
      </c>
      <c r="L75" s="179">
        <f t="shared" si="9"/>
        <v>0</v>
      </c>
      <c r="M75" s="232" t="str">
        <f>IF(C75&lt;&gt;0,(CONCATENATE("12e_",'Valoració '!$D$7,"00",A75))," ")</f>
        <v xml:space="preserve"> </v>
      </c>
    </row>
    <row r="76" spans="1:13" x14ac:dyDescent="0.25">
      <c r="A76" s="212">
        <v>69</v>
      </c>
      <c r="B76" s="12"/>
      <c r="C76" s="12"/>
      <c r="D76" s="12"/>
      <c r="E76" s="12"/>
      <c r="F76" s="12"/>
      <c r="G76" s="12"/>
      <c r="H76" s="179">
        <f t="shared" si="5"/>
        <v>0</v>
      </c>
      <c r="I76" s="179">
        <f t="shared" si="6"/>
        <v>0</v>
      </c>
      <c r="J76" s="179">
        <f t="shared" si="7"/>
        <v>0</v>
      </c>
      <c r="K76" s="179">
        <f t="shared" si="8"/>
        <v>0</v>
      </c>
      <c r="L76" s="179">
        <f t="shared" si="9"/>
        <v>0</v>
      </c>
      <c r="M76" s="232" t="str">
        <f>IF(C76&lt;&gt;0,(CONCATENATE("12e_",'Valoració '!$D$7,"00",A76))," ")</f>
        <v xml:space="preserve"> </v>
      </c>
    </row>
    <row r="77" spans="1:13" x14ac:dyDescent="0.25">
      <c r="A77" s="212">
        <v>70</v>
      </c>
      <c r="B77" s="12"/>
      <c r="C77" s="12"/>
      <c r="D77" s="12"/>
      <c r="E77" s="12"/>
      <c r="F77" s="12"/>
      <c r="G77" s="12"/>
      <c r="H77" s="179">
        <f t="shared" si="5"/>
        <v>0</v>
      </c>
      <c r="I77" s="179">
        <f t="shared" si="6"/>
        <v>0</v>
      </c>
      <c r="J77" s="179">
        <f t="shared" si="7"/>
        <v>0</v>
      </c>
      <c r="K77" s="179">
        <f t="shared" si="8"/>
        <v>0</v>
      </c>
      <c r="L77" s="179">
        <f t="shared" si="9"/>
        <v>0</v>
      </c>
      <c r="M77" s="232" t="str">
        <f>IF(C77&lt;&gt;0,(CONCATENATE("12e_",'Valoració '!$D$7,"00",A77))," ")</f>
        <v xml:space="preserve"> </v>
      </c>
    </row>
    <row r="78" spans="1:13" x14ac:dyDescent="0.25">
      <c r="A78" s="212">
        <v>71</v>
      </c>
      <c r="B78" s="12"/>
      <c r="C78" s="12"/>
      <c r="D78" s="12"/>
      <c r="E78" s="12"/>
      <c r="F78" s="12"/>
      <c r="G78" s="12"/>
      <c r="H78" s="179">
        <f t="shared" si="5"/>
        <v>0</v>
      </c>
      <c r="I78" s="179">
        <f t="shared" si="6"/>
        <v>0</v>
      </c>
      <c r="J78" s="179">
        <f t="shared" si="7"/>
        <v>0</v>
      </c>
      <c r="K78" s="179">
        <f t="shared" si="8"/>
        <v>0</v>
      </c>
      <c r="L78" s="179">
        <f t="shared" si="9"/>
        <v>0</v>
      </c>
      <c r="M78" s="232" t="str">
        <f>IF(C78&lt;&gt;0,(CONCATENATE("12e_",'Valoració '!$D$7,"00",A78))," ")</f>
        <v xml:space="preserve"> </v>
      </c>
    </row>
    <row r="79" spans="1:13" x14ac:dyDescent="0.25">
      <c r="A79" s="212">
        <v>72</v>
      </c>
      <c r="B79" s="12"/>
      <c r="C79" s="12"/>
      <c r="D79" s="12"/>
      <c r="E79" s="12"/>
      <c r="F79" s="12"/>
      <c r="G79" s="12"/>
      <c r="H79" s="179">
        <f t="shared" si="5"/>
        <v>0</v>
      </c>
      <c r="I79" s="179">
        <f t="shared" si="6"/>
        <v>0</v>
      </c>
      <c r="J79" s="179">
        <f t="shared" si="7"/>
        <v>0</v>
      </c>
      <c r="K79" s="179">
        <f t="shared" si="8"/>
        <v>0</v>
      </c>
      <c r="L79" s="179">
        <f t="shared" si="9"/>
        <v>0</v>
      </c>
      <c r="M79" s="232" t="str">
        <f>IF(C79&lt;&gt;0,(CONCATENATE("12e_",'Valoració '!$D$7,"00",A79))," ")</f>
        <v xml:space="preserve"> </v>
      </c>
    </row>
    <row r="80" spans="1:13" x14ac:dyDescent="0.25">
      <c r="A80" s="212">
        <v>73</v>
      </c>
      <c r="B80" s="12"/>
      <c r="C80" s="12"/>
      <c r="D80" s="12"/>
      <c r="E80" s="12"/>
      <c r="F80" s="12"/>
      <c r="G80" s="12"/>
      <c r="H80" s="179">
        <f t="shared" si="5"/>
        <v>0</v>
      </c>
      <c r="I80" s="179">
        <f t="shared" si="6"/>
        <v>0</v>
      </c>
      <c r="J80" s="179">
        <f t="shared" si="7"/>
        <v>0</v>
      </c>
      <c r="K80" s="179">
        <f t="shared" si="8"/>
        <v>0</v>
      </c>
      <c r="L80" s="179">
        <f t="shared" si="9"/>
        <v>0</v>
      </c>
      <c r="M80" s="232" t="str">
        <f>IF(C80&lt;&gt;0,(CONCATENATE("12e_",'Valoració '!$D$7,"00",A80))," ")</f>
        <v xml:space="preserve"> </v>
      </c>
    </row>
    <row r="81" spans="1:13" x14ac:dyDescent="0.25">
      <c r="A81" s="212">
        <v>74</v>
      </c>
      <c r="B81" s="12"/>
      <c r="C81" s="12"/>
      <c r="D81" s="12"/>
      <c r="E81" s="12"/>
      <c r="F81" s="12"/>
      <c r="G81" s="12"/>
      <c r="H81" s="179">
        <f t="shared" si="5"/>
        <v>0</v>
      </c>
      <c r="I81" s="179">
        <f t="shared" si="6"/>
        <v>0</v>
      </c>
      <c r="J81" s="179">
        <f t="shared" si="7"/>
        <v>0</v>
      </c>
      <c r="K81" s="179">
        <f t="shared" si="8"/>
        <v>0</v>
      </c>
      <c r="L81" s="179">
        <f t="shared" si="9"/>
        <v>0</v>
      </c>
      <c r="M81" s="232" t="str">
        <f>IF(C81&lt;&gt;0,(CONCATENATE("12e_",'Valoració '!$D$7,"00",A81))," ")</f>
        <v xml:space="preserve"> </v>
      </c>
    </row>
    <row r="82" spans="1:13" x14ac:dyDescent="0.25">
      <c r="A82" s="212">
        <v>75</v>
      </c>
      <c r="B82" s="12"/>
      <c r="C82" s="12"/>
      <c r="D82" s="12"/>
      <c r="E82" s="12"/>
      <c r="F82" s="12"/>
      <c r="G82" s="12"/>
      <c r="H82" s="179">
        <f t="shared" si="5"/>
        <v>0</v>
      </c>
      <c r="I82" s="179">
        <f t="shared" si="6"/>
        <v>0</v>
      </c>
      <c r="J82" s="179">
        <f t="shared" si="7"/>
        <v>0</v>
      </c>
      <c r="K82" s="179">
        <f t="shared" si="8"/>
        <v>0</v>
      </c>
      <c r="L82" s="179">
        <f t="shared" si="9"/>
        <v>0</v>
      </c>
      <c r="M82" s="232" t="str">
        <f>IF(C82&lt;&gt;0,(CONCATENATE("12e_",'Valoració '!$D$7,"00",A82))," ")</f>
        <v xml:space="preserve"> </v>
      </c>
    </row>
    <row r="83" spans="1:13" x14ac:dyDescent="0.25">
      <c r="A83" s="212">
        <v>76</v>
      </c>
      <c r="B83" s="12"/>
      <c r="C83" s="12"/>
      <c r="D83" s="12"/>
      <c r="E83" s="12"/>
      <c r="F83" s="12"/>
      <c r="G83" s="12"/>
      <c r="H83" s="179">
        <f t="shared" si="5"/>
        <v>0</v>
      </c>
      <c r="I83" s="179">
        <f t="shared" si="6"/>
        <v>0</v>
      </c>
      <c r="J83" s="179">
        <f t="shared" si="7"/>
        <v>0</v>
      </c>
      <c r="K83" s="179">
        <f t="shared" si="8"/>
        <v>0</v>
      </c>
      <c r="L83" s="179">
        <f t="shared" si="9"/>
        <v>0</v>
      </c>
      <c r="M83" s="232" t="str">
        <f>IF(C83&lt;&gt;0,(CONCATENATE("12e_",'Valoració '!$D$7,"00",A83))," ")</f>
        <v xml:space="preserve"> </v>
      </c>
    </row>
    <row r="84" spans="1:13" x14ac:dyDescent="0.25">
      <c r="A84" s="212">
        <v>77</v>
      </c>
      <c r="B84" s="12"/>
      <c r="C84" s="12"/>
      <c r="D84" s="12"/>
      <c r="E84" s="12"/>
      <c r="F84" s="12"/>
      <c r="G84" s="12"/>
      <c r="H84" s="179">
        <f t="shared" si="5"/>
        <v>0</v>
      </c>
      <c r="I84" s="179">
        <f t="shared" si="6"/>
        <v>0</v>
      </c>
      <c r="J84" s="179">
        <f t="shared" si="7"/>
        <v>0</v>
      </c>
      <c r="K84" s="179">
        <f t="shared" si="8"/>
        <v>0</v>
      </c>
      <c r="L84" s="179">
        <f t="shared" si="9"/>
        <v>0</v>
      </c>
      <c r="M84" s="232" t="str">
        <f>IF(C84&lt;&gt;0,(CONCATENATE("12e_",'Valoració '!$D$7,"00",A84))," ")</f>
        <v xml:space="preserve"> </v>
      </c>
    </row>
    <row r="85" spans="1:13" x14ac:dyDescent="0.25">
      <c r="A85" s="212">
        <v>78</v>
      </c>
      <c r="B85" s="12"/>
      <c r="C85" s="12"/>
      <c r="D85" s="12"/>
      <c r="E85" s="12"/>
      <c r="F85" s="12"/>
      <c r="G85" s="12"/>
      <c r="H85" s="179">
        <f t="shared" si="5"/>
        <v>0</v>
      </c>
      <c r="I85" s="179">
        <f t="shared" si="6"/>
        <v>0</v>
      </c>
      <c r="J85" s="179">
        <f t="shared" si="7"/>
        <v>0</v>
      </c>
      <c r="K85" s="179">
        <f t="shared" si="8"/>
        <v>0</v>
      </c>
      <c r="L85" s="179">
        <f t="shared" si="9"/>
        <v>0</v>
      </c>
      <c r="M85" s="232" t="str">
        <f>IF(C85&lt;&gt;0,(CONCATENATE("12e_",'Valoració '!$D$7,"00",A85))," ")</f>
        <v xml:space="preserve"> </v>
      </c>
    </row>
    <row r="86" spans="1:13" x14ac:dyDescent="0.25">
      <c r="A86" s="212">
        <v>79</v>
      </c>
      <c r="B86" s="12"/>
      <c r="C86" s="12"/>
      <c r="D86" s="12"/>
      <c r="E86" s="12"/>
      <c r="F86" s="12"/>
      <c r="G86" s="12"/>
      <c r="H86" s="179">
        <f t="shared" si="5"/>
        <v>0</v>
      </c>
      <c r="I86" s="179">
        <f t="shared" si="6"/>
        <v>0</v>
      </c>
      <c r="J86" s="179">
        <f t="shared" si="7"/>
        <v>0</v>
      </c>
      <c r="K86" s="179">
        <f t="shared" si="8"/>
        <v>0</v>
      </c>
      <c r="L86" s="179">
        <f t="shared" si="9"/>
        <v>0</v>
      </c>
      <c r="M86" s="232" t="str">
        <f>IF(C86&lt;&gt;0,(CONCATENATE("12e_",'Valoració '!$D$7,"00",A86))," ")</f>
        <v xml:space="preserve"> </v>
      </c>
    </row>
    <row r="87" spans="1:13" x14ac:dyDescent="0.25">
      <c r="A87" s="212">
        <v>80</v>
      </c>
      <c r="B87" s="12"/>
      <c r="C87" s="12"/>
      <c r="D87" s="12"/>
      <c r="E87" s="12"/>
      <c r="F87" s="12"/>
      <c r="G87" s="12"/>
      <c r="H87" s="179">
        <f t="shared" si="5"/>
        <v>0</v>
      </c>
      <c r="I87" s="179">
        <f t="shared" si="6"/>
        <v>0</v>
      </c>
      <c r="J87" s="179">
        <f t="shared" si="7"/>
        <v>0</v>
      </c>
      <c r="K87" s="179">
        <f t="shared" si="8"/>
        <v>0</v>
      </c>
      <c r="L87" s="179">
        <f t="shared" si="9"/>
        <v>0</v>
      </c>
      <c r="M87" s="232" t="str">
        <f>IF(C87&lt;&gt;0,(CONCATENATE("12e_",'Valoració '!$D$7,"00",A87))," ")</f>
        <v xml:space="preserve"> </v>
      </c>
    </row>
    <row r="88" spans="1:13" x14ac:dyDescent="0.25">
      <c r="A88" s="212">
        <v>81</v>
      </c>
      <c r="B88" s="12"/>
      <c r="C88" s="12"/>
      <c r="D88" s="12"/>
      <c r="E88" s="12"/>
      <c r="F88" s="12"/>
      <c r="G88" s="12"/>
      <c r="H88" s="179">
        <f t="shared" si="5"/>
        <v>0</v>
      </c>
      <c r="I88" s="179">
        <f t="shared" si="6"/>
        <v>0</v>
      </c>
      <c r="J88" s="179">
        <f t="shared" si="7"/>
        <v>0</v>
      </c>
      <c r="K88" s="179">
        <f t="shared" si="8"/>
        <v>0</v>
      </c>
      <c r="L88" s="179">
        <f t="shared" si="9"/>
        <v>0</v>
      </c>
      <c r="M88" s="232" t="str">
        <f>IF(C88&lt;&gt;0,(CONCATENATE("12e_",'Valoració '!$D$7,"00",A88))," ")</f>
        <v xml:space="preserve"> </v>
      </c>
    </row>
    <row r="89" spans="1:13" x14ac:dyDescent="0.25">
      <c r="A89" s="212">
        <v>82</v>
      </c>
      <c r="B89" s="12"/>
      <c r="C89" s="12"/>
      <c r="D89" s="12"/>
      <c r="E89" s="12"/>
      <c r="F89" s="12"/>
      <c r="G89" s="12"/>
      <c r="H89" s="179">
        <f t="shared" si="5"/>
        <v>0</v>
      </c>
      <c r="I89" s="179">
        <f t="shared" si="6"/>
        <v>0</v>
      </c>
      <c r="J89" s="179">
        <f t="shared" si="7"/>
        <v>0</v>
      </c>
      <c r="K89" s="179">
        <f t="shared" si="8"/>
        <v>0</v>
      </c>
      <c r="L89" s="179">
        <f t="shared" si="9"/>
        <v>0</v>
      </c>
      <c r="M89" s="232" t="str">
        <f>IF(C89&lt;&gt;0,(CONCATENATE("12e_",'Valoració '!$D$7,"00",A89))," ")</f>
        <v xml:space="preserve"> </v>
      </c>
    </row>
    <row r="90" spans="1:13" x14ac:dyDescent="0.25">
      <c r="A90" s="212">
        <v>83</v>
      </c>
      <c r="B90" s="12"/>
      <c r="C90" s="12"/>
      <c r="D90" s="12"/>
      <c r="E90" s="12"/>
      <c r="F90" s="12"/>
      <c r="G90" s="12"/>
      <c r="H90" s="179">
        <f t="shared" si="5"/>
        <v>0</v>
      </c>
      <c r="I90" s="179">
        <f t="shared" si="6"/>
        <v>0</v>
      </c>
      <c r="J90" s="179">
        <f t="shared" si="7"/>
        <v>0</v>
      </c>
      <c r="K90" s="179">
        <f t="shared" si="8"/>
        <v>0</v>
      </c>
      <c r="L90" s="179">
        <f t="shared" si="9"/>
        <v>0</v>
      </c>
      <c r="M90" s="232" t="str">
        <f>IF(C90&lt;&gt;0,(CONCATENATE("12e_",'Valoració '!$D$7,"00",A90))," ")</f>
        <v xml:space="preserve"> </v>
      </c>
    </row>
    <row r="91" spans="1:13" x14ac:dyDescent="0.25">
      <c r="A91" s="212">
        <v>84</v>
      </c>
      <c r="B91" s="12"/>
      <c r="C91" s="12"/>
      <c r="D91" s="12"/>
      <c r="E91" s="12"/>
      <c r="F91" s="12"/>
      <c r="G91" s="12"/>
      <c r="H91" s="179">
        <f t="shared" si="5"/>
        <v>0</v>
      </c>
      <c r="I91" s="179">
        <f t="shared" si="6"/>
        <v>0</v>
      </c>
      <c r="J91" s="179">
        <f t="shared" si="7"/>
        <v>0</v>
      </c>
      <c r="K91" s="179">
        <f t="shared" si="8"/>
        <v>0</v>
      </c>
      <c r="L91" s="179">
        <f t="shared" si="9"/>
        <v>0</v>
      </c>
      <c r="M91" s="232" t="str">
        <f>IF(C91&lt;&gt;0,(CONCATENATE("12e_",'Valoració '!$D$7,"00",A91))," ")</f>
        <v xml:space="preserve"> </v>
      </c>
    </row>
    <row r="92" spans="1:13" x14ac:dyDescent="0.25">
      <c r="A92" s="212">
        <v>85</v>
      </c>
      <c r="B92" s="12"/>
      <c r="C92" s="12"/>
      <c r="D92" s="12"/>
      <c r="E92" s="12"/>
      <c r="F92" s="12"/>
      <c r="G92" s="12"/>
      <c r="H92" s="179">
        <f t="shared" si="5"/>
        <v>0</v>
      </c>
      <c r="I92" s="179">
        <f t="shared" si="6"/>
        <v>0</v>
      </c>
      <c r="J92" s="179">
        <f t="shared" si="7"/>
        <v>0</v>
      </c>
      <c r="K92" s="179">
        <f t="shared" si="8"/>
        <v>0</v>
      </c>
      <c r="L92" s="179">
        <f t="shared" si="9"/>
        <v>0</v>
      </c>
      <c r="M92" s="232" t="str">
        <f>IF(C92&lt;&gt;0,(CONCATENATE("12e_",'Valoració '!$D$7,"00",A92))," ")</f>
        <v xml:space="preserve"> </v>
      </c>
    </row>
    <row r="93" spans="1:13" x14ac:dyDescent="0.25">
      <c r="A93" s="212">
        <v>86</v>
      </c>
      <c r="B93" s="12"/>
      <c r="C93" s="12"/>
      <c r="D93" s="12"/>
      <c r="E93" s="12"/>
      <c r="F93" s="12"/>
      <c r="G93" s="12"/>
      <c r="H93" s="179">
        <f t="shared" si="5"/>
        <v>0</v>
      </c>
      <c r="I93" s="179">
        <f t="shared" si="6"/>
        <v>0</v>
      </c>
      <c r="J93" s="179">
        <f t="shared" si="7"/>
        <v>0</v>
      </c>
      <c r="K93" s="179">
        <f t="shared" si="8"/>
        <v>0</v>
      </c>
      <c r="L93" s="179">
        <f t="shared" si="9"/>
        <v>0</v>
      </c>
      <c r="M93" s="232" t="str">
        <f>IF(C93&lt;&gt;0,(CONCATENATE("12e_",'Valoració '!$D$7,"00",A93))," ")</f>
        <v xml:space="preserve"> </v>
      </c>
    </row>
    <row r="94" spans="1:13" x14ac:dyDescent="0.25">
      <c r="A94" s="212">
        <v>87</v>
      </c>
      <c r="B94" s="12"/>
      <c r="C94" s="12"/>
      <c r="D94" s="12"/>
      <c r="E94" s="12"/>
      <c r="F94" s="12"/>
      <c r="G94" s="12"/>
      <c r="H94" s="179">
        <f t="shared" si="5"/>
        <v>0</v>
      </c>
      <c r="I94" s="179">
        <f t="shared" si="6"/>
        <v>0</v>
      </c>
      <c r="J94" s="179">
        <f t="shared" si="7"/>
        <v>0</v>
      </c>
      <c r="K94" s="179">
        <f t="shared" si="8"/>
        <v>0</v>
      </c>
      <c r="L94" s="179">
        <f t="shared" si="9"/>
        <v>0</v>
      </c>
      <c r="M94" s="232" t="str">
        <f>IF(C94&lt;&gt;0,(CONCATENATE("12e_",'Valoració '!$D$7,"00",A94))," ")</f>
        <v xml:space="preserve"> </v>
      </c>
    </row>
    <row r="95" spans="1:13" x14ac:dyDescent="0.25">
      <c r="A95" s="212">
        <v>88</v>
      </c>
      <c r="B95" s="12"/>
      <c r="C95" s="12"/>
      <c r="D95" s="12"/>
      <c r="E95" s="12"/>
      <c r="F95" s="12"/>
      <c r="G95" s="12"/>
      <c r="H95" s="179">
        <f t="shared" si="5"/>
        <v>0</v>
      </c>
      <c r="I95" s="179">
        <f t="shared" si="6"/>
        <v>0</v>
      </c>
      <c r="J95" s="179">
        <f t="shared" si="7"/>
        <v>0</v>
      </c>
      <c r="K95" s="179">
        <f t="shared" si="8"/>
        <v>0</v>
      </c>
      <c r="L95" s="179">
        <f t="shared" si="9"/>
        <v>0</v>
      </c>
      <c r="M95" s="232" t="str">
        <f>IF(C95&lt;&gt;0,(CONCATENATE("12e_",'Valoració '!$D$7,"00",A95))," ")</f>
        <v xml:space="preserve"> </v>
      </c>
    </row>
    <row r="96" spans="1:13" x14ac:dyDescent="0.25">
      <c r="A96" s="212">
        <v>89</v>
      </c>
      <c r="B96" s="12"/>
      <c r="C96" s="12"/>
      <c r="D96" s="12"/>
      <c r="E96" s="12"/>
      <c r="F96" s="12"/>
      <c r="G96" s="12"/>
      <c r="H96" s="179">
        <f t="shared" si="5"/>
        <v>0</v>
      </c>
      <c r="I96" s="179">
        <f t="shared" si="6"/>
        <v>0</v>
      </c>
      <c r="J96" s="179">
        <f t="shared" si="7"/>
        <v>0</v>
      </c>
      <c r="K96" s="179">
        <f t="shared" si="8"/>
        <v>0</v>
      </c>
      <c r="L96" s="179">
        <f t="shared" si="9"/>
        <v>0</v>
      </c>
      <c r="M96" s="232" t="str">
        <f>IF(C96&lt;&gt;0,(CONCATENATE("12e_",'Valoració '!$D$7,"00",A96))," ")</f>
        <v xml:space="preserve"> </v>
      </c>
    </row>
    <row r="97" spans="1:13" x14ac:dyDescent="0.25">
      <c r="A97" s="212">
        <v>90</v>
      </c>
      <c r="B97" s="12"/>
      <c r="C97" s="12"/>
      <c r="D97" s="12"/>
      <c r="E97" s="12"/>
      <c r="F97" s="12"/>
      <c r="G97" s="12"/>
      <c r="H97" s="179">
        <f t="shared" si="5"/>
        <v>0</v>
      </c>
      <c r="I97" s="179">
        <f t="shared" si="6"/>
        <v>0</v>
      </c>
      <c r="J97" s="179">
        <f t="shared" si="7"/>
        <v>0</v>
      </c>
      <c r="K97" s="179">
        <f t="shared" si="8"/>
        <v>0</v>
      </c>
      <c r="L97" s="179">
        <f t="shared" si="9"/>
        <v>0</v>
      </c>
      <c r="M97" s="232" t="str">
        <f>IF(C97&lt;&gt;0,(CONCATENATE("12e_",'Valoració '!$D$7,"00",A97))," ")</f>
        <v xml:space="preserve"> </v>
      </c>
    </row>
    <row r="98" spans="1:13" x14ac:dyDescent="0.25">
      <c r="A98" s="212">
        <v>91</v>
      </c>
      <c r="B98" s="12"/>
      <c r="C98" s="12"/>
      <c r="D98" s="12"/>
      <c r="E98" s="12"/>
      <c r="F98" s="12"/>
      <c r="G98" s="12"/>
      <c r="H98" s="179">
        <f t="shared" si="5"/>
        <v>0</v>
      </c>
      <c r="I98" s="179">
        <f t="shared" si="6"/>
        <v>0</v>
      </c>
      <c r="J98" s="179">
        <f t="shared" si="7"/>
        <v>0</v>
      </c>
      <c r="K98" s="179">
        <f t="shared" si="8"/>
        <v>0</v>
      </c>
      <c r="L98" s="179">
        <f t="shared" si="9"/>
        <v>0</v>
      </c>
      <c r="M98" s="232" t="str">
        <f>IF(C98&lt;&gt;0,(CONCATENATE("12e_",'Valoració '!$D$7,"00",A98))," ")</f>
        <v xml:space="preserve"> </v>
      </c>
    </row>
    <row r="99" spans="1:13" x14ac:dyDescent="0.25">
      <c r="A99" s="212">
        <v>92</v>
      </c>
      <c r="B99" s="12"/>
      <c r="C99" s="12"/>
      <c r="D99" s="12"/>
      <c r="E99" s="12"/>
      <c r="F99" s="12"/>
      <c r="G99" s="12"/>
      <c r="H99" s="179">
        <f t="shared" si="5"/>
        <v>0</v>
      </c>
      <c r="I99" s="179">
        <f t="shared" si="6"/>
        <v>0</v>
      </c>
      <c r="J99" s="179">
        <f t="shared" si="7"/>
        <v>0</v>
      </c>
      <c r="K99" s="179">
        <f t="shared" si="8"/>
        <v>0</v>
      </c>
      <c r="L99" s="179">
        <f t="shared" si="9"/>
        <v>0</v>
      </c>
      <c r="M99" s="232" t="str">
        <f>IF(C99&lt;&gt;0,(CONCATENATE("12e_",'Valoració '!$D$7,"00",A99))," ")</f>
        <v xml:space="preserve"> </v>
      </c>
    </row>
    <row r="100" spans="1:13" x14ac:dyDescent="0.25">
      <c r="A100" s="212">
        <v>93</v>
      </c>
      <c r="B100" s="12"/>
      <c r="C100" s="12"/>
      <c r="D100" s="12"/>
      <c r="E100" s="12"/>
      <c r="F100" s="12"/>
      <c r="G100" s="12"/>
      <c r="H100" s="179">
        <f t="shared" si="5"/>
        <v>0</v>
      </c>
      <c r="I100" s="179">
        <f t="shared" si="6"/>
        <v>0</v>
      </c>
      <c r="J100" s="179">
        <f t="shared" si="7"/>
        <v>0</v>
      </c>
      <c r="K100" s="179">
        <f t="shared" si="8"/>
        <v>0</v>
      </c>
      <c r="L100" s="179">
        <f t="shared" si="9"/>
        <v>0</v>
      </c>
      <c r="M100" s="232" t="str">
        <f>IF(C100&lt;&gt;0,(CONCATENATE("12e_",'Valoració '!$D$7,"00",A100))," ")</f>
        <v xml:space="preserve"> </v>
      </c>
    </row>
    <row r="101" spans="1:13" x14ac:dyDescent="0.25">
      <c r="A101" s="212">
        <v>94</v>
      </c>
      <c r="B101" s="12"/>
      <c r="C101" s="12"/>
      <c r="D101" s="12"/>
      <c r="E101" s="12"/>
      <c r="F101" s="12"/>
      <c r="G101" s="12"/>
      <c r="H101" s="179">
        <f t="shared" si="5"/>
        <v>0</v>
      </c>
      <c r="I101" s="179">
        <f t="shared" si="6"/>
        <v>0</v>
      </c>
      <c r="J101" s="179">
        <f t="shared" si="7"/>
        <v>0</v>
      </c>
      <c r="K101" s="179">
        <f t="shared" si="8"/>
        <v>0</v>
      </c>
      <c r="L101" s="179">
        <f t="shared" si="9"/>
        <v>0</v>
      </c>
      <c r="M101" s="232" t="str">
        <f>IF(C101&lt;&gt;0,(CONCATENATE("12e_",'Valoració '!$D$7,"00",A101))," ")</f>
        <v xml:space="preserve"> </v>
      </c>
    </row>
    <row r="102" spans="1:13" x14ac:dyDescent="0.25">
      <c r="A102" s="212">
        <v>95</v>
      </c>
      <c r="B102" s="12"/>
      <c r="C102" s="12"/>
      <c r="D102" s="12"/>
      <c r="E102" s="12"/>
      <c r="F102" s="12"/>
      <c r="G102" s="12"/>
      <c r="H102" s="179">
        <f t="shared" si="5"/>
        <v>0</v>
      </c>
      <c r="I102" s="179">
        <f t="shared" si="6"/>
        <v>0</v>
      </c>
      <c r="J102" s="179">
        <f t="shared" si="7"/>
        <v>0</v>
      </c>
      <c r="K102" s="179">
        <f t="shared" si="8"/>
        <v>0</v>
      </c>
      <c r="L102" s="179">
        <f t="shared" si="9"/>
        <v>0</v>
      </c>
      <c r="M102" s="232" t="str">
        <f>IF(C102&lt;&gt;0,(CONCATENATE("12e_",'Valoració '!$D$7,"00",A102))," ")</f>
        <v xml:space="preserve"> </v>
      </c>
    </row>
    <row r="103" spans="1:13" x14ac:dyDescent="0.25">
      <c r="A103" s="212">
        <v>96</v>
      </c>
      <c r="B103" s="12"/>
      <c r="C103" s="12"/>
      <c r="D103" s="12"/>
      <c r="E103" s="12"/>
      <c r="F103" s="12"/>
      <c r="G103" s="12"/>
      <c r="H103" s="179">
        <f t="shared" si="5"/>
        <v>0</v>
      </c>
      <c r="I103" s="179">
        <f t="shared" si="6"/>
        <v>0</v>
      </c>
      <c r="J103" s="179">
        <f t="shared" si="7"/>
        <v>0</v>
      </c>
      <c r="K103" s="179">
        <f t="shared" si="8"/>
        <v>0</v>
      </c>
      <c r="L103" s="179">
        <f t="shared" si="9"/>
        <v>0</v>
      </c>
      <c r="M103" s="232" t="str">
        <f>IF(C103&lt;&gt;0,(CONCATENATE("12e_",'Valoració '!$D$7,"00",A103))," ")</f>
        <v xml:space="preserve"> </v>
      </c>
    </row>
    <row r="104" spans="1:13" x14ac:dyDescent="0.25">
      <c r="A104" s="212">
        <v>97</v>
      </c>
      <c r="B104" s="12"/>
      <c r="C104" s="12"/>
      <c r="D104" s="12"/>
      <c r="E104" s="12"/>
      <c r="F104" s="12"/>
      <c r="G104" s="12"/>
      <c r="H104" s="179">
        <f t="shared" si="5"/>
        <v>0</v>
      </c>
      <c r="I104" s="179">
        <f t="shared" si="6"/>
        <v>0</v>
      </c>
      <c r="J104" s="179">
        <f t="shared" si="7"/>
        <v>0</v>
      </c>
      <c r="K104" s="179">
        <f t="shared" si="8"/>
        <v>0</v>
      </c>
      <c r="L104" s="179">
        <f t="shared" si="9"/>
        <v>0</v>
      </c>
      <c r="M104" s="232" t="str">
        <f>IF(C104&lt;&gt;0,(CONCATENATE("12e_",'Valoració '!$D$7,"00",A104))," ")</f>
        <v xml:space="preserve"> </v>
      </c>
    </row>
    <row r="105" spans="1:13" x14ac:dyDescent="0.25">
      <c r="A105" s="212">
        <v>98</v>
      </c>
      <c r="B105" s="12"/>
      <c r="C105" s="12"/>
      <c r="D105" s="12"/>
      <c r="E105" s="12"/>
      <c r="F105" s="12"/>
      <c r="G105" s="12"/>
      <c r="H105" s="179">
        <f t="shared" si="5"/>
        <v>0</v>
      </c>
      <c r="I105" s="179">
        <f t="shared" si="6"/>
        <v>0</v>
      </c>
      <c r="J105" s="179">
        <f t="shared" si="7"/>
        <v>0</v>
      </c>
      <c r="K105" s="179">
        <f t="shared" si="8"/>
        <v>0</v>
      </c>
      <c r="L105" s="179">
        <f t="shared" si="9"/>
        <v>0</v>
      </c>
      <c r="M105" s="232" t="str">
        <f>IF(C105&lt;&gt;0,(CONCATENATE("12e_",'Valoració '!$D$7,"00",A105))," ")</f>
        <v xml:space="preserve"> </v>
      </c>
    </row>
    <row r="106" spans="1:13" x14ac:dyDescent="0.25">
      <c r="A106" s="212">
        <v>99</v>
      </c>
      <c r="B106" s="12"/>
      <c r="C106" s="12"/>
      <c r="D106" s="12"/>
      <c r="E106" s="12"/>
      <c r="F106" s="12"/>
      <c r="G106" s="12"/>
      <c r="H106" s="179">
        <f t="shared" si="5"/>
        <v>0</v>
      </c>
      <c r="I106" s="179">
        <f t="shared" si="6"/>
        <v>0</v>
      </c>
      <c r="J106" s="179">
        <f t="shared" si="7"/>
        <v>0</v>
      </c>
      <c r="K106" s="179">
        <f t="shared" si="8"/>
        <v>0</v>
      </c>
      <c r="L106" s="179">
        <f t="shared" si="9"/>
        <v>0</v>
      </c>
      <c r="M106" s="232" t="str">
        <f>IF(C106&lt;&gt;0,(CONCATENATE("12e_",'Valoració '!$D$7,"00",A106))," ")</f>
        <v xml:space="preserve"> </v>
      </c>
    </row>
    <row r="107" spans="1:13" x14ac:dyDescent="0.25">
      <c r="A107" s="216">
        <v>100</v>
      </c>
      <c r="B107" s="195"/>
      <c r="C107" s="195"/>
      <c r="D107" s="195"/>
      <c r="E107" s="195"/>
      <c r="F107" s="195"/>
      <c r="G107" s="195"/>
      <c r="H107" s="231">
        <f t="shared" si="0"/>
        <v>0</v>
      </c>
      <c r="I107" s="231">
        <f t="shared" si="1"/>
        <v>0</v>
      </c>
      <c r="J107" s="231">
        <f t="shared" si="2"/>
        <v>0</v>
      </c>
      <c r="K107" s="231">
        <f t="shared" si="3"/>
        <v>0</v>
      </c>
      <c r="L107" s="231">
        <f t="shared" si="4"/>
        <v>0</v>
      </c>
      <c r="M107" s="234" t="str">
        <f>IF(C107&lt;&gt;0,(CONCATENATE("12e_",'Valoració '!$D$7,"00",A107))," ")</f>
        <v xml:space="preserve"> </v>
      </c>
    </row>
  </sheetData>
  <sheetProtection algorithmName="SHA-512" hashValue="VTkkAbsajOU+c3p/xWx7hu09eJx0Ruur5nV+ii9qUnCEydOOdG5ihjrP5SYg9UT1DGpAmoxr1SzWkPvJDfaBtA==" saltValue="MP5q3H/MGPGCMiYXm+4goA==" spinCount="100000" sheet="1" objects="1" scenarios="1"/>
  <mergeCells count="1">
    <mergeCell ref="A6:M6"/>
  </mergeCells>
  <dataValidations count="3">
    <dataValidation type="list" allowBlank="1" showInputMessage="1" showErrorMessage="1" sqref="D8:D107" xr:uid="{00000000-0002-0000-0A00-000000000000}">
      <formula1>"Nacional, Internacional"</formula1>
    </dataValidation>
    <dataValidation type="list" allowBlank="1" showInputMessage="1" showErrorMessage="1" sqref="G8:G107" xr:uid="{00000000-0002-0000-0A00-000001000000}">
      <formula1>"Responsable, Participant"</formula1>
    </dataValidation>
    <dataValidation type="list" allowBlank="1" showInputMessage="1" showErrorMessage="1" sqref="B8:B107" xr:uid="{00000000-0002-0000-0A00-000002000000}">
      <formula1>"Conveni, Patent"</formula1>
    </dataValidation>
  </dataValidations>
  <hyperlinks>
    <hyperlink ref="T4" r:id="rId1" xr:uid="{00000000-0004-0000-0A00-000000000000}"/>
  </hyperlinks>
  <pageMargins left="0.7" right="0.7" top="0.75" bottom="0.75" header="0.3" footer="0.3"/>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ull16"/>
  <dimension ref="A1:F109"/>
  <sheetViews>
    <sheetView workbookViewId="0">
      <selection activeCell="A4" sqref="A4"/>
    </sheetView>
  </sheetViews>
  <sheetFormatPr baseColWidth="10" defaultColWidth="9.140625" defaultRowHeight="15" x14ac:dyDescent="0.25"/>
  <cols>
    <col min="2" max="2" width="84.42578125" customWidth="1"/>
    <col min="3" max="3" width="42.42578125" customWidth="1"/>
    <col min="4" max="4" width="20.140625" customWidth="1"/>
    <col min="5" max="5" width="28" customWidth="1"/>
  </cols>
  <sheetData>
    <row r="1" spans="1:6" x14ac:dyDescent="0.25">
      <c r="A1" s="25" t="s">
        <v>131</v>
      </c>
    </row>
    <row r="2" spans="1:6" x14ac:dyDescent="0.25">
      <c r="A2" t="s">
        <v>114</v>
      </c>
    </row>
    <row r="4" spans="1:6" x14ac:dyDescent="0.25">
      <c r="A4" s="291"/>
    </row>
    <row r="6" spans="1:6" x14ac:dyDescent="0.25">
      <c r="A6" s="382" t="s">
        <v>201</v>
      </c>
      <c r="B6" s="383"/>
      <c r="C6" s="383"/>
      <c r="D6" s="384"/>
    </row>
    <row r="7" spans="1:6" ht="34.5" customHeight="1" x14ac:dyDescent="0.25">
      <c r="A7" s="213" t="s">
        <v>64</v>
      </c>
      <c r="B7" s="214" t="s">
        <v>132</v>
      </c>
      <c r="C7" s="214" t="s">
        <v>117</v>
      </c>
      <c r="D7" s="214" t="s">
        <v>133</v>
      </c>
      <c r="E7" s="215" t="s">
        <v>62</v>
      </c>
    </row>
    <row r="8" spans="1:6" x14ac:dyDescent="0.25">
      <c r="A8" s="212">
        <v>1</v>
      </c>
      <c r="B8" s="35"/>
      <c r="C8" s="35"/>
      <c r="D8" s="187"/>
      <c r="E8" s="194" t="str">
        <f>IF(B8&lt;&gt;0,(CONCATENATE("12f_",'Valoració '!$D$7,"00",A8))," ")</f>
        <v xml:space="preserve"> </v>
      </c>
      <c r="F8" s="196"/>
    </row>
    <row r="9" spans="1:6" x14ac:dyDescent="0.25">
      <c r="A9" s="212">
        <v>2</v>
      </c>
      <c r="B9" s="35"/>
      <c r="C9" s="35"/>
      <c r="D9" s="35"/>
      <c r="E9" s="194" t="str">
        <f>IF(B9&lt;&gt;0,(CONCATENATE("12f_",'Valoració '!$D$7,"00",A9))," ")</f>
        <v xml:space="preserve"> </v>
      </c>
      <c r="F9" s="199"/>
    </row>
    <row r="10" spans="1:6" x14ac:dyDescent="0.25">
      <c r="A10" s="212">
        <v>3</v>
      </c>
      <c r="B10" s="35"/>
      <c r="C10" s="35"/>
      <c r="D10" s="35"/>
      <c r="E10" s="194" t="str">
        <f>IF(B10&lt;&gt;0,(CONCATENATE("12f_",'Valoració '!$D$7,"00",A10))," ")</f>
        <v xml:space="preserve"> </v>
      </c>
      <c r="F10" s="196"/>
    </row>
    <row r="11" spans="1:6" x14ac:dyDescent="0.25">
      <c r="A11" s="212">
        <v>4</v>
      </c>
      <c r="B11" s="35"/>
      <c r="C11" s="35"/>
      <c r="D11" s="35"/>
      <c r="E11" s="194" t="str">
        <f>IF(B11&lt;&gt;0,(CONCATENATE("12f_",'Valoració '!$D$7,"00",A11))," ")</f>
        <v xml:space="preserve"> </v>
      </c>
    </row>
    <row r="12" spans="1:6" x14ac:dyDescent="0.25">
      <c r="A12" s="212">
        <v>5</v>
      </c>
      <c r="B12" s="35"/>
      <c r="C12" s="35"/>
      <c r="D12" s="35"/>
      <c r="E12" s="194" t="str">
        <f>IF(B12&lt;&gt;0,(CONCATENATE("12f_",'Valoració '!$D$7,"00",A12))," ")</f>
        <v xml:space="preserve"> </v>
      </c>
    </row>
    <row r="13" spans="1:6" x14ac:dyDescent="0.25">
      <c r="A13" s="212">
        <v>6</v>
      </c>
      <c r="B13" s="35"/>
      <c r="C13" s="35"/>
      <c r="D13" s="35"/>
      <c r="E13" s="194" t="str">
        <f>IF(B13&lt;&gt;0,(CONCATENATE("12f_",'Valoració '!$D$7,"00",A13))," ")</f>
        <v xml:space="preserve"> </v>
      </c>
    </row>
    <row r="14" spans="1:6" x14ac:dyDescent="0.25">
      <c r="A14" s="212">
        <v>7</v>
      </c>
      <c r="B14" s="12"/>
      <c r="C14" s="12"/>
      <c r="D14" s="12"/>
      <c r="E14" s="194" t="str">
        <f>IF(B14&lt;&gt;0,(CONCATENATE("12f_",'Valoració '!$D$7,"00",A14))," ")</f>
        <v xml:space="preserve"> </v>
      </c>
    </row>
    <row r="15" spans="1:6" x14ac:dyDescent="0.25">
      <c r="A15" s="212">
        <v>8</v>
      </c>
      <c r="B15" s="12"/>
      <c r="C15" s="12"/>
      <c r="D15" s="12"/>
      <c r="E15" s="194" t="str">
        <f>IF(B15&lt;&gt;0,(CONCATENATE("12f_",'Valoració '!$D$7,"00",A15))," ")</f>
        <v xml:space="preserve"> </v>
      </c>
    </row>
    <row r="16" spans="1:6" x14ac:dyDescent="0.25">
      <c r="A16" s="212">
        <v>9</v>
      </c>
      <c r="B16" s="12"/>
      <c r="C16" s="12"/>
      <c r="D16" s="12"/>
      <c r="E16" s="194" t="str">
        <f>IF(B16&lt;&gt;0,(CONCATENATE("12f_",'Valoració '!$D$7,"00",A16))," ")</f>
        <v xml:space="preserve"> </v>
      </c>
    </row>
    <row r="17" spans="1:5" x14ac:dyDescent="0.25">
      <c r="A17" s="212">
        <v>10</v>
      </c>
      <c r="B17" s="12"/>
      <c r="C17" s="12"/>
      <c r="D17" s="12"/>
      <c r="E17" s="194" t="str">
        <f>IF(B17&lt;&gt;0,(CONCATENATE("12f_",'Valoració '!$D$7,"00",A17))," ")</f>
        <v xml:space="preserve"> </v>
      </c>
    </row>
    <row r="18" spans="1:5" x14ac:dyDescent="0.25">
      <c r="A18" s="212">
        <v>11</v>
      </c>
      <c r="B18" s="12"/>
      <c r="C18" s="12"/>
      <c r="D18" s="12"/>
      <c r="E18" s="194" t="str">
        <f>IF(B18&lt;&gt;0,(CONCATENATE("12f_",'Valoració '!$D$7,"00",A18))," ")</f>
        <v xml:space="preserve"> </v>
      </c>
    </row>
    <row r="19" spans="1:5" x14ac:dyDescent="0.25">
      <c r="A19" s="212">
        <v>12</v>
      </c>
      <c r="B19" s="12"/>
      <c r="C19" s="12"/>
      <c r="D19" s="12"/>
      <c r="E19" s="194" t="str">
        <f>IF(B19&lt;&gt;0,(CONCATENATE("12f_",'Valoració '!$D$7,"00",A19))," ")</f>
        <v xml:space="preserve"> </v>
      </c>
    </row>
    <row r="20" spans="1:5" x14ac:dyDescent="0.25">
      <c r="A20" s="212">
        <v>13</v>
      </c>
      <c r="B20" s="12"/>
      <c r="C20" s="12"/>
      <c r="D20" s="12"/>
      <c r="E20" s="194" t="str">
        <f>IF(B20&lt;&gt;0,(CONCATENATE("12f_",'Valoració '!$D$7,"00",A20))," ")</f>
        <v xml:space="preserve"> </v>
      </c>
    </row>
    <row r="21" spans="1:5" x14ac:dyDescent="0.25">
      <c r="A21" s="212">
        <v>14</v>
      </c>
      <c r="B21" s="12"/>
      <c r="C21" s="12"/>
      <c r="D21" s="12"/>
      <c r="E21" s="194" t="str">
        <f>IF(B21&lt;&gt;0,(CONCATENATE("12f_",'Valoració '!$D$7,"00",A21))," ")</f>
        <v xml:space="preserve"> </v>
      </c>
    </row>
    <row r="22" spans="1:5" x14ac:dyDescent="0.25">
      <c r="A22" s="212">
        <v>15</v>
      </c>
      <c r="B22" s="12"/>
      <c r="C22" s="12"/>
      <c r="D22" s="12"/>
      <c r="E22" s="194" t="str">
        <f>IF(B22&lt;&gt;0,(CONCATENATE("12f_",'Valoració '!$D$7,"00",A22))," ")</f>
        <v xml:space="preserve"> </v>
      </c>
    </row>
    <row r="23" spans="1:5" x14ac:dyDescent="0.25">
      <c r="A23" s="212">
        <v>16</v>
      </c>
      <c r="B23" s="12"/>
      <c r="C23" s="12"/>
      <c r="D23" s="12"/>
      <c r="E23" s="194" t="str">
        <f>IF(B23&lt;&gt;0,(CONCATENATE("12f_",'Valoració '!$D$7,"00",A23))," ")</f>
        <v xml:space="preserve"> </v>
      </c>
    </row>
    <row r="24" spans="1:5" x14ac:dyDescent="0.25">
      <c r="A24" s="212">
        <v>17</v>
      </c>
      <c r="B24" s="12"/>
      <c r="C24" s="12"/>
      <c r="D24" s="12"/>
      <c r="E24" s="194" t="str">
        <f>IF(B24&lt;&gt;0,(CONCATENATE("12f_",'Valoració '!$D$7,"00",A24))," ")</f>
        <v xml:space="preserve"> </v>
      </c>
    </row>
    <row r="25" spans="1:5" x14ac:dyDescent="0.25">
      <c r="A25" s="212">
        <v>18</v>
      </c>
      <c r="B25" s="12"/>
      <c r="C25" s="12"/>
      <c r="D25" s="12"/>
      <c r="E25" s="194" t="str">
        <f>IF(B25&lt;&gt;0,(CONCATENATE("12f_",'Valoració '!$D$7,"00",A25))," ")</f>
        <v xml:space="preserve"> </v>
      </c>
    </row>
    <row r="26" spans="1:5" x14ac:dyDescent="0.25">
      <c r="A26" s="212">
        <v>19</v>
      </c>
      <c r="B26" s="12"/>
      <c r="C26" s="12"/>
      <c r="D26" s="12"/>
      <c r="E26" s="194" t="str">
        <f>IF(B26&lt;&gt;0,(CONCATENATE("12f_",'Valoració '!$D$7,"00",A26))," ")</f>
        <v xml:space="preserve"> </v>
      </c>
    </row>
    <row r="27" spans="1:5" x14ac:dyDescent="0.25">
      <c r="A27" s="212">
        <v>20</v>
      </c>
      <c r="B27" s="12"/>
      <c r="C27" s="12"/>
      <c r="D27" s="12"/>
      <c r="E27" s="194" t="str">
        <f>IF(B27&lt;&gt;0,(CONCATENATE("12f_",'Valoració '!$D$7,"00",A27))," ")</f>
        <v xml:space="preserve"> </v>
      </c>
    </row>
    <row r="28" spans="1:5" x14ac:dyDescent="0.25">
      <c r="A28" s="212">
        <v>21</v>
      </c>
      <c r="B28" s="12"/>
      <c r="C28" s="12"/>
      <c r="D28" s="12"/>
      <c r="E28" s="194" t="str">
        <f>IF(B28&lt;&gt;0,(CONCATENATE("12f_",'Valoració '!$D$7,"00",A28))," ")</f>
        <v xml:space="preserve"> </v>
      </c>
    </row>
    <row r="29" spans="1:5" x14ac:dyDescent="0.25">
      <c r="A29" s="212">
        <v>22</v>
      </c>
      <c r="B29" s="12"/>
      <c r="C29" s="12"/>
      <c r="D29" s="12"/>
      <c r="E29" s="194" t="str">
        <f>IF(B29&lt;&gt;0,(CONCATENATE("12f_",'Valoració '!$D$7,"00",A29))," ")</f>
        <v xml:space="preserve"> </v>
      </c>
    </row>
    <row r="30" spans="1:5" x14ac:dyDescent="0.25">
      <c r="A30" s="212">
        <v>23</v>
      </c>
      <c r="B30" s="12"/>
      <c r="C30" s="12"/>
      <c r="D30" s="12"/>
      <c r="E30" s="194" t="str">
        <f>IF(B30&lt;&gt;0,(CONCATENATE("12f_",'Valoració '!$D$7,"00",A30))," ")</f>
        <v xml:space="preserve"> </v>
      </c>
    </row>
    <row r="31" spans="1:5" x14ac:dyDescent="0.25">
      <c r="A31" s="212">
        <v>24</v>
      </c>
      <c r="B31" s="12"/>
      <c r="C31" s="12"/>
      <c r="D31" s="12"/>
      <c r="E31" s="194" t="str">
        <f>IF(B31&lt;&gt;0,(CONCATENATE("12f_",'Valoració '!$D$7,"00",A31))," ")</f>
        <v xml:space="preserve"> </v>
      </c>
    </row>
    <row r="32" spans="1:5" x14ac:dyDescent="0.25">
      <c r="A32" s="212">
        <v>25</v>
      </c>
      <c r="B32" s="12"/>
      <c r="C32" s="12"/>
      <c r="D32" s="12"/>
      <c r="E32" s="194" t="str">
        <f>IF(B32&lt;&gt;0,(CONCATENATE("12f_",'Valoració '!$D$7,"00",A32))," ")</f>
        <v xml:space="preserve"> </v>
      </c>
    </row>
    <row r="33" spans="1:5" x14ac:dyDescent="0.25">
      <c r="A33" s="212">
        <v>26</v>
      </c>
      <c r="B33" s="12"/>
      <c r="C33" s="12"/>
      <c r="D33" s="12"/>
      <c r="E33" s="194" t="str">
        <f>IF(B33&lt;&gt;0,(CONCATENATE("12f_",'Valoració '!$D$7,"00",A33))," ")</f>
        <v xml:space="preserve"> </v>
      </c>
    </row>
    <row r="34" spans="1:5" x14ac:dyDescent="0.25">
      <c r="A34" s="212">
        <v>27</v>
      </c>
      <c r="B34" s="12"/>
      <c r="C34" s="12"/>
      <c r="D34" s="12"/>
      <c r="E34" s="194" t="str">
        <f>IF(B34&lt;&gt;0,(CONCATENATE("12f_",'Valoració '!$D$7,"00",A34))," ")</f>
        <v xml:space="preserve"> </v>
      </c>
    </row>
    <row r="35" spans="1:5" x14ac:dyDescent="0.25">
      <c r="A35" s="212">
        <v>28</v>
      </c>
      <c r="B35" s="12"/>
      <c r="C35" s="12"/>
      <c r="D35" s="12"/>
      <c r="E35" s="194" t="str">
        <f>IF(B35&lt;&gt;0,(CONCATENATE("12f_",'Valoració '!$D$7,"00",A35))," ")</f>
        <v xml:space="preserve"> </v>
      </c>
    </row>
    <row r="36" spans="1:5" x14ac:dyDescent="0.25">
      <c r="A36" s="212">
        <v>29</v>
      </c>
      <c r="B36" s="12"/>
      <c r="C36" s="12"/>
      <c r="D36" s="12"/>
      <c r="E36" s="194" t="str">
        <f>IF(B36&lt;&gt;0,(CONCATENATE("12f_",'Valoració '!$D$7,"00",A36))," ")</f>
        <v xml:space="preserve"> </v>
      </c>
    </row>
    <row r="37" spans="1:5" x14ac:dyDescent="0.25">
      <c r="A37" s="212">
        <v>30</v>
      </c>
      <c r="B37" s="12"/>
      <c r="C37" s="12"/>
      <c r="D37" s="12"/>
      <c r="E37" s="194" t="str">
        <f>IF(B37&lt;&gt;0,(CONCATENATE("12f_",'Valoració '!$D$7,"00",A37))," ")</f>
        <v xml:space="preserve"> </v>
      </c>
    </row>
    <row r="38" spans="1:5" x14ac:dyDescent="0.25">
      <c r="A38" s="212">
        <v>31</v>
      </c>
      <c r="B38" s="12"/>
      <c r="C38" s="12"/>
      <c r="D38" s="12"/>
      <c r="E38" s="194" t="str">
        <f>IF(B38&lt;&gt;0,(CONCATENATE("12f_",'Valoració '!$D$7,"00",A38))," ")</f>
        <v xml:space="preserve"> </v>
      </c>
    </row>
    <row r="39" spans="1:5" x14ac:dyDescent="0.25">
      <c r="A39" s="212">
        <v>32</v>
      </c>
      <c r="B39" s="12"/>
      <c r="C39" s="12"/>
      <c r="D39" s="12"/>
      <c r="E39" s="194" t="str">
        <f>IF(B39&lt;&gt;0,(CONCATENATE("12f_",'Valoració '!$D$7,"00",A39))," ")</f>
        <v xml:space="preserve"> </v>
      </c>
    </row>
    <row r="40" spans="1:5" x14ac:dyDescent="0.25">
      <c r="A40" s="212">
        <v>33</v>
      </c>
      <c r="B40" s="12"/>
      <c r="C40" s="12"/>
      <c r="D40" s="12"/>
      <c r="E40" s="194" t="str">
        <f>IF(B40&lt;&gt;0,(CONCATENATE("12f_",'Valoració '!$D$7,"00",A40))," ")</f>
        <v xml:space="preserve"> </v>
      </c>
    </row>
    <row r="41" spans="1:5" x14ac:dyDescent="0.25">
      <c r="A41" s="212">
        <v>34</v>
      </c>
      <c r="B41" s="12"/>
      <c r="C41" s="12"/>
      <c r="D41" s="12"/>
      <c r="E41" s="194" t="str">
        <f>IF(B41&lt;&gt;0,(CONCATENATE("12f_",'Valoració '!$D$7,"00",A41))," ")</f>
        <v xml:space="preserve"> </v>
      </c>
    </row>
    <row r="42" spans="1:5" x14ac:dyDescent="0.25">
      <c r="A42" s="212">
        <v>35</v>
      </c>
      <c r="B42" s="12"/>
      <c r="C42" s="12"/>
      <c r="D42" s="12"/>
      <c r="E42" s="194" t="str">
        <f>IF(B42&lt;&gt;0,(CONCATENATE("12f_",'Valoració '!$D$7,"00",A42))," ")</f>
        <v xml:space="preserve"> </v>
      </c>
    </row>
    <row r="43" spans="1:5" x14ac:dyDescent="0.25">
      <c r="A43" s="212">
        <v>36</v>
      </c>
      <c r="B43" s="12"/>
      <c r="C43" s="12"/>
      <c r="D43" s="12"/>
      <c r="E43" s="194" t="str">
        <f>IF(B43&lt;&gt;0,(CONCATENATE("12f_",'Valoració '!$D$7,"00",A43))," ")</f>
        <v xml:space="preserve"> </v>
      </c>
    </row>
    <row r="44" spans="1:5" x14ac:dyDescent="0.25">
      <c r="A44" s="212">
        <v>37</v>
      </c>
      <c r="B44" s="12"/>
      <c r="C44" s="12"/>
      <c r="D44" s="12"/>
      <c r="E44" s="194" t="str">
        <f>IF(B44&lt;&gt;0,(CONCATENATE("12f_",'Valoració '!$D$7,"00",A44))," ")</f>
        <v xml:space="preserve"> </v>
      </c>
    </row>
    <row r="45" spans="1:5" x14ac:dyDescent="0.25">
      <c r="A45" s="212">
        <v>38</v>
      </c>
      <c r="B45" s="12"/>
      <c r="C45" s="12"/>
      <c r="D45" s="12"/>
      <c r="E45" s="194" t="str">
        <f>IF(B45&lt;&gt;0,(CONCATENATE("12f_",'Valoració '!$D$7,"00",A45))," ")</f>
        <v xml:space="preserve"> </v>
      </c>
    </row>
    <row r="46" spans="1:5" x14ac:dyDescent="0.25">
      <c r="A46" s="212">
        <v>39</v>
      </c>
      <c r="B46" s="12"/>
      <c r="C46" s="12"/>
      <c r="D46" s="12"/>
      <c r="E46" s="194" t="str">
        <f>IF(B46&lt;&gt;0,(CONCATENATE("12f_",'Valoració '!$D$7,"00",A46))," ")</f>
        <v xml:space="preserve"> </v>
      </c>
    </row>
    <row r="47" spans="1:5" x14ac:dyDescent="0.25">
      <c r="A47" s="212">
        <v>40</v>
      </c>
      <c r="B47" s="12"/>
      <c r="C47" s="12"/>
      <c r="D47" s="12"/>
      <c r="E47" s="194" t="str">
        <f>IF(B47&lt;&gt;0,(CONCATENATE("12f_",'Valoració '!$D$7,"00",A47))," ")</f>
        <v xml:space="preserve"> </v>
      </c>
    </row>
    <row r="48" spans="1:5" x14ac:dyDescent="0.25">
      <c r="A48" s="212">
        <v>41</v>
      </c>
      <c r="B48" s="12"/>
      <c r="C48" s="12"/>
      <c r="D48" s="12"/>
      <c r="E48" s="194" t="str">
        <f>IF(B48&lt;&gt;0,(CONCATENATE("12f_",'Valoració '!$D$7,"00",A48))," ")</f>
        <v xml:space="preserve"> </v>
      </c>
    </row>
    <row r="49" spans="1:5" x14ac:dyDescent="0.25">
      <c r="A49" s="212">
        <v>42</v>
      </c>
      <c r="B49" s="12"/>
      <c r="C49" s="12"/>
      <c r="D49" s="12"/>
      <c r="E49" s="194" t="str">
        <f>IF(B49&lt;&gt;0,(CONCATENATE("12f_",'Valoració '!$D$7,"00",A49))," ")</f>
        <v xml:space="preserve"> </v>
      </c>
    </row>
    <row r="50" spans="1:5" x14ac:dyDescent="0.25">
      <c r="A50" s="212">
        <v>43</v>
      </c>
      <c r="B50" s="12"/>
      <c r="C50" s="12"/>
      <c r="D50" s="12"/>
      <c r="E50" s="194" t="str">
        <f>IF(B50&lt;&gt;0,(CONCATENATE("12f_",'Valoració '!$D$7,"00",A50))," ")</f>
        <v xml:space="preserve"> </v>
      </c>
    </row>
    <row r="51" spans="1:5" x14ac:dyDescent="0.25">
      <c r="A51" s="212">
        <v>44</v>
      </c>
      <c r="B51" s="12"/>
      <c r="C51" s="12"/>
      <c r="D51" s="12"/>
      <c r="E51" s="194" t="str">
        <f>IF(B51&lt;&gt;0,(CONCATENATE("12f_",'Valoració '!$D$7,"00",A51))," ")</f>
        <v xml:space="preserve"> </v>
      </c>
    </row>
    <row r="52" spans="1:5" x14ac:dyDescent="0.25">
      <c r="A52" s="212">
        <v>45</v>
      </c>
      <c r="B52" s="12"/>
      <c r="C52" s="12"/>
      <c r="D52" s="12"/>
      <c r="E52" s="194" t="str">
        <f>IF(B52&lt;&gt;0,(CONCATENATE("12f_",'Valoració '!$D$7,"00",A52))," ")</f>
        <v xml:space="preserve"> </v>
      </c>
    </row>
    <row r="53" spans="1:5" x14ac:dyDescent="0.25">
      <c r="A53" s="212">
        <v>46</v>
      </c>
      <c r="B53" s="12"/>
      <c r="C53" s="12"/>
      <c r="D53" s="12"/>
      <c r="E53" s="194" t="str">
        <f>IF(B53&lt;&gt;0,(CONCATENATE("12f_",'Valoració '!$D$7,"00",A53))," ")</f>
        <v xml:space="preserve"> </v>
      </c>
    </row>
    <row r="54" spans="1:5" x14ac:dyDescent="0.25">
      <c r="A54" s="212">
        <v>47</v>
      </c>
      <c r="B54" s="12"/>
      <c r="C54" s="12"/>
      <c r="D54" s="12"/>
      <c r="E54" s="194" t="str">
        <f>IF(B54&lt;&gt;0,(CONCATENATE("12f_",'Valoració '!$D$7,"00",A54))," ")</f>
        <v xml:space="preserve"> </v>
      </c>
    </row>
    <row r="55" spans="1:5" x14ac:dyDescent="0.25">
      <c r="A55" s="212">
        <v>48</v>
      </c>
      <c r="B55" s="12"/>
      <c r="C55" s="12"/>
      <c r="D55" s="12"/>
      <c r="E55" s="194" t="str">
        <f>IF(B55&lt;&gt;0,(CONCATENATE("12f_",'Valoració '!$D$7,"00",A55))," ")</f>
        <v xml:space="preserve"> </v>
      </c>
    </row>
    <row r="56" spans="1:5" x14ac:dyDescent="0.25">
      <c r="A56" s="212">
        <v>49</v>
      </c>
      <c r="B56" s="12"/>
      <c r="C56" s="12"/>
      <c r="D56" s="12"/>
      <c r="E56" s="194" t="str">
        <f>IF(B56&lt;&gt;0,(CONCATENATE("12f_",'Valoració '!$D$7,"00",A56))," ")</f>
        <v xml:space="preserve"> </v>
      </c>
    </row>
    <row r="57" spans="1:5" x14ac:dyDescent="0.25">
      <c r="A57" s="212">
        <v>50</v>
      </c>
      <c r="B57" s="12"/>
      <c r="C57" s="12"/>
      <c r="D57" s="12"/>
      <c r="E57" s="194" t="str">
        <f>IF(B57&lt;&gt;0,(CONCATENATE("12f_",'Valoració '!$D$7,"00",A57))," ")</f>
        <v xml:space="preserve"> </v>
      </c>
    </row>
    <row r="58" spans="1:5" x14ac:dyDescent="0.25">
      <c r="A58" s="212">
        <v>51</v>
      </c>
      <c r="B58" s="12"/>
      <c r="C58" s="12"/>
      <c r="D58" s="12"/>
      <c r="E58" s="194" t="str">
        <f>IF(B58&lt;&gt;0,(CONCATENATE("12f_",'Valoració '!$D$7,"00",A58))," ")</f>
        <v xml:space="preserve"> </v>
      </c>
    </row>
    <row r="59" spans="1:5" x14ac:dyDescent="0.25">
      <c r="A59" s="212">
        <v>52</v>
      </c>
      <c r="B59" s="12"/>
      <c r="C59" s="12"/>
      <c r="D59" s="12"/>
      <c r="E59" s="194" t="str">
        <f>IF(B59&lt;&gt;0,(CONCATENATE("12f_",'Valoració '!$D$7,"00",A59))," ")</f>
        <v xml:space="preserve"> </v>
      </c>
    </row>
    <row r="60" spans="1:5" x14ac:dyDescent="0.25">
      <c r="A60" s="212">
        <v>53</v>
      </c>
      <c r="B60" s="12"/>
      <c r="C60" s="12"/>
      <c r="D60" s="12"/>
      <c r="E60" s="194" t="str">
        <f>IF(B60&lt;&gt;0,(CONCATENATE("12f_",'Valoració '!$D$7,"00",A60))," ")</f>
        <v xml:space="preserve"> </v>
      </c>
    </row>
    <row r="61" spans="1:5" x14ac:dyDescent="0.25">
      <c r="A61" s="212">
        <v>54</v>
      </c>
      <c r="B61" s="12"/>
      <c r="C61" s="12"/>
      <c r="D61" s="12"/>
      <c r="E61" s="194" t="str">
        <f>IF(B61&lt;&gt;0,(CONCATENATE("12f_",'Valoració '!$D$7,"00",A61))," ")</f>
        <v xml:space="preserve"> </v>
      </c>
    </row>
    <row r="62" spans="1:5" x14ac:dyDescent="0.25">
      <c r="A62" s="212">
        <v>55</v>
      </c>
      <c r="B62" s="12"/>
      <c r="C62" s="12"/>
      <c r="D62" s="12"/>
      <c r="E62" s="194" t="str">
        <f>IF(B62&lt;&gt;0,(CONCATENATE("12f_",'Valoració '!$D$7,"00",A62))," ")</f>
        <v xml:space="preserve"> </v>
      </c>
    </row>
    <row r="63" spans="1:5" x14ac:dyDescent="0.25">
      <c r="A63" s="212">
        <v>56</v>
      </c>
      <c r="B63" s="12"/>
      <c r="C63" s="12"/>
      <c r="D63" s="12"/>
      <c r="E63" s="194" t="str">
        <f>IF(B63&lt;&gt;0,(CONCATENATE("12f_",'Valoració '!$D$7,"00",A63))," ")</f>
        <v xml:space="preserve"> </v>
      </c>
    </row>
    <row r="64" spans="1:5" x14ac:dyDescent="0.25">
      <c r="A64" s="212">
        <v>57</v>
      </c>
      <c r="B64" s="12"/>
      <c r="C64" s="12"/>
      <c r="D64" s="12"/>
      <c r="E64" s="194" t="str">
        <f>IF(B64&lt;&gt;0,(CONCATENATE("12f_",'Valoració '!$D$7,"00",A64))," ")</f>
        <v xml:space="preserve"> </v>
      </c>
    </row>
    <row r="65" spans="1:5" x14ac:dyDescent="0.25">
      <c r="A65" s="212">
        <v>58</v>
      </c>
      <c r="B65" s="12"/>
      <c r="C65" s="12"/>
      <c r="D65" s="12"/>
      <c r="E65" s="194" t="str">
        <f>IF(B65&lt;&gt;0,(CONCATENATE("12f_",'Valoració '!$D$7,"00",A65))," ")</f>
        <v xml:space="preserve"> </v>
      </c>
    </row>
    <row r="66" spans="1:5" x14ac:dyDescent="0.25">
      <c r="A66" s="212">
        <v>59</v>
      </c>
      <c r="B66" s="12"/>
      <c r="C66" s="12"/>
      <c r="D66" s="12"/>
      <c r="E66" s="194" t="str">
        <f>IF(B66&lt;&gt;0,(CONCATENATE("12f_",'Valoració '!$D$7,"00",A66))," ")</f>
        <v xml:space="preserve"> </v>
      </c>
    </row>
    <row r="67" spans="1:5" x14ac:dyDescent="0.25">
      <c r="A67" s="212">
        <v>60</v>
      </c>
      <c r="B67" s="12"/>
      <c r="C67" s="12"/>
      <c r="D67" s="12"/>
      <c r="E67" s="194" t="str">
        <f>IF(B67&lt;&gt;0,(CONCATENATE("12f_",'Valoració '!$D$7,"00",A67))," ")</f>
        <v xml:space="preserve"> </v>
      </c>
    </row>
    <row r="68" spans="1:5" x14ac:dyDescent="0.25">
      <c r="A68" s="212">
        <v>61</v>
      </c>
      <c r="B68" s="12"/>
      <c r="C68" s="12"/>
      <c r="D68" s="12"/>
      <c r="E68" s="194" t="str">
        <f>IF(B68&lt;&gt;0,(CONCATENATE("12f_",'Valoració '!$D$7,"00",A68))," ")</f>
        <v xml:space="preserve"> </v>
      </c>
    </row>
    <row r="69" spans="1:5" x14ac:dyDescent="0.25">
      <c r="A69" s="212">
        <v>62</v>
      </c>
      <c r="B69" s="12"/>
      <c r="C69" s="12"/>
      <c r="D69" s="12"/>
      <c r="E69" s="194" t="str">
        <f>IF(B69&lt;&gt;0,(CONCATENATE("12f_",'Valoració '!$D$7,"00",A69))," ")</f>
        <v xml:space="preserve"> </v>
      </c>
    </row>
    <row r="70" spans="1:5" x14ac:dyDescent="0.25">
      <c r="A70" s="212">
        <v>63</v>
      </c>
      <c r="B70" s="12"/>
      <c r="C70" s="12"/>
      <c r="D70" s="12"/>
      <c r="E70" s="194" t="str">
        <f>IF(B70&lt;&gt;0,(CONCATENATE("12f_",'Valoració '!$D$7,"00",A70))," ")</f>
        <v xml:space="preserve"> </v>
      </c>
    </row>
    <row r="71" spans="1:5" x14ac:dyDescent="0.25">
      <c r="A71" s="212">
        <v>64</v>
      </c>
      <c r="B71" s="12"/>
      <c r="C71" s="12"/>
      <c r="D71" s="12"/>
      <c r="E71" s="194" t="str">
        <f>IF(B71&lt;&gt;0,(CONCATENATE("12f_",'Valoració '!$D$7,"00",A71))," ")</f>
        <v xml:space="preserve"> </v>
      </c>
    </row>
    <row r="72" spans="1:5" x14ac:dyDescent="0.25">
      <c r="A72" s="212">
        <v>65</v>
      </c>
      <c r="B72" s="12"/>
      <c r="C72" s="12"/>
      <c r="D72" s="12"/>
      <c r="E72" s="194" t="str">
        <f>IF(B72&lt;&gt;0,(CONCATENATE("12f_",'Valoració '!$D$7,"00",A72))," ")</f>
        <v xml:space="preserve"> </v>
      </c>
    </row>
    <row r="73" spans="1:5" x14ac:dyDescent="0.25">
      <c r="A73" s="212">
        <v>66</v>
      </c>
      <c r="B73" s="12"/>
      <c r="C73" s="12"/>
      <c r="D73" s="12"/>
      <c r="E73" s="194" t="str">
        <f>IF(B73&lt;&gt;0,(CONCATENATE("12f_",'Valoració '!$D$7,"00",A73))," ")</f>
        <v xml:space="preserve"> </v>
      </c>
    </row>
    <row r="74" spans="1:5" x14ac:dyDescent="0.25">
      <c r="A74" s="212">
        <v>67</v>
      </c>
      <c r="B74" s="12"/>
      <c r="C74" s="12"/>
      <c r="D74" s="12"/>
      <c r="E74" s="194" t="str">
        <f>IF(B74&lt;&gt;0,(CONCATENATE("12f_",'Valoració '!$D$7,"00",A74))," ")</f>
        <v xml:space="preserve"> </v>
      </c>
    </row>
    <row r="75" spans="1:5" x14ac:dyDescent="0.25">
      <c r="A75" s="212">
        <v>68</v>
      </c>
      <c r="B75" s="12"/>
      <c r="C75" s="12"/>
      <c r="D75" s="12"/>
      <c r="E75" s="194" t="str">
        <f>IF(B75&lt;&gt;0,(CONCATENATE("12f_",'Valoració '!$D$7,"00",A75))," ")</f>
        <v xml:space="preserve"> </v>
      </c>
    </row>
    <row r="76" spans="1:5" x14ac:dyDescent="0.25">
      <c r="A76" s="212">
        <v>69</v>
      </c>
      <c r="B76" s="12"/>
      <c r="C76" s="12"/>
      <c r="D76" s="12"/>
      <c r="E76" s="194" t="str">
        <f>IF(B76&lt;&gt;0,(CONCATENATE("12f_",'Valoració '!$D$7,"00",A76))," ")</f>
        <v xml:space="preserve"> </v>
      </c>
    </row>
    <row r="77" spans="1:5" x14ac:dyDescent="0.25">
      <c r="A77" s="212">
        <v>70</v>
      </c>
      <c r="B77" s="12"/>
      <c r="C77" s="12"/>
      <c r="D77" s="12"/>
      <c r="E77" s="194" t="str">
        <f>IF(B77&lt;&gt;0,(CONCATENATE("12f_",'Valoració '!$D$7,"00",A77))," ")</f>
        <v xml:space="preserve"> </v>
      </c>
    </row>
    <row r="78" spans="1:5" x14ac:dyDescent="0.25">
      <c r="A78" s="212">
        <v>71</v>
      </c>
      <c r="B78" s="12"/>
      <c r="C78" s="12"/>
      <c r="D78" s="12"/>
      <c r="E78" s="194" t="str">
        <f>IF(B78&lt;&gt;0,(CONCATENATE("12f_",'Valoració '!$D$7,"00",A78))," ")</f>
        <v xml:space="preserve"> </v>
      </c>
    </row>
    <row r="79" spans="1:5" x14ac:dyDescent="0.25">
      <c r="A79" s="212">
        <v>72</v>
      </c>
      <c r="B79" s="12"/>
      <c r="C79" s="12"/>
      <c r="D79" s="12"/>
      <c r="E79" s="194" t="str">
        <f>IF(B79&lt;&gt;0,(CONCATENATE("12f_",'Valoració '!$D$7,"00",A79))," ")</f>
        <v xml:space="preserve"> </v>
      </c>
    </row>
    <row r="80" spans="1:5" x14ac:dyDescent="0.25">
      <c r="A80" s="212">
        <v>73</v>
      </c>
      <c r="B80" s="12"/>
      <c r="C80" s="12"/>
      <c r="D80" s="12"/>
      <c r="E80" s="194" t="str">
        <f>IF(B80&lt;&gt;0,(CONCATENATE("12f_",'Valoració '!$D$7,"00",A80))," ")</f>
        <v xml:space="preserve"> </v>
      </c>
    </row>
    <row r="81" spans="1:5" x14ac:dyDescent="0.25">
      <c r="A81" s="212">
        <v>74</v>
      </c>
      <c r="B81" s="12"/>
      <c r="C81" s="12"/>
      <c r="D81" s="12"/>
      <c r="E81" s="194" t="str">
        <f>IF(B81&lt;&gt;0,(CONCATENATE("12f_",'Valoració '!$D$7,"00",A81))," ")</f>
        <v xml:space="preserve"> </v>
      </c>
    </row>
    <row r="82" spans="1:5" x14ac:dyDescent="0.25">
      <c r="A82" s="212">
        <v>75</v>
      </c>
      <c r="B82" s="12"/>
      <c r="C82" s="12"/>
      <c r="D82" s="12"/>
      <c r="E82" s="194" t="str">
        <f>IF(B82&lt;&gt;0,(CONCATENATE("12f_",'Valoració '!$D$7,"00",A82))," ")</f>
        <v xml:space="preserve"> </v>
      </c>
    </row>
    <row r="83" spans="1:5" x14ac:dyDescent="0.25">
      <c r="A83" s="212">
        <v>76</v>
      </c>
      <c r="B83" s="12"/>
      <c r="C83" s="12"/>
      <c r="D83" s="12"/>
      <c r="E83" s="194" t="str">
        <f>IF(B83&lt;&gt;0,(CONCATENATE("12f_",'Valoració '!$D$7,"00",A83))," ")</f>
        <v xml:space="preserve"> </v>
      </c>
    </row>
    <row r="84" spans="1:5" x14ac:dyDescent="0.25">
      <c r="A84" s="212">
        <v>77</v>
      </c>
      <c r="B84" s="12"/>
      <c r="C84" s="12"/>
      <c r="D84" s="12"/>
      <c r="E84" s="194" t="str">
        <f>IF(B84&lt;&gt;0,(CONCATENATE("12f_",'Valoració '!$D$7,"00",A84))," ")</f>
        <v xml:space="preserve"> </v>
      </c>
    </row>
    <row r="85" spans="1:5" x14ac:dyDescent="0.25">
      <c r="A85" s="212">
        <v>78</v>
      </c>
      <c r="B85" s="12"/>
      <c r="C85" s="12"/>
      <c r="D85" s="12"/>
      <c r="E85" s="194" t="str">
        <f>IF(B85&lt;&gt;0,(CONCATENATE("12f_",'Valoració '!$D$7,"00",A85))," ")</f>
        <v xml:space="preserve"> </v>
      </c>
    </row>
    <row r="86" spans="1:5" x14ac:dyDescent="0.25">
      <c r="A86" s="212">
        <v>79</v>
      </c>
      <c r="B86" s="12"/>
      <c r="C86" s="12"/>
      <c r="D86" s="12"/>
      <c r="E86" s="194" t="str">
        <f>IF(B86&lt;&gt;0,(CONCATENATE("12f_",'Valoració '!$D$7,"00",A86))," ")</f>
        <v xml:space="preserve"> </v>
      </c>
    </row>
    <row r="87" spans="1:5" x14ac:dyDescent="0.25">
      <c r="A87" s="212">
        <v>80</v>
      </c>
      <c r="B87" s="12"/>
      <c r="C87" s="12"/>
      <c r="D87" s="12"/>
      <c r="E87" s="194" t="str">
        <f>IF(B87&lt;&gt;0,(CONCATENATE("12f_",'Valoració '!$D$7,"00",A87))," ")</f>
        <v xml:space="preserve"> </v>
      </c>
    </row>
    <row r="88" spans="1:5" x14ac:dyDescent="0.25">
      <c r="A88" s="212">
        <v>81</v>
      </c>
      <c r="B88" s="12"/>
      <c r="C88" s="12"/>
      <c r="D88" s="12"/>
      <c r="E88" s="194" t="str">
        <f>IF(B88&lt;&gt;0,(CONCATENATE("12f_",'Valoració '!$D$7,"00",A88))," ")</f>
        <v xml:space="preserve"> </v>
      </c>
    </row>
    <row r="89" spans="1:5" x14ac:dyDescent="0.25">
      <c r="A89" s="212">
        <v>82</v>
      </c>
      <c r="B89" s="12"/>
      <c r="C89" s="12"/>
      <c r="D89" s="12"/>
      <c r="E89" s="194" t="str">
        <f>IF(B89&lt;&gt;0,(CONCATENATE("12f_",'Valoració '!$D$7,"00",A89))," ")</f>
        <v xml:space="preserve"> </v>
      </c>
    </row>
    <row r="90" spans="1:5" x14ac:dyDescent="0.25">
      <c r="A90" s="212">
        <v>83</v>
      </c>
      <c r="B90" s="12"/>
      <c r="C90" s="12"/>
      <c r="D90" s="12"/>
      <c r="E90" s="194" t="str">
        <f>IF(B90&lt;&gt;0,(CONCATENATE("12f_",'Valoració '!$D$7,"00",A90))," ")</f>
        <v xml:space="preserve"> </v>
      </c>
    </row>
    <row r="91" spans="1:5" x14ac:dyDescent="0.25">
      <c r="A91" s="212">
        <v>84</v>
      </c>
      <c r="B91" s="12"/>
      <c r="C91" s="12"/>
      <c r="D91" s="12"/>
      <c r="E91" s="194" t="str">
        <f>IF(B91&lt;&gt;0,(CONCATENATE("12f_",'Valoració '!$D$7,"00",A91))," ")</f>
        <v xml:space="preserve"> </v>
      </c>
    </row>
    <row r="92" spans="1:5" x14ac:dyDescent="0.25">
      <c r="A92" s="212">
        <v>85</v>
      </c>
      <c r="B92" s="12"/>
      <c r="C92" s="12"/>
      <c r="D92" s="12"/>
      <c r="E92" s="194" t="str">
        <f>IF(B92&lt;&gt;0,(CONCATENATE("12f_",'Valoració '!$D$7,"00",A92))," ")</f>
        <v xml:space="preserve"> </v>
      </c>
    </row>
    <row r="93" spans="1:5" x14ac:dyDescent="0.25">
      <c r="A93" s="212">
        <v>86</v>
      </c>
      <c r="B93" s="12"/>
      <c r="C93" s="12"/>
      <c r="D93" s="12"/>
      <c r="E93" s="194" t="str">
        <f>IF(B93&lt;&gt;0,(CONCATENATE("12f_",'Valoració '!$D$7,"00",A93))," ")</f>
        <v xml:space="preserve"> </v>
      </c>
    </row>
    <row r="94" spans="1:5" x14ac:dyDescent="0.25">
      <c r="A94" s="212">
        <v>87</v>
      </c>
      <c r="B94" s="12"/>
      <c r="C94" s="12"/>
      <c r="D94" s="12"/>
      <c r="E94" s="194" t="str">
        <f>IF(B94&lt;&gt;0,(CONCATENATE("12f_",'Valoració '!$D$7,"00",A94))," ")</f>
        <v xml:space="preserve"> </v>
      </c>
    </row>
    <row r="95" spans="1:5" x14ac:dyDescent="0.25">
      <c r="A95" s="212">
        <v>88</v>
      </c>
      <c r="B95" s="12"/>
      <c r="C95" s="12"/>
      <c r="D95" s="12"/>
      <c r="E95" s="194" t="str">
        <f>IF(B95&lt;&gt;0,(CONCATENATE("12f_",'Valoració '!$D$7,"00",A95))," ")</f>
        <v xml:space="preserve"> </v>
      </c>
    </row>
    <row r="96" spans="1:5" x14ac:dyDescent="0.25">
      <c r="A96" s="212">
        <v>89</v>
      </c>
      <c r="B96" s="12"/>
      <c r="C96" s="12"/>
      <c r="D96" s="12"/>
      <c r="E96" s="194" t="str">
        <f>IF(B96&lt;&gt;0,(CONCATENATE("12f_",'Valoració '!$D$7,"00",A96))," ")</f>
        <v xml:space="preserve"> </v>
      </c>
    </row>
    <row r="97" spans="1:5" x14ac:dyDescent="0.25">
      <c r="A97" s="212">
        <v>90</v>
      </c>
      <c r="B97" s="12"/>
      <c r="C97" s="12"/>
      <c r="D97" s="12"/>
      <c r="E97" s="194" t="str">
        <f>IF(B97&lt;&gt;0,(CONCATENATE("12f_",'Valoració '!$D$7,"00",A97))," ")</f>
        <v xml:space="preserve"> </v>
      </c>
    </row>
    <row r="98" spans="1:5" x14ac:dyDescent="0.25">
      <c r="A98" s="212">
        <v>91</v>
      </c>
      <c r="B98" s="12"/>
      <c r="C98" s="12"/>
      <c r="D98" s="12"/>
      <c r="E98" s="194" t="str">
        <f>IF(B98&lt;&gt;0,(CONCATENATE("12f_",'Valoració '!$D$7,"00",A98))," ")</f>
        <v xml:space="preserve"> </v>
      </c>
    </row>
    <row r="99" spans="1:5" x14ac:dyDescent="0.25">
      <c r="A99" s="212">
        <v>92</v>
      </c>
      <c r="B99" s="12"/>
      <c r="C99" s="12"/>
      <c r="D99" s="12"/>
      <c r="E99" s="194" t="str">
        <f>IF(B99&lt;&gt;0,(CONCATENATE("12f_",'Valoració '!$D$7,"00",A99))," ")</f>
        <v xml:space="preserve"> </v>
      </c>
    </row>
    <row r="100" spans="1:5" x14ac:dyDescent="0.25">
      <c r="A100" s="212">
        <v>93</v>
      </c>
      <c r="B100" s="12"/>
      <c r="C100" s="12"/>
      <c r="D100" s="12"/>
      <c r="E100" s="194" t="str">
        <f>IF(B100&lt;&gt;0,(CONCATENATE("12f_",'Valoració '!$D$7,"00",A100))," ")</f>
        <v xml:space="preserve"> </v>
      </c>
    </row>
    <row r="101" spans="1:5" x14ac:dyDescent="0.25">
      <c r="A101" s="212">
        <v>94</v>
      </c>
      <c r="B101" s="12"/>
      <c r="C101" s="12"/>
      <c r="D101" s="12"/>
      <c r="E101" s="194" t="str">
        <f>IF(B101&lt;&gt;0,(CONCATENATE("12f_",'Valoració '!$D$7,"00",A101))," ")</f>
        <v xml:space="preserve"> </v>
      </c>
    </row>
    <row r="102" spans="1:5" x14ac:dyDescent="0.25">
      <c r="A102" s="212">
        <v>95</v>
      </c>
      <c r="B102" s="12"/>
      <c r="C102" s="12"/>
      <c r="D102" s="12"/>
      <c r="E102" s="194" t="str">
        <f>IF(B102&lt;&gt;0,(CONCATENATE("12f_",'Valoració '!$D$7,"00",A102))," ")</f>
        <v xml:space="preserve"> </v>
      </c>
    </row>
    <row r="103" spans="1:5" x14ac:dyDescent="0.25">
      <c r="A103" s="212">
        <v>96</v>
      </c>
      <c r="B103" s="12"/>
      <c r="C103" s="12"/>
      <c r="D103" s="12"/>
      <c r="E103" s="194" t="str">
        <f>IF(B103&lt;&gt;0,(CONCATENATE("12f_",'Valoració '!$D$7,"00",A103))," ")</f>
        <v xml:space="preserve"> </v>
      </c>
    </row>
    <row r="104" spans="1:5" x14ac:dyDescent="0.25">
      <c r="A104" s="212">
        <v>97</v>
      </c>
      <c r="B104" s="12"/>
      <c r="C104" s="12"/>
      <c r="D104" s="12"/>
      <c r="E104" s="194" t="str">
        <f>IF(B104&lt;&gt;0,(CONCATENATE("12f_",'Valoració '!$D$7,"00",A104))," ")</f>
        <v xml:space="preserve"> </v>
      </c>
    </row>
    <row r="105" spans="1:5" x14ac:dyDescent="0.25">
      <c r="A105" s="212">
        <v>98</v>
      </c>
      <c r="B105" s="12"/>
      <c r="C105" s="12"/>
      <c r="D105" s="12"/>
      <c r="E105" s="194" t="str">
        <f>IF(B105&lt;&gt;0,(CONCATENATE("12f_",'Valoració '!$D$7,"00",A105))," ")</f>
        <v xml:space="preserve"> </v>
      </c>
    </row>
    <row r="106" spans="1:5" x14ac:dyDescent="0.25">
      <c r="A106" s="212">
        <v>99</v>
      </c>
      <c r="B106" s="12"/>
      <c r="C106" s="12"/>
      <c r="D106" s="12"/>
      <c r="E106" s="194" t="str">
        <f>IF(B106&lt;&gt;0,(CONCATENATE("12f_",'Valoració '!$D$7,"00",A106))," ")</f>
        <v xml:space="preserve"> </v>
      </c>
    </row>
    <row r="107" spans="1:5" x14ac:dyDescent="0.25">
      <c r="A107" s="216">
        <v>100</v>
      </c>
      <c r="B107" s="195"/>
      <c r="C107" s="195"/>
      <c r="D107" s="195"/>
      <c r="E107" s="217" t="str">
        <f>IF(B107&lt;&gt;0,(CONCATENATE("12f_",'Valoració '!$D$7,"00",A107))," ")</f>
        <v xml:space="preserve"> </v>
      </c>
    </row>
    <row r="109" spans="1:5" ht="15.75" x14ac:dyDescent="0.25">
      <c r="B109" s="29"/>
      <c r="C109" s="29"/>
    </row>
  </sheetData>
  <sheetProtection algorithmName="SHA-512" hashValue="8S/w0fWMb4SqJ8a8t0zRQpuGFAu3xU6a6C560dqLgZSOoPnpFQR69D/jGS5uSHbjZPtvuQVnG+0bDT1hwi1Vkg==" saltValue="E3YDekcUnK05oz56R+d8FA==" spinCount="100000" sheet="1" objects="1" scenarios="1"/>
  <mergeCells count="1">
    <mergeCell ref="A6:D6"/>
  </mergeCells>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ull9"/>
  <dimension ref="A1:E107"/>
  <sheetViews>
    <sheetView workbookViewId="0">
      <pane ySplit="5" topLeftCell="A6" activePane="bottomLeft" state="frozen"/>
      <selection pane="bottomLeft" activeCell="A4" sqref="A4"/>
    </sheetView>
  </sheetViews>
  <sheetFormatPr baseColWidth="10" defaultColWidth="9.140625" defaultRowHeight="15" x14ac:dyDescent="0.25"/>
  <cols>
    <col min="2" max="2" width="84.42578125" customWidth="1"/>
    <col min="3" max="3" width="42.42578125" customWidth="1"/>
    <col min="4" max="4" width="19.5703125" customWidth="1"/>
    <col min="5" max="5" width="27.140625" customWidth="1"/>
  </cols>
  <sheetData>
    <row r="1" spans="1:5" x14ac:dyDescent="0.25">
      <c r="A1" s="25" t="s">
        <v>118</v>
      </c>
    </row>
    <row r="2" spans="1:5" x14ac:dyDescent="0.25">
      <c r="A2" t="s">
        <v>114</v>
      </c>
    </row>
    <row r="4" spans="1:5" ht="15.75" x14ac:dyDescent="0.25">
      <c r="A4" s="306"/>
      <c r="B4" s="307"/>
      <c r="C4" s="307"/>
      <c r="D4" s="308"/>
    </row>
    <row r="5" spans="1:5" ht="34.5" customHeight="1" x14ac:dyDescent="0.25">
      <c r="A5" s="211" t="s">
        <v>64</v>
      </c>
      <c r="B5" s="180" t="s">
        <v>115</v>
      </c>
      <c r="C5" s="180" t="s">
        <v>117</v>
      </c>
      <c r="D5" s="180" t="s">
        <v>116</v>
      </c>
      <c r="E5" s="250" t="s">
        <v>62</v>
      </c>
    </row>
    <row r="6" spans="1:5" x14ac:dyDescent="0.25">
      <c r="A6" s="212">
        <v>1</v>
      </c>
      <c r="B6" s="35"/>
      <c r="C6" s="35"/>
      <c r="D6" s="35"/>
      <c r="E6" s="251" t="str">
        <f>IF(B6&lt;&gt;"",CONCATENATE('Valoració '!D6,"1.1.g_00",A6),"")</f>
        <v/>
      </c>
    </row>
    <row r="7" spans="1:5" x14ac:dyDescent="0.25">
      <c r="A7" s="212">
        <v>2</v>
      </c>
      <c r="B7" s="35"/>
      <c r="C7" s="35"/>
      <c r="D7" s="35"/>
      <c r="E7" s="251" t="str">
        <f>IF(B7&lt;&gt;"",CONCATENATE('Valoració '!D7,"1.1.g_00",A7),"")</f>
        <v/>
      </c>
    </row>
    <row r="8" spans="1:5" x14ac:dyDescent="0.25">
      <c r="A8" s="212">
        <v>3</v>
      </c>
      <c r="B8" s="35"/>
      <c r="C8" s="35"/>
      <c r="D8" s="35"/>
      <c r="E8" s="251" t="str">
        <f>IF(B8&lt;&gt;"",CONCATENATE('Valoració '!D8,"1.1.g_00",A8),"")</f>
        <v/>
      </c>
    </row>
    <row r="9" spans="1:5" x14ac:dyDescent="0.25">
      <c r="A9" s="212">
        <v>4</v>
      </c>
      <c r="B9" s="35"/>
      <c r="C9" s="35"/>
      <c r="D9" s="35"/>
      <c r="E9" s="251" t="str">
        <f>IF(B9&lt;&gt;"",CONCATENATE('Valoració '!D9,"1.1.g_00",A9),"")</f>
        <v/>
      </c>
    </row>
    <row r="10" spans="1:5" x14ac:dyDescent="0.25">
      <c r="A10" s="212">
        <v>5</v>
      </c>
      <c r="B10" s="35"/>
      <c r="C10" s="35"/>
      <c r="D10" s="35"/>
      <c r="E10" s="251" t="str">
        <f>IF(B10&lt;&gt;"",CONCATENATE('Valoració '!D10,"1.1.g_00",A10),"")</f>
        <v/>
      </c>
    </row>
    <row r="11" spans="1:5" x14ac:dyDescent="0.25">
      <c r="A11" s="212">
        <v>6</v>
      </c>
      <c r="B11" s="35"/>
      <c r="C11" s="35"/>
      <c r="D11" s="35"/>
      <c r="E11" s="251" t="str">
        <f>IF(B11&lt;&gt;"",CONCATENATE('Valoració '!D11,"1.1.g_00",A11),"")</f>
        <v/>
      </c>
    </row>
    <row r="12" spans="1:5" x14ac:dyDescent="0.25">
      <c r="A12" s="212">
        <v>7</v>
      </c>
      <c r="B12" s="12"/>
      <c r="C12" s="12"/>
      <c r="D12" s="12"/>
      <c r="E12" s="251" t="str">
        <f>IF(B12&lt;&gt;"",CONCATENATE('Valoració '!D12,"1.1.g_00",A12),"")</f>
        <v/>
      </c>
    </row>
    <row r="13" spans="1:5" x14ac:dyDescent="0.25">
      <c r="A13" s="212">
        <v>8</v>
      </c>
      <c r="B13" s="12"/>
      <c r="C13" s="12"/>
      <c r="D13" s="12"/>
      <c r="E13" s="251" t="str">
        <f>IF(B13&lt;&gt;"",CONCATENATE('Valoració '!D13,"1.1.g_00",A13),"")</f>
        <v/>
      </c>
    </row>
    <row r="14" spans="1:5" x14ac:dyDescent="0.25">
      <c r="A14" s="212">
        <v>9</v>
      </c>
      <c r="B14" s="12"/>
      <c r="C14" s="12"/>
      <c r="D14" s="12"/>
      <c r="E14" s="251" t="str">
        <f>IF(B14&lt;&gt;"",CONCATENATE('Valoració '!D14,"1.1.g_00",A14),"")</f>
        <v/>
      </c>
    </row>
    <row r="15" spans="1:5" x14ac:dyDescent="0.25">
      <c r="A15" s="212">
        <v>10</v>
      </c>
      <c r="B15" s="12"/>
      <c r="C15" s="12"/>
      <c r="D15" s="12"/>
      <c r="E15" s="251" t="str">
        <f>IF(B15&lt;&gt;"",CONCATENATE('Valoració '!D15,"1.1.g_00",A15),"")</f>
        <v/>
      </c>
    </row>
    <row r="16" spans="1:5" x14ac:dyDescent="0.25">
      <c r="A16" s="212">
        <v>11</v>
      </c>
      <c r="B16" s="12"/>
      <c r="C16" s="12"/>
      <c r="D16" s="12"/>
      <c r="E16" s="251" t="str">
        <f>IF(B16&lt;&gt;"",CONCATENATE('Valoració '!D16,"1.1.g_00",A16),"")</f>
        <v/>
      </c>
    </row>
    <row r="17" spans="1:5" x14ac:dyDescent="0.25">
      <c r="A17" s="212">
        <v>12</v>
      </c>
      <c r="B17" s="12"/>
      <c r="C17" s="12"/>
      <c r="D17" s="12"/>
      <c r="E17" s="251" t="str">
        <f>IF(B17&lt;&gt;"",CONCATENATE('Valoració '!D17,"1.1.g_00",A17),"")</f>
        <v/>
      </c>
    </row>
    <row r="18" spans="1:5" x14ac:dyDescent="0.25">
      <c r="A18" s="212">
        <v>13</v>
      </c>
      <c r="B18" s="12"/>
      <c r="C18" s="12"/>
      <c r="D18" s="12"/>
      <c r="E18" s="251" t="str">
        <f>IF(B18&lt;&gt;"",CONCATENATE('Valoració '!D18,"1.1.g_00",A18),"")</f>
        <v/>
      </c>
    </row>
    <row r="19" spans="1:5" x14ac:dyDescent="0.25">
      <c r="A19" s="212">
        <v>14</v>
      </c>
      <c r="B19" s="12"/>
      <c r="C19" s="12"/>
      <c r="D19" s="12"/>
      <c r="E19" s="251" t="str">
        <f>IF(B19&lt;&gt;"",CONCATENATE('Valoració '!D19,"1.1.g_00",A19),"")</f>
        <v/>
      </c>
    </row>
    <row r="20" spans="1:5" x14ac:dyDescent="0.25">
      <c r="A20" s="212">
        <v>15</v>
      </c>
      <c r="B20" s="12"/>
      <c r="C20" s="12"/>
      <c r="D20" s="12"/>
      <c r="E20" s="251" t="str">
        <f>IF(B20&lt;&gt;"",CONCATENATE('Valoració '!D20,"1.1.g_00",A20),"")</f>
        <v/>
      </c>
    </row>
    <row r="21" spans="1:5" x14ac:dyDescent="0.25">
      <c r="A21" s="212">
        <v>16</v>
      </c>
      <c r="B21" s="12"/>
      <c r="C21" s="12"/>
      <c r="D21" s="12"/>
      <c r="E21" s="251" t="str">
        <f>IF(B21&lt;&gt;"",CONCATENATE('Valoració '!D21,"1.1.g_00",A21),"")</f>
        <v/>
      </c>
    </row>
    <row r="22" spans="1:5" x14ac:dyDescent="0.25">
      <c r="A22" s="212">
        <v>17</v>
      </c>
      <c r="B22" s="12"/>
      <c r="C22" s="12"/>
      <c r="D22" s="12"/>
      <c r="E22" s="251" t="str">
        <f>IF(B22&lt;&gt;"",CONCATENATE('Valoració '!D22,"1.1.g_00",A22),"")</f>
        <v/>
      </c>
    </row>
    <row r="23" spans="1:5" x14ac:dyDescent="0.25">
      <c r="A23" s="212">
        <v>18</v>
      </c>
      <c r="B23" s="12"/>
      <c r="C23" s="12"/>
      <c r="D23" s="12"/>
      <c r="E23" s="251" t="str">
        <f>IF(B23&lt;&gt;"",CONCATENATE('Valoració '!D23,"1.1.g_00",A23),"")</f>
        <v/>
      </c>
    </row>
    <row r="24" spans="1:5" x14ac:dyDescent="0.25">
      <c r="A24" s="212">
        <v>19</v>
      </c>
      <c r="B24" s="12"/>
      <c r="C24" s="12"/>
      <c r="D24" s="12"/>
      <c r="E24" s="251" t="str">
        <f>IF(B24&lt;&gt;"",CONCATENATE('Valoració '!D24,"1.1.g_00",A24),"")</f>
        <v/>
      </c>
    </row>
    <row r="25" spans="1:5" x14ac:dyDescent="0.25">
      <c r="A25" s="212">
        <v>20</v>
      </c>
      <c r="B25" s="12"/>
      <c r="C25" s="12"/>
      <c r="D25" s="12"/>
      <c r="E25" s="251" t="str">
        <f>IF(B25&lt;&gt;"",CONCATENATE('Valoració '!D25,"1.1.g_00",A25),"")</f>
        <v/>
      </c>
    </row>
    <row r="26" spans="1:5" x14ac:dyDescent="0.25">
      <c r="A26" s="212">
        <v>21</v>
      </c>
      <c r="B26" s="12"/>
      <c r="C26" s="12"/>
      <c r="D26" s="12"/>
      <c r="E26" s="251" t="str">
        <f>IF(B26&lt;&gt;"",CONCATENATE('Valoració '!D26,"1.1.g_00",A26),"")</f>
        <v/>
      </c>
    </row>
    <row r="27" spans="1:5" x14ac:dyDescent="0.25">
      <c r="A27" s="212">
        <v>22</v>
      </c>
      <c r="B27" s="12"/>
      <c r="C27" s="12"/>
      <c r="D27" s="12"/>
      <c r="E27" s="251" t="str">
        <f>IF(B27&lt;&gt;"",CONCATENATE('Valoració '!D27,"1.1.g_00",A27),"")</f>
        <v/>
      </c>
    </row>
    <row r="28" spans="1:5" x14ac:dyDescent="0.25">
      <c r="A28" s="212">
        <v>23</v>
      </c>
      <c r="B28" s="12"/>
      <c r="C28" s="12"/>
      <c r="D28" s="12"/>
      <c r="E28" s="251" t="str">
        <f>IF(B28&lt;&gt;"",CONCATENATE('Valoració '!D28,"1.1.g_00",A28),"")</f>
        <v/>
      </c>
    </row>
    <row r="29" spans="1:5" x14ac:dyDescent="0.25">
      <c r="A29" s="212">
        <v>24</v>
      </c>
      <c r="B29" s="12"/>
      <c r="C29" s="12"/>
      <c r="D29" s="12"/>
      <c r="E29" s="251" t="str">
        <f>IF(B29&lt;&gt;"",CONCATENATE('Valoració '!D29,"1.1.g_00",A29),"")</f>
        <v/>
      </c>
    </row>
    <row r="30" spans="1:5" x14ac:dyDescent="0.25">
      <c r="A30" s="212">
        <v>25</v>
      </c>
      <c r="B30" s="12"/>
      <c r="C30" s="12"/>
      <c r="D30" s="12"/>
      <c r="E30" s="251" t="str">
        <f>IF(B30&lt;&gt;"",CONCATENATE('Valoració '!D30,"1.1.g_00",A30),"")</f>
        <v/>
      </c>
    </row>
    <row r="31" spans="1:5" x14ac:dyDescent="0.25">
      <c r="A31" s="212">
        <v>26</v>
      </c>
      <c r="B31" s="12"/>
      <c r="C31" s="12"/>
      <c r="D31" s="12"/>
      <c r="E31" s="251" t="str">
        <f>IF(B31&lt;&gt;"",CONCATENATE('Valoració '!D31,"1.1.g_00",A31),"")</f>
        <v/>
      </c>
    </row>
    <row r="32" spans="1:5" x14ac:dyDescent="0.25">
      <c r="A32" s="212">
        <v>27</v>
      </c>
      <c r="B32" s="12"/>
      <c r="C32" s="12"/>
      <c r="D32" s="12"/>
      <c r="E32" s="251" t="str">
        <f>IF(B32&lt;&gt;"",CONCATENATE('Valoració '!D32,"1.1.g_00",A32),"")</f>
        <v/>
      </c>
    </row>
    <row r="33" spans="1:5" x14ac:dyDescent="0.25">
      <c r="A33" s="212">
        <v>28</v>
      </c>
      <c r="B33" s="12"/>
      <c r="C33" s="12"/>
      <c r="D33" s="12"/>
      <c r="E33" s="251" t="str">
        <f>IF(B33&lt;&gt;"",CONCATENATE('Valoració '!D33,"1.1.g_00",A33),"")</f>
        <v/>
      </c>
    </row>
    <row r="34" spans="1:5" x14ac:dyDescent="0.25">
      <c r="A34" s="212">
        <v>29</v>
      </c>
      <c r="B34" s="12"/>
      <c r="C34" s="12"/>
      <c r="D34" s="12"/>
      <c r="E34" s="251" t="str">
        <f>IF(B34&lt;&gt;"",CONCATENATE('Valoració '!D34,"1.1.g_00",A34),"")</f>
        <v/>
      </c>
    </row>
    <row r="35" spans="1:5" x14ac:dyDescent="0.25">
      <c r="A35" s="212">
        <v>30</v>
      </c>
      <c r="B35" s="12"/>
      <c r="C35" s="12"/>
      <c r="D35" s="12"/>
      <c r="E35" s="251" t="str">
        <f>IF(B35&lt;&gt;"",CONCATENATE('Valoració '!D35,"1.1.g_00",A35),"")</f>
        <v/>
      </c>
    </row>
    <row r="36" spans="1:5" x14ac:dyDescent="0.25">
      <c r="A36" s="212">
        <v>31</v>
      </c>
      <c r="B36" s="12"/>
      <c r="C36" s="12"/>
      <c r="D36" s="12"/>
      <c r="E36" s="251" t="str">
        <f>IF(B36&lt;&gt;"",CONCATENATE('Valoració '!D36,"1.1.g_00",A36),"")</f>
        <v/>
      </c>
    </row>
    <row r="37" spans="1:5" x14ac:dyDescent="0.25">
      <c r="A37" s="212">
        <v>32</v>
      </c>
      <c r="B37" s="12"/>
      <c r="C37" s="12"/>
      <c r="D37" s="12"/>
      <c r="E37" s="251" t="str">
        <f>IF(B37&lt;&gt;"",CONCATENATE('Valoració '!D37,"1.1.g_00",A37),"")</f>
        <v/>
      </c>
    </row>
    <row r="38" spans="1:5" x14ac:dyDescent="0.25">
      <c r="A38" s="212">
        <v>33</v>
      </c>
      <c r="B38" s="12"/>
      <c r="C38" s="12"/>
      <c r="D38" s="12"/>
      <c r="E38" s="251" t="str">
        <f>IF(B38&lt;&gt;"",CONCATENATE('Valoració '!D38,"1.1.g_00",A38),"")</f>
        <v/>
      </c>
    </row>
    <row r="39" spans="1:5" x14ac:dyDescent="0.25">
      <c r="A39" s="212">
        <v>34</v>
      </c>
      <c r="B39" s="12"/>
      <c r="C39" s="12"/>
      <c r="D39" s="12"/>
      <c r="E39" s="251" t="str">
        <f>IF(B39&lt;&gt;"",CONCATENATE('Valoració '!D39,"1.1.g_00",A39),"")</f>
        <v/>
      </c>
    </row>
    <row r="40" spans="1:5" x14ac:dyDescent="0.25">
      <c r="A40" s="212">
        <v>35</v>
      </c>
      <c r="B40" s="12"/>
      <c r="C40" s="12"/>
      <c r="D40" s="12"/>
      <c r="E40" s="251" t="str">
        <f>IF(B40&lt;&gt;"",CONCATENATE('Valoració '!D40,"1.1.g_00",A40),"")</f>
        <v/>
      </c>
    </row>
    <row r="41" spans="1:5" x14ac:dyDescent="0.25">
      <c r="A41" s="212">
        <v>36</v>
      </c>
      <c r="B41" s="12"/>
      <c r="C41" s="12"/>
      <c r="D41" s="12"/>
      <c r="E41" s="251" t="str">
        <f>IF(B41&lt;&gt;"",CONCATENATE('Valoració '!D41,"1.1.g_00",A41),"")</f>
        <v/>
      </c>
    </row>
    <row r="42" spans="1:5" x14ac:dyDescent="0.25">
      <c r="A42" s="212">
        <v>37</v>
      </c>
      <c r="B42" s="12"/>
      <c r="C42" s="12"/>
      <c r="D42" s="12"/>
      <c r="E42" s="251" t="str">
        <f>IF(B42&lt;&gt;"",CONCATENATE('Valoració '!D42,"1.1.g_00",A42),"")</f>
        <v/>
      </c>
    </row>
    <row r="43" spans="1:5" x14ac:dyDescent="0.25">
      <c r="A43" s="212">
        <v>38</v>
      </c>
      <c r="B43" s="12"/>
      <c r="C43" s="12"/>
      <c r="D43" s="12"/>
      <c r="E43" s="251" t="str">
        <f>IF(B43&lt;&gt;"",CONCATENATE('Valoració '!D43,"1.1.g_00",A43),"")</f>
        <v/>
      </c>
    </row>
    <row r="44" spans="1:5" x14ac:dyDescent="0.25">
      <c r="A44" s="212">
        <v>39</v>
      </c>
      <c r="B44" s="12"/>
      <c r="C44" s="12"/>
      <c r="D44" s="12"/>
      <c r="E44" s="251" t="str">
        <f>IF(B44&lt;&gt;"",CONCATENATE('Valoració '!D44,"1.1.g_00",A44),"")</f>
        <v/>
      </c>
    </row>
    <row r="45" spans="1:5" x14ac:dyDescent="0.25">
      <c r="A45" s="212">
        <v>40</v>
      </c>
      <c r="B45" s="12"/>
      <c r="C45" s="12"/>
      <c r="D45" s="12"/>
      <c r="E45" s="251" t="str">
        <f>IF(B45&lt;&gt;"",CONCATENATE('Valoració '!D45,"1.1.g_00",A45),"")</f>
        <v/>
      </c>
    </row>
    <row r="46" spans="1:5" x14ac:dyDescent="0.25">
      <c r="A46" s="212">
        <v>41</v>
      </c>
      <c r="B46" s="12"/>
      <c r="C46" s="12"/>
      <c r="D46" s="12"/>
      <c r="E46" s="251" t="str">
        <f>IF(B46&lt;&gt;"",CONCATENATE('Valoració '!D46,"1.1.g_00",A46),"")</f>
        <v/>
      </c>
    </row>
    <row r="47" spans="1:5" x14ac:dyDescent="0.25">
      <c r="A47" s="212">
        <v>42</v>
      </c>
      <c r="B47" s="12"/>
      <c r="C47" s="12"/>
      <c r="D47" s="12"/>
      <c r="E47" s="251" t="str">
        <f>IF(B47&lt;&gt;"",CONCATENATE('Valoració '!D47,"1.1.g_00",A47),"")</f>
        <v/>
      </c>
    </row>
    <row r="48" spans="1:5" x14ac:dyDescent="0.25">
      <c r="A48" s="212">
        <v>43</v>
      </c>
      <c r="B48" s="12"/>
      <c r="C48" s="12"/>
      <c r="D48" s="12"/>
      <c r="E48" s="251" t="str">
        <f>IF(B48&lt;&gt;"",CONCATENATE('Valoració '!D48,"1.1.g_00",A48),"")</f>
        <v/>
      </c>
    </row>
    <row r="49" spans="1:5" x14ac:dyDescent="0.25">
      <c r="A49" s="212">
        <v>44</v>
      </c>
      <c r="B49" s="12"/>
      <c r="C49" s="12"/>
      <c r="D49" s="12"/>
      <c r="E49" s="251" t="str">
        <f>IF(B49&lt;&gt;"",CONCATENATE('Valoració '!D49,"1.1.g_00",A49),"")</f>
        <v/>
      </c>
    </row>
    <row r="50" spans="1:5" x14ac:dyDescent="0.25">
      <c r="A50" s="212">
        <v>45</v>
      </c>
      <c r="B50" s="12"/>
      <c r="C50" s="12"/>
      <c r="D50" s="12"/>
      <c r="E50" s="251" t="str">
        <f>IF(B50&lt;&gt;"",CONCATENATE('Valoració '!D50,"1.1.g_00",A50),"")</f>
        <v/>
      </c>
    </row>
    <row r="51" spans="1:5" x14ac:dyDescent="0.25">
      <c r="A51" s="212">
        <v>46</v>
      </c>
      <c r="B51" s="12"/>
      <c r="C51" s="12"/>
      <c r="D51" s="12"/>
      <c r="E51" s="251" t="str">
        <f>IF(B51&lt;&gt;"",CONCATENATE('Valoració '!D51,"1.1.g_00",A51),"")</f>
        <v/>
      </c>
    </row>
    <row r="52" spans="1:5" x14ac:dyDescent="0.25">
      <c r="A52" s="212">
        <v>47</v>
      </c>
      <c r="B52" s="12"/>
      <c r="C52" s="12"/>
      <c r="D52" s="12"/>
      <c r="E52" s="251" t="str">
        <f>IF(B52&lt;&gt;"",CONCATENATE('Valoració '!D52,"1.1.g_00",A52),"")</f>
        <v/>
      </c>
    </row>
    <row r="53" spans="1:5" x14ac:dyDescent="0.25">
      <c r="A53" s="212">
        <v>48</v>
      </c>
      <c r="B53" s="12"/>
      <c r="C53" s="12"/>
      <c r="D53" s="12"/>
      <c r="E53" s="251" t="str">
        <f>IF(B53&lt;&gt;"",CONCATENATE('Valoració '!D53,"1.1.g_00",A53),"")</f>
        <v/>
      </c>
    </row>
    <row r="54" spans="1:5" x14ac:dyDescent="0.25">
      <c r="A54" s="212">
        <v>49</v>
      </c>
      <c r="B54" s="12"/>
      <c r="C54" s="12"/>
      <c r="D54" s="12"/>
      <c r="E54" s="251" t="str">
        <f>IF(B54&lt;&gt;"",CONCATENATE('Valoració '!D54,"1.1.g_00",A54),"")</f>
        <v/>
      </c>
    </row>
    <row r="55" spans="1:5" x14ac:dyDescent="0.25">
      <c r="A55" s="212">
        <v>50</v>
      </c>
      <c r="B55" s="12"/>
      <c r="C55" s="12"/>
      <c r="D55" s="12"/>
      <c r="E55" s="251" t="str">
        <f>IF(B55&lt;&gt;"",CONCATENATE('Valoració '!D55,"1.1.g_00",A55),"")</f>
        <v/>
      </c>
    </row>
    <row r="56" spans="1:5" x14ac:dyDescent="0.25">
      <c r="A56" s="212">
        <v>51</v>
      </c>
      <c r="B56" s="12"/>
      <c r="C56" s="12"/>
      <c r="D56" s="12"/>
      <c r="E56" s="251" t="str">
        <f>IF(B56&lt;&gt;"",CONCATENATE('Valoració '!D56,"1.1.g_00",A56),"")</f>
        <v/>
      </c>
    </row>
    <row r="57" spans="1:5" x14ac:dyDescent="0.25">
      <c r="A57" s="212">
        <v>52</v>
      </c>
      <c r="B57" s="12"/>
      <c r="C57" s="12"/>
      <c r="D57" s="12"/>
      <c r="E57" s="251" t="str">
        <f>IF(B57&lt;&gt;"",CONCATENATE('Valoració '!D57,"1.1.g_00",A57),"")</f>
        <v/>
      </c>
    </row>
    <row r="58" spans="1:5" x14ac:dyDescent="0.25">
      <c r="A58" s="212">
        <v>53</v>
      </c>
      <c r="B58" s="12"/>
      <c r="C58" s="12"/>
      <c r="D58" s="12"/>
      <c r="E58" s="251" t="str">
        <f>IF(B58&lt;&gt;"",CONCATENATE('Valoració '!D58,"1.1.g_00",A58),"")</f>
        <v/>
      </c>
    </row>
    <row r="59" spans="1:5" x14ac:dyDescent="0.25">
      <c r="A59" s="212">
        <v>54</v>
      </c>
      <c r="B59" s="12"/>
      <c r="C59" s="12"/>
      <c r="D59" s="12"/>
      <c r="E59" s="251" t="str">
        <f>IF(B59&lt;&gt;"",CONCATENATE('Valoració '!D59,"1.1.g_00",A59),"")</f>
        <v/>
      </c>
    </row>
    <row r="60" spans="1:5" x14ac:dyDescent="0.25">
      <c r="A60" s="212">
        <v>55</v>
      </c>
      <c r="B60" s="12"/>
      <c r="C60" s="12"/>
      <c r="D60" s="12"/>
      <c r="E60" s="251" t="str">
        <f>IF(B60&lt;&gt;"",CONCATENATE('Valoració '!D60,"1.1.g_00",A60),"")</f>
        <v/>
      </c>
    </row>
    <row r="61" spans="1:5" x14ac:dyDescent="0.25">
      <c r="A61" s="212">
        <v>56</v>
      </c>
      <c r="B61" s="12"/>
      <c r="C61" s="12"/>
      <c r="D61" s="12"/>
      <c r="E61" s="251" t="str">
        <f>IF(B61&lt;&gt;"",CONCATENATE('Valoració '!#REF!,"1.1.g_00",A61),"")</f>
        <v/>
      </c>
    </row>
    <row r="62" spans="1:5" x14ac:dyDescent="0.25">
      <c r="A62" s="212">
        <v>57</v>
      </c>
      <c r="B62" s="12"/>
      <c r="C62" s="12"/>
      <c r="D62" s="12"/>
      <c r="E62" s="251" t="str">
        <f>IF(B62&lt;&gt;"",CONCATENATE('Valoració '!D61,"1.1.g_00",A62),"")</f>
        <v/>
      </c>
    </row>
    <row r="63" spans="1:5" x14ac:dyDescent="0.25">
      <c r="A63" s="212">
        <v>58</v>
      </c>
      <c r="B63" s="12"/>
      <c r="C63" s="12"/>
      <c r="D63" s="12"/>
      <c r="E63" s="251" t="str">
        <f>IF(B63&lt;&gt;"",CONCATENATE('Valoració '!D62,"1.1.g_00",A63),"")</f>
        <v/>
      </c>
    </row>
    <row r="64" spans="1:5" x14ac:dyDescent="0.25">
      <c r="A64" s="212">
        <v>59</v>
      </c>
      <c r="B64" s="12"/>
      <c r="C64" s="12"/>
      <c r="D64" s="12"/>
      <c r="E64" s="251" t="str">
        <f>IF(B64&lt;&gt;"",CONCATENATE('Valoració '!D63,"1.1.g_00",A64),"")</f>
        <v/>
      </c>
    </row>
    <row r="65" spans="1:5" x14ac:dyDescent="0.25">
      <c r="A65" s="212">
        <v>60</v>
      </c>
      <c r="B65" s="12"/>
      <c r="C65" s="12"/>
      <c r="D65" s="12"/>
      <c r="E65" s="251" t="str">
        <f>IF(B65&lt;&gt;"",CONCATENATE('Valoració '!D64,"1.1.g_00",A65),"")</f>
        <v/>
      </c>
    </row>
    <row r="66" spans="1:5" x14ac:dyDescent="0.25">
      <c r="A66" s="212">
        <v>61</v>
      </c>
      <c r="B66" s="12"/>
      <c r="C66" s="12"/>
      <c r="D66" s="12"/>
      <c r="E66" s="251" t="str">
        <f>IF(B66&lt;&gt;"",CONCATENATE('Valoració '!D65,"1.1.g_00",A66),"")</f>
        <v/>
      </c>
    </row>
    <row r="67" spans="1:5" x14ac:dyDescent="0.25">
      <c r="A67" s="212">
        <v>62</v>
      </c>
      <c r="B67" s="12"/>
      <c r="C67" s="12"/>
      <c r="D67" s="12"/>
      <c r="E67" s="251" t="str">
        <f>IF(B67&lt;&gt;"",CONCATENATE('Valoració '!D66,"1.1.g_00",A67),"")</f>
        <v/>
      </c>
    </row>
    <row r="68" spans="1:5" x14ac:dyDescent="0.25">
      <c r="A68" s="212">
        <v>63</v>
      </c>
      <c r="B68" s="12"/>
      <c r="C68" s="12"/>
      <c r="D68" s="12"/>
      <c r="E68" s="251" t="str">
        <f>IF(B68&lt;&gt;"",CONCATENATE('Valoració '!D67,"1.1.g_00",A68),"")</f>
        <v/>
      </c>
    </row>
    <row r="69" spans="1:5" x14ac:dyDescent="0.25">
      <c r="A69" s="212">
        <v>64</v>
      </c>
      <c r="B69" s="12"/>
      <c r="C69" s="12"/>
      <c r="D69" s="12"/>
      <c r="E69" s="251" t="str">
        <f>IF(B69&lt;&gt;"",CONCATENATE('Valoració '!D68,"1.1.g_00",A69),"")</f>
        <v/>
      </c>
    </row>
    <row r="70" spans="1:5" x14ac:dyDescent="0.25">
      <c r="A70" s="212">
        <v>65</v>
      </c>
      <c r="B70" s="12"/>
      <c r="C70" s="12"/>
      <c r="D70" s="12"/>
      <c r="E70" s="251" t="str">
        <f>IF(B70&lt;&gt;"",CONCATENATE('Valoració '!D69,"1.1.g_00",A70),"")</f>
        <v/>
      </c>
    </row>
    <row r="71" spans="1:5" x14ac:dyDescent="0.25">
      <c r="A71" s="212">
        <v>66</v>
      </c>
      <c r="B71" s="12"/>
      <c r="C71" s="12"/>
      <c r="D71" s="12"/>
      <c r="E71" s="251" t="str">
        <f>IF(B71&lt;&gt;"",CONCATENATE('Valoració '!D70,"1.1.g_00",A71),"")</f>
        <v/>
      </c>
    </row>
    <row r="72" spans="1:5" x14ac:dyDescent="0.25">
      <c r="A72" s="212">
        <v>67</v>
      </c>
      <c r="B72" s="12"/>
      <c r="C72" s="12"/>
      <c r="D72" s="12"/>
      <c r="E72" s="251" t="str">
        <f>IF(B72&lt;&gt;"",CONCATENATE('Valoració '!D71,"1.1.g_00",A72),"")</f>
        <v/>
      </c>
    </row>
    <row r="73" spans="1:5" x14ac:dyDescent="0.25">
      <c r="A73" s="212">
        <v>68</v>
      </c>
      <c r="B73" s="12"/>
      <c r="C73" s="12"/>
      <c r="D73" s="12"/>
      <c r="E73" s="251" t="str">
        <f>IF(B73&lt;&gt;"",CONCATENATE('Valoració '!D72,"1.1.g_00",A73),"")</f>
        <v/>
      </c>
    </row>
    <row r="74" spans="1:5" x14ac:dyDescent="0.25">
      <c r="A74" s="212">
        <v>69</v>
      </c>
      <c r="B74" s="12"/>
      <c r="C74" s="12"/>
      <c r="D74" s="12"/>
      <c r="E74" s="251" t="str">
        <f>IF(B74&lt;&gt;"",CONCATENATE('Valoració '!D73,"1.1.g_00",A74),"")</f>
        <v/>
      </c>
    </row>
    <row r="75" spans="1:5" x14ac:dyDescent="0.25">
      <c r="A75" s="212">
        <v>70</v>
      </c>
      <c r="B75" s="12"/>
      <c r="C75" s="12"/>
      <c r="D75" s="12"/>
      <c r="E75" s="251" t="str">
        <f>IF(B75&lt;&gt;"",CONCATENATE('Valoració '!D74,"1.1.g_00",A75),"")</f>
        <v/>
      </c>
    </row>
    <row r="76" spans="1:5" x14ac:dyDescent="0.25">
      <c r="A76" s="212">
        <v>71</v>
      </c>
      <c r="B76" s="12"/>
      <c r="C76" s="12"/>
      <c r="D76" s="12"/>
      <c r="E76" s="251" t="str">
        <f>IF(B76&lt;&gt;"",CONCATENATE('Valoració '!D75,"1.1.g_00",A76),"")</f>
        <v/>
      </c>
    </row>
    <row r="77" spans="1:5" x14ac:dyDescent="0.25">
      <c r="A77" s="212">
        <v>72</v>
      </c>
      <c r="B77" s="12"/>
      <c r="C77" s="12"/>
      <c r="D77" s="12"/>
      <c r="E77" s="251" t="str">
        <f>IF(B77&lt;&gt;"",CONCATENATE('Valoració '!D76,"1.1.g_00",A77),"")</f>
        <v/>
      </c>
    </row>
    <row r="78" spans="1:5" x14ac:dyDescent="0.25">
      <c r="A78" s="212">
        <v>73</v>
      </c>
      <c r="B78" s="12"/>
      <c r="C78" s="12"/>
      <c r="D78" s="12"/>
      <c r="E78" s="251" t="str">
        <f>IF(B78&lt;&gt;"",CONCATENATE('Valoració '!D77,"1.1.g_00",A78),"")</f>
        <v/>
      </c>
    </row>
    <row r="79" spans="1:5" x14ac:dyDescent="0.25">
      <c r="A79" s="212">
        <v>74</v>
      </c>
      <c r="B79" s="12"/>
      <c r="C79" s="12"/>
      <c r="D79" s="12"/>
      <c r="E79" s="251" t="str">
        <f>IF(B79&lt;&gt;"",CONCATENATE('Valoració '!D78,"1.1.g_00",A79),"")</f>
        <v/>
      </c>
    </row>
    <row r="80" spans="1:5" x14ac:dyDescent="0.25">
      <c r="A80" s="212">
        <v>75</v>
      </c>
      <c r="B80" s="12"/>
      <c r="C80" s="12"/>
      <c r="D80" s="12"/>
      <c r="E80" s="251" t="str">
        <f>IF(B80&lt;&gt;"",CONCATENATE('Valoració '!D79,"1.1.g_00",A80),"")</f>
        <v/>
      </c>
    </row>
    <row r="81" spans="1:5" x14ac:dyDescent="0.25">
      <c r="A81" s="212">
        <v>76</v>
      </c>
      <c r="B81" s="12"/>
      <c r="C81" s="12"/>
      <c r="D81" s="12"/>
      <c r="E81" s="251" t="str">
        <f>IF(B81&lt;&gt;"",CONCATENATE('Valoració '!D80,"1.1.g_00",A81),"")</f>
        <v/>
      </c>
    </row>
    <row r="82" spans="1:5" x14ac:dyDescent="0.25">
      <c r="A82" s="212">
        <v>77</v>
      </c>
      <c r="B82" s="12"/>
      <c r="C82" s="12"/>
      <c r="D82" s="12"/>
      <c r="E82" s="251" t="str">
        <f>IF(B82&lt;&gt;"",CONCATENATE('Valoració '!D81,"1.1.g_00",A82),"")</f>
        <v/>
      </c>
    </row>
    <row r="83" spans="1:5" x14ac:dyDescent="0.25">
      <c r="A83" s="212">
        <v>78</v>
      </c>
      <c r="B83" s="12"/>
      <c r="C83" s="12"/>
      <c r="D83" s="12"/>
      <c r="E83" s="251" t="str">
        <f>IF(B83&lt;&gt;"",CONCATENATE('Valoració '!D82,"1.1.g_00",A83),"")</f>
        <v/>
      </c>
    </row>
    <row r="84" spans="1:5" x14ac:dyDescent="0.25">
      <c r="A84" s="212">
        <v>79</v>
      </c>
      <c r="B84" s="12"/>
      <c r="C84" s="12"/>
      <c r="D84" s="12"/>
      <c r="E84" s="251" t="str">
        <f>IF(B84&lt;&gt;"",CONCATENATE('Valoració '!D83,"1.1.g_00",A84),"")</f>
        <v/>
      </c>
    </row>
    <row r="85" spans="1:5" x14ac:dyDescent="0.25">
      <c r="A85" s="212">
        <v>80</v>
      </c>
      <c r="B85" s="12"/>
      <c r="C85" s="12"/>
      <c r="D85" s="12"/>
      <c r="E85" s="251" t="str">
        <f>IF(B85&lt;&gt;"",CONCATENATE('Valoració '!D84,"1.1.g_00",A85),"")</f>
        <v/>
      </c>
    </row>
    <row r="86" spans="1:5" x14ac:dyDescent="0.25">
      <c r="A86" s="212">
        <v>81</v>
      </c>
      <c r="B86" s="12"/>
      <c r="C86" s="12"/>
      <c r="D86" s="12"/>
      <c r="E86" s="251" t="str">
        <f>IF(B86&lt;&gt;"",CONCATENATE('Valoració '!D85,"1.1.g_00",A86),"")</f>
        <v/>
      </c>
    </row>
    <row r="87" spans="1:5" x14ac:dyDescent="0.25">
      <c r="A87" s="212">
        <v>82</v>
      </c>
      <c r="B87" s="12"/>
      <c r="C87" s="12"/>
      <c r="D87" s="12"/>
      <c r="E87" s="251" t="str">
        <f>IF(B87&lt;&gt;"",CONCATENATE('Valoració '!D86,"1.1.g_00",A87),"")</f>
        <v/>
      </c>
    </row>
    <row r="88" spans="1:5" x14ac:dyDescent="0.25">
      <c r="A88" s="212">
        <v>83</v>
      </c>
      <c r="B88" s="12"/>
      <c r="C88" s="12"/>
      <c r="D88" s="12"/>
      <c r="E88" s="251" t="str">
        <f>IF(B88&lt;&gt;"",CONCATENATE('Valoració '!D87,"1.1.g_00",A88),"")</f>
        <v/>
      </c>
    </row>
    <row r="89" spans="1:5" x14ac:dyDescent="0.25">
      <c r="A89" s="212">
        <v>84</v>
      </c>
      <c r="B89" s="12"/>
      <c r="C89" s="12"/>
      <c r="D89" s="12"/>
      <c r="E89" s="251" t="str">
        <f>IF(B89&lt;&gt;"",CONCATENATE('Valoració '!D88,"1.1.g_00",A89),"")</f>
        <v/>
      </c>
    </row>
    <row r="90" spans="1:5" x14ac:dyDescent="0.25">
      <c r="A90" s="212">
        <v>85</v>
      </c>
      <c r="B90" s="12"/>
      <c r="C90" s="12"/>
      <c r="D90" s="12"/>
      <c r="E90" s="251" t="str">
        <f>IF(B90&lt;&gt;"",CONCATENATE('Valoració '!D89,"1.1.g_00",A90),"")</f>
        <v/>
      </c>
    </row>
    <row r="91" spans="1:5" x14ac:dyDescent="0.25">
      <c r="A91" s="212">
        <v>86</v>
      </c>
      <c r="B91" s="12"/>
      <c r="C91" s="12"/>
      <c r="D91" s="12"/>
      <c r="E91" s="251" t="str">
        <f>IF(B91&lt;&gt;"",CONCATENATE('Valoració '!D90,"1.1.g_00",A91),"")</f>
        <v/>
      </c>
    </row>
    <row r="92" spans="1:5" x14ac:dyDescent="0.25">
      <c r="A92" s="212">
        <v>87</v>
      </c>
      <c r="B92" s="12"/>
      <c r="C92" s="12"/>
      <c r="D92" s="12"/>
      <c r="E92" s="251" t="str">
        <f>IF(B92&lt;&gt;"",CONCATENATE('Valoració '!D91,"1.1.g_00",A92),"")</f>
        <v/>
      </c>
    </row>
    <row r="93" spans="1:5" x14ac:dyDescent="0.25">
      <c r="A93" s="212">
        <v>88</v>
      </c>
      <c r="B93" s="12"/>
      <c r="C93" s="12"/>
      <c r="D93" s="12"/>
      <c r="E93" s="251" t="str">
        <f>IF(B93&lt;&gt;"",CONCATENATE('Valoració '!D92,"1.1.g_00",A93),"")</f>
        <v/>
      </c>
    </row>
    <row r="94" spans="1:5" x14ac:dyDescent="0.25">
      <c r="A94" s="212">
        <v>89</v>
      </c>
      <c r="B94" s="12"/>
      <c r="C94" s="12"/>
      <c r="D94" s="12"/>
      <c r="E94" s="251" t="str">
        <f>IF(B94&lt;&gt;"",CONCATENATE('Valoració '!D93,"1.1.g_00",A94),"")</f>
        <v/>
      </c>
    </row>
    <row r="95" spans="1:5" x14ac:dyDescent="0.25">
      <c r="A95" s="212">
        <v>90</v>
      </c>
      <c r="B95" s="12"/>
      <c r="C95" s="12"/>
      <c r="D95" s="12"/>
      <c r="E95" s="251" t="str">
        <f>IF(B95&lt;&gt;"",CONCATENATE('Valoració '!D94,"1.1.g_00",A95),"")</f>
        <v/>
      </c>
    </row>
    <row r="96" spans="1:5" x14ac:dyDescent="0.25">
      <c r="A96" s="212">
        <v>91</v>
      </c>
      <c r="B96" s="12"/>
      <c r="C96" s="12"/>
      <c r="D96" s="12"/>
      <c r="E96" s="251" t="str">
        <f>IF(B96&lt;&gt;"",CONCATENATE('Valoració '!D95,"1.1.g_00",A96),"")</f>
        <v/>
      </c>
    </row>
    <row r="97" spans="1:5" x14ac:dyDescent="0.25">
      <c r="A97" s="212">
        <v>92</v>
      </c>
      <c r="B97" s="12"/>
      <c r="C97" s="12"/>
      <c r="D97" s="12"/>
      <c r="E97" s="251" t="str">
        <f>IF(B97&lt;&gt;"",CONCATENATE('Valoració '!D96,"1.1.g_00",A97),"")</f>
        <v/>
      </c>
    </row>
    <row r="98" spans="1:5" x14ac:dyDescent="0.25">
      <c r="A98" s="212">
        <v>93</v>
      </c>
      <c r="B98" s="12"/>
      <c r="C98" s="12"/>
      <c r="D98" s="12"/>
      <c r="E98" s="251" t="str">
        <f>IF(B98&lt;&gt;"",CONCATENATE('Valoració '!D97,"1.1.g_00",A98),"")</f>
        <v/>
      </c>
    </row>
    <row r="99" spans="1:5" x14ac:dyDescent="0.25">
      <c r="A99" s="212">
        <v>94</v>
      </c>
      <c r="B99" s="12"/>
      <c r="C99" s="12"/>
      <c r="D99" s="12"/>
      <c r="E99" s="251" t="str">
        <f>IF(B99&lt;&gt;"",CONCATENATE('Valoració '!D98,"1.1.g_00",A99),"")</f>
        <v/>
      </c>
    </row>
    <row r="100" spans="1:5" x14ac:dyDescent="0.25">
      <c r="A100" s="212">
        <v>95</v>
      </c>
      <c r="B100" s="12"/>
      <c r="C100" s="12"/>
      <c r="D100" s="12"/>
      <c r="E100" s="251" t="str">
        <f>IF(B100&lt;&gt;"",CONCATENATE('Valoració '!D99,"1.1.g_00",A100),"")</f>
        <v/>
      </c>
    </row>
    <row r="101" spans="1:5" x14ac:dyDescent="0.25">
      <c r="A101" s="212">
        <v>96</v>
      </c>
      <c r="B101" s="12"/>
      <c r="C101" s="12"/>
      <c r="D101" s="12"/>
      <c r="E101" s="251" t="str">
        <f>IF(B101&lt;&gt;"",CONCATENATE('Valoració '!D100,"1.1.g_00",A101),"")</f>
        <v/>
      </c>
    </row>
    <row r="102" spans="1:5" x14ac:dyDescent="0.25">
      <c r="A102" s="212">
        <v>97</v>
      </c>
      <c r="B102" s="12"/>
      <c r="C102" s="12"/>
      <c r="D102" s="12"/>
      <c r="E102" s="251" t="str">
        <f>IF(B102&lt;&gt;"",CONCATENATE('Valoració '!D101,"1.1.g_00",A102),"")</f>
        <v/>
      </c>
    </row>
    <row r="103" spans="1:5" x14ac:dyDescent="0.25">
      <c r="A103" s="212">
        <v>98</v>
      </c>
      <c r="B103" s="12"/>
      <c r="C103" s="12"/>
      <c r="D103" s="12"/>
      <c r="E103" s="251" t="str">
        <f>IF(B103&lt;&gt;"",CONCATENATE('Valoració '!D102,"1.1.g_00",A103),"")</f>
        <v/>
      </c>
    </row>
    <row r="104" spans="1:5" x14ac:dyDescent="0.25">
      <c r="A104" s="212">
        <v>99</v>
      </c>
      <c r="B104" s="12"/>
      <c r="C104" s="12"/>
      <c r="D104" s="12"/>
      <c r="E104" s="251" t="str">
        <f>IF(B104&lt;&gt;"",CONCATENATE('Valoració '!D103,"1.1.g_00",A104),"")</f>
        <v/>
      </c>
    </row>
    <row r="105" spans="1:5" x14ac:dyDescent="0.25">
      <c r="A105" s="212">
        <v>100</v>
      </c>
      <c r="B105" s="12"/>
      <c r="C105" s="12"/>
      <c r="D105" s="12"/>
      <c r="E105" s="251" t="str">
        <f>IF(B105&lt;&gt;"",CONCATENATE('Valoració '!D104,"1.1.g_00",A105),"")</f>
        <v/>
      </c>
    </row>
    <row r="107" spans="1:5" ht="15.75" x14ac:dyDescent="0.25">
      <c r="B107" s="29"/>
      <c r="C107" s="29"/>
    </row>
  </sheetData>
  <sheetProtection algorithmName="SHA-512" hashValue="OlTgYEZ4r3p1R8BOQG8PVdynn5hJSPsO0dGFOgX+vAPcm5bMEMLv5VdyzFYDLrwID+wxyJWQVOeePxeH5uYdWw==" saltValue="iize02mUrlY4dXljOKspQw==" spinCount="100000" sheet="1" objects="1" scenarios="1"/>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ull10"/>
  <dimension ref="A1:AI107"/>
  <sheetViews>
    <sheetView zoomScaleNormal="100" workbookViewId="0">
      <pane ySplit="7" topLeftCell="A8" activePane="bottomLeft" state="frozen"/>
      <selection pane="bottomLeft" activeCell="A4" sqref="A4"/>
    </sheetView>
  </sheetViews>
  <sheetFormatPr baseColWidth="10" defaultColWidth="9.140625" defaultRowHeight="15" x14ac:dyDescent="0.25"/>
  <cols>
    <col min="2" max="2" width="40.140625" customWidth="1"/>
    <col min="3" max="3" width="22.140625" customWidth="1"/>
    <col min="4" max="4" width="12.7109375" customWidth="1"/>
    <col min="5" max="5" width="23.42578125" customWidth="1"/>
    <col min="6" max="6" width="19.140625" customWidth="1"/>
    <col min="7" max="7" width="36.85546875" customWidth="1"/>
    <col min="8" max="8" width="24" customWidth="1"/>
    <col min="9" max="9" width="24.42578125" customWidth="1"/>
    <col min="10" max="10" width="24.7109375" customWidth="1"/>
    <col min="11" max="11" width="19.85546875" customWidth="1"/>
    <col min="12" max="12" width="14.7109375" customWidth="1"/>
    <col min="13" max="13" width="19.7109375" bestFit="1" customWidth="1"/>
  </cols>
  <sheetData>
    <row r="1" spans="1:35" x14ac:dyDescent="0.25">
      <c r="A1" s="19" t="s">
        <v>93</v>
      </c>
      <c r="S1" s="15"/>
    </row>
    <row r="2" spans="1:35" x14ac:dyDescent="0.25">
      <c r="A2" s="20" t="s">
        <v>66</v>
      </c>
      <c r="S2" s="15"/>
    </row>
    <row r="3" spans="1:35" x14ac:dyDescent="0.25">
      <c r="A3" s="19"/>
      <c r="S3" s="15"/>
    </row>
    <row r="4" spans="1:35" ht="26.25" customHeight="1" x14ac:dyDescent="0.3">
      <c r="A4" s="291"/>
      <c r="B4" s="150" t="s">
        <v>94</v>
      </c>
      <c r="C4" s="151"/>
      <c r="D4" s="152">
        <f>SUM(K8:K107)</f>
        <v>0</v>
      </c>
      <c r="S4" s="15"/>
      <c r="U4" s="33" t="s">
        <v>119</v>
      </c>
    </row>
    <row r="5" spans="1:35" x14ac:dyDescent="0.25">
      <c r="A5" s="19"/>
      <c r="S5" s="15"/>
    </row>
    <row r="6" spans="1:35" ht="15.75" x14ac:dyDescent="0.25">
      <c r="A6" s="389" t="s">
        <v>212</v>
      </c>
      <c r="B6" s="389"/>
      <c r="C6" s="389"/>
      <c r="D6" s="389"/>
      <c r="E6" s="389"/>
      <c r="F6" s="389"/>
      <c r="G6" s="389"/>
      <c r="H6" s="389"/>
      <c r="I6" s="389"/>
    </row>
    <row r="7" spans="1:35" x14ac:dyDescent="0.25">
      <c r="A7" s="228" t="s">
        <v>64</v>
      </c>
      <c r="B7" s="229" t="s">
        <v>95</v>
      </c>
      <c r="C7" s="229" t="s">
        <v>96</v>
      </c>
      <c r="D7" s="229" t="s">
        <v>54</v>
      </c>
      <c r="E7" s="229" t="s">
        <v>53</v>
      </c>
      <c r="F7" s="229" t="s">
        <v>58</v>
      </c>
      <c r="G7" s="229" t="s">
        <v>83</v>
      </c>
      <c r="H7" s="229" t="s">
        <v>59</v>
      </c>
      <c r="I7" s="229" t="s">
        <v>60</v>
      </c>
      <c r="J7" s="229" t="s">
        <v>61</v>
      </c>
      <c r="K7" s="230" t="s">
        <v>68</v>
      </c>
      <c r="L7" s="230" t="s">
        <v>120</v>
      </c>
      <c r="M7" s="215" t="s">
        <v>62</v>
      </c>
      <c r="N7" s="199"/>
      <c r="AI7" s="196"/>
    </row>
    <row r="8" spans="1:35" x14ac:dyDescent="0.25">
      <c r="A8" s="212">
        <v>1</v>
      </c>
      <c r="B8" s="12"/>
      <c r="C8" s="12"/>
      <c r="D8" s="12"/>
      <c r="E8" s="12"/>
      <c r="F8" s="12"/>
      <c r="G8" s="12"/>
      <c r="H8" s="12"/>
      <c r="I8" s="188"/>
      <c r="J8" s="34"/>
      <c r="K8" s="179">
        <f t="shared" ref="K8:K15" si="0">IF(AND(C8="si",F8="si"),1,IF(AND(C8="si",F8="no"),IF(G8="si",0.5,0),0))+IF(AND(C8="no",F8="si"),0.3,IF(AND(C8="no",F8="no"),IF(G8="si",0.15,0)))</f>
        <v>0</v>
      </c>
      <c r="L8" s="84"/>
      <c r="M8" s="232" t="str">
        <f>IF(L8="","",IF(L8="SI","No cal documentació",IF(K8&gt;0,(CONCATENATE("2ii_",'Valoració '!$D$7,"00",A8))," ")))</f>
        <v/>
      </c>
      <c r="N8" s="196"/>
    </row>
    <row r="9" spans="1:35" x14ac:dyDescent="0.25">
      <c r="A9" s="212">
        <v>2</v>
      </c>
      <c r="B9" s="12"/>
      <c r="C9" s="12"/>
      <c r="D9" s="12"/>
      <c r="E9" s="12"/>
      <c r="F9" s="12"/>
      <c r="G9" s="12"/>
      <c r="H9" s="12"/>
      <c r="I9" s="34"/>
      <c r="J9" s="34"/>
      <c r="K9" s="179">
        <f t="shared" si="0"/>
        <v>0</v>
      </c>
      <c r="L9" s="84"/>
      <c r="M9" s="232" t="str">
        <f>IF(L9="","",IF(L9="SI","No cal documentació",IF(K9&gt;0,(CONCATENATE("2ii_",'Valoració '!$D$7,"00",A9))," ")))</f>
        <v/>
      </c>
      <c r="N9" s="196"/>
    </row>
    <row r="10" spans="1:35" x14ac:dyDescent="0.25">
      <c r="A10" s="212">
        <v>3</v>
      </c>
      <c r="B10" s="12"/>
      <c r="C10" s="12"/>
      <c r="D10" s="185"/>
      <c r="E10" s="12"/>
      <c r="F10" s="12"/>
      <c r="G10" s="12"/>
      <c r="H10" s="12"/>
      <c r="I10" s="34"/>
      <c r="J10" s="34"/>
      <c r="K10" s="179">
        <f t="shared" si="0"/>
        <v>0</v>
      </c>
      <c r="L10" s="84"/>
      <c r="M10" s="232" t="str">
        <f>IF(L10="","",IF(L10="SI","No cal documentació",IF(K10&gt;0,(CONCATENATE("2ii_",'Valoració '!$D$7,"00",A10))," ")))</f>
        <v/>
      </c>
      <c r="N10" s="196"/>
    </row>
    <row r="11" spans="1:35" x14ac:dyDescent="0.25">
      <c r="A11" s="212">
        <v>4</v>
      </c>
      <c r="B11" s="12"/>
      <c r="C11" s="12"/>
      <c r="D11" s="12"/>
      <c r="E11" s="12"/>
      <c r="F11" s="12"/>
      <c r="G11" s="12"/>
      <c r="H11" s="12"/>
      <c r="I11" s="34"/>
      <c r="J11" s="34"/>
      <c r="K11" s="179">
        <f t="shared" si="0"/>
        <v>0</v>
      </c>
      <c r="L11" s="84"/>
      <c r="M11" s="232" t="str">
        <f>IF(L11="","",IF(L11="SI","No cal documentació",IF(K11&gt;0,(CONCATENATE("2ii_",'Valoració '!$D$7,"00",A11))," ")))</f>
        <v/>
      </c>
      <c r="N11" s="197"/>
    </row>
    <row r="12" spans="1:35" x14ac:dyDescent="0.25">
      <c r="A12" s="212">
        <v>5</v>
      </c>
      <c r="B12" s="12"/>
      <c r="C12" s="12"/>
      <c r="D12" s="12"/>
      <c r="E12" s="12"/>
      <c r="F12" s="12"/>
      <c r="G12" s="12"/>
      <c r="H12" s="12"/>
      <c r="I12" s="34"/>
      <c r="J12" s="34"/>
      <c r="K12" s="179">
        <f t="shared" si="0"/>
        <v>0</v>
      </c>
      <c r="L12" s="84"/>
      <c r="M12" s="232" t="str">
        <f>IF(L12="","",IF(L12="SI","No cal documentació",IF(K12&gt;0,(CONCATENATE("2ii_",'Valoració '!$D$7,"00",A12))," ")))</f>
        <v/>
      </c>
      <c r="N12" s="197"/>
    </row>
    <row r="13" spans="1:35" x14ac:dyDescent="0.25">
      <c r="A13" s="212">
        <v>6</v>
      </c>
      <c r="B13" s="12"/>
      <c r="C13" s="12"/>
      <c r="D13" s="12"/>
      <c r="E13" s="12"/>
      <c r="F13" s="12"/>
      <c r="G13" s="12"/>
      <c r="H13" s="12"/>
      <c r="I13" s="12"/>
      <c r="J13" s="12"/>
      <c r="K13" s="179">
        <f t="shared" si="0"/>
        <v>0</v>
      </c>
      <c r="L13" s="84"/>
      <c r="M13" s="232" t="str">
        <f>IF(L13="","",IF(L13="SI","No cal documentació",IF(K13&gt;0,(CONCATENATE("2ii_",'Valoració '!$D$7,"00",A13))," ")))</f>
        <v/>
      </c>
    </row>
    <row r="14" spans="1:35" x14ac:dyDescent="0.25">
      <c r="A14" s="212">
        <v>7</v>
      </c>
      <c r="B14" s="12"/>
      <c r="C14" s="12"/>
      <c r="D14" s="12"/>
      <c r="E14" s="12"/>
      <c r="F14" s="12"/>
      <c r="G14" s="12"/>
      <c r="H14" s="12"/>
      <c r="I14" s="12"/>
      <c r="J14" s="12"/>
      <c r="K14" s="179">
        <f t="shared" si="0"/>
        <v>0</v>
      </c>
      <c r="L14" s="84"/>
      <c r="M14" s="232" t="str">
        <f>IF(L14="","",IF(L14="SI","No cal documentació",IF(K14&gt;0,(CONCATENATE("2ii_",'Valoració '!$D$7,"00",A14))," ")))</f>
        <v/>
      </c>
    </row>
    <row r="15" spans="1:35" x14ac:dyDescent="0.25">
      <c r="A15" s="212">
        <v>8</v>
      </c>
      <c r="B15" s="12"/>
      <c r="C15" s="12"/>
      <c r="D15" s="12"/>
      <c r="E15" s="12"/>
      <c r="F15" s="12"/>
      <c r="G15" s="12"/>
      <c r="H15" s="12"/>
      <c r="I15" s="12"/>
      <c r="J15" s="12"/>
      <c r="K15" s="179">
        <f t="shared" si="0"/>
        <v>0</v>
      </c>
      <c r="L15" s="84"/>
      <c r="M15" s="232" t="str">
        <f>IF(L15="","",IF(L15="SI","No cal documentació",IF(K15&gt;0,(CONCATENATE("2ii_",'Valoració '!$D$7,"00",A15))," ")))</f>
        <v/>
      </c>
    </row>
    <row r="16" spans="1:35" x14ac:dyDescent="0.25">
      <c r="A16" s="212">
        <v>9</v>
      </c>
      <c r="B16" s="12"/>
      <c r="C16" s="12"/>
      <c r="D16" s="12"/>
      <c r="E16" s="12"/>
      <c r="F16" s="12"/>
      <c r="G16" s="12"/>
      <c r="H16" s="12"/>
      <c r="I16" s="12"/>
      <c r="J16" s="12"/>
      <c r="K16" s="179">
        <f t="shared" ref="K16:K107" si="1">IF(AND(C16="si",F16="si"),1,IF(AND(C16="si",F16="no"),IF(G16="si",0.5,0),0))+IF(AND(C16="no",F16="si"),0.3,IF(AND(C16="no",F16="no"),IF(G16="si",0.15,0)))</f>
        <v>0</v>
      </c>
      <c r="L16" s="84"/>
      <c r="M16" s="232" t="str">
        <f>IF(L16="","",IF(L16="SI","No cal documentació",IF(K16&gt;0,(CONCATENATE("2ii_",'Valoració '!$D$7,"00",A16))," ")))</f>
        <v/>
      </c>
    </row>
    <row r="17" spans="1:13" x14ac:dyDescent="0.25">
      <c r="A17" s="212">
        <v>10</v>
      </c>
      <c r="B17" s="12"/>
      <c r="C17" s="12"/>
      <c r="D17" s="12"/>
      <c r="E17" s="12"/>
      <c r="F17" s="12"/>
      <c r="G17" s="12"/>
      <c r="H17" s="12"/>
      <c r="I17" s="12"/>
      <c r="J17" s="12"/>
      <c r="K17" s="179">
        <f t="shared" si="1"/>
        <v>0</v>
      </c>
      <c r="L17" s="84"/>
      <c r="M17" s="232" t="str">
        <f>IF(L17="","",IF(L17="SI","No cal documentació",IF(K17&gt;0,(CONCATENATE("2ii_",'Valoració '!$D$7,"00",A17))," ")))</f>
        <v/>
      </c>
    </row>
    <row r="18" spans="1:13" x14ac:dyDescent="0.25">
      <c r="A18" s="212">
        <v>11</v>
      </c>
      <c r="B18" s="12"/>
      <c r="C18" s="12"/>
      <c r="D18" s="12"/>
      <c r="E18" s="12"/>
      <c r="F18" s="12"/>
      <c r="G18" s="12"/>
      <c r="H18" s="12"/>
      <c r="I18" s="12"/>
      <c r="J18" s="12"/>
      <c r="K18" s="179">
        <f t="shared" si="1"/>
        <v>0</v>
      </c>
      <c r="L18" s="84"/>
      <c r="M18" s="232" t="str">
        <f>IF(L18="","",IF(L18="SI","No cal documentació",IF(K18&gt;0,(CONCATENATE("2ii_",'Valoració '!$D$7,"00",A18))," ")))</f>
        <v/>
      </c>
    </row>
    <row r="19" spans="1:13" x14ac:dyDescent="0.25">
      <c r="A19" s="212">
        <v>12</v>
      </c>
      <c r="B19" s="12"/>
      <c r="C19" s="12"/>
      <c r="D19" s="12"/>
      <c r="E19" s="12"/>
      <c r="F19" s="12"/>
      <c r="G19" s="12"/>
      <c r="H19" s="12"/>
      <c r="I19" s="12"/>
      <c r="J19" s="12"/>
      <c r="K19" s="179">
        <f t="shared" si="1"/>
        <v>0</v>
      </c>
      <c r="L19" s="84"/>
      <c r="M19" s="232" t="str">
        <f>IF(L19="","",IF(L19="SI","No cal documentació",IF(K19&gt;0,(CONCATENATE("2ii_",'Valoració '!$D$7,"00",A19))," ")))</f>
        <v/>
      </c>
    </row>
    <row r="20" spans="1:13" x14ac:dyDescent="0.25">
      <c r="A20" s="212">
        <v>13</v>
      </c>
      <c r="B20" s="12"/>
      <c r="C20" s="12"/>
      <c r="D20" s="12"/>
      <c r="E20" s="12"/>
      <c r="F20" s="12"/>
      <c r="G20" s="12"/>
      <c r="H20" s="12"/>
      <c r="I20" s="12"/>
      <c r="J20" s="12"/>
      <c r="K20" s="179">
        <f t="shared" si="1"/>
        <v>0</v>
      </c>
      <c r="L20" s="84"/>
      <c r="M20" s="232" t="str">
        <f>IF(L20="","",IF(L20="SI","No cal documentació",IF(K20&gt;0,(CONCATENATE("2ii_",'Valoració '!$D$7,"00",A20))," ")))</f>
        <v/>
      </c>
    </row>
    <row r="21" spans="1:13" x14ac:dyDescent="0.25">
      <c r="A21" s="212">
        <v>14</v>
      </c>
      <c r="B21" s="12"/>
      <c r="C21" s="12"/>
      <c r="D21" s="12"/>
      <c r="E21" s="12"/>
      <c r="F21" s="12"/>
      <c r="G21" s="12"/>
      <c r="H21" s="12"/>
      <c r="I21" s="12"/>
      <c r="J21" s="12"/>
      <c r="K21" s="179">
        <f t="shared" si="1"/>
        <v>0</v>
      </c>
      <c r="L21" s="84"/>
      <c r="M21" s="232" t="str">
        <f>IF(L21="","",IF(L21="SI","No cal documentació",IF(K21&gt;0,(CONCATENATE("2ii_",'Valoració '!$D$7,"00",A21))," ")))</f>
        <v/>
      </c>
    </row>
    <row r="22" spans="1:13" x14ac:dyDescent="0.25">
      <c r="A22" s="212">
        <v>15</v>
      </c>
      <c r="B22" s="12"/>
      <c r="C22" s="12"/>
      <c r="D22" s="12"/>
      <c r="E22" s="12"/>
      <c r="F22" s="12"/>
      <c r="G22" s="12"/>
      <c r="H22" s="12"/>
      <c r="I22" s="12"/>
      <c r="J22" s="12"/>
      <c r="K22" s="179">
        <f t="shared" si="1"/>
        <v>0</v>
      </c>
      <c r="L22" s="84"/>
      <c r="M22" s="232" t="str">
        <f>IF(L22="","",IF(L22="SI","No cal documentació",IF(K22&gt;0,(CONCATENATE("2ii_",'Valoració '!$D$7,"00",A22))," ")))</f>
        <v/>
      </c>
    </row>
    <row r="23" spans="1:13" x14ac:dyDescent="0.25">
      <c r="A23" s="212">
        <v>16</v>
      </c>
      <c r="B23" s="12"/>
      <c r="C23" s="12"/>
      <c r="D23" s="12"/>
      <c r="E23" s="12"/>
      <c r="F23" s="12"/>
      <c r="G23" s="12"/>
      <c r="H23" s="12"/>
      <c r="I23" s="12"/>
      <c r="J23" s="12"/>
      <c r="K23" s="179">
        <f t="shared" si="1"/>
        <v>0</v>
      </c>
      <c r="L23" s="84"/>
      <c r="M23" s="232" t="str">
        <f>IF(L23="","",IF(L23="SI","No cal documentació",IF(K23&gt;0,(CONCATENATE("2ii_",'Valoració '!$D$7,"00",A23))," ")))</f>
        <v/>
      </c>
    </row>
    <row r="24" spans="1:13" x14ac:dyDescent="0.25">
      <c r="A24" s="212">
        <v>17</v>
      </c>
      <c r="B24" s="12"/>
      <c r="C24" s="12"/>
      <c r="D24" s="12"/>
      <c r="E24" s="12"/>
      <c r="F24" s="12"/>
      <c r="G24" s="12"/>
      <c r="H24" s="12"/>
      <c r="I24" s="12"/>
      <c r="J24" s="12"/>
      <c r="K24" s="179">
        <f t="shared" si="1"/>
        <v>0</v>
      </c>
      <c r="L24" s="84"/>
      <c r="M24" s="232" t="str">
        <f>IF(L24="","",IF(L24="SI","No cal documentació",IF(K24&gt;0,(CONCATENATE("2ii_",'Valoració '!$D$7,"00",A24))," ")))</f>
        <v/>
      </c>
    </row>
    <row r="25" spans="1:13" x14ac:dyDescent="0.25">
      <c r="A25" s="212">
        <v>18</v>
      </c>
      <c r="B25" s="12"/>
      <c r="C25" s="12"/>
      <c r="D25" s="12"/>
      <c r="E25" s="12"/>
      <c r="F25" s="12"/>
      <c r="G25" s="12"/>
      <c r="H25" s="12"/>
      <c r="I25" s="12"/>
      <c r="J25" s="12"/>
      <c r="K25" s="179">
        <f t="shared" si="1"/>
        <v>0</v>
      </c>
      <c r="L25" s="84"/>
      <c r="M25" s="232" t="str">
        <f>IF(L25="","",IF(L25="SI","No cal documentació",IF(K25&gt;0,(CONCATENATE("2ii_",'Valoració '!$D$7,"00",A25))," ")))</f>
        <v/>
      </c>
    </row>
    <row r="26" spans="1:13" x14ac:dyDescent="0.25">
      <c r="A26" s="212">
        <v>19</v>
      </c>
      <c r="B26" s="12"/>
      <c r="C26" s="12"/>
      <c r="D26" s="12"/>
      <c r="E26" s="12"/>
      <c r="F26" s="12"/>
      <c r="G26" s="12"/>
      <c r="H26" s="12"/>
      <c r="I26" s="12"/>
      <c r="J26" s="12"/>
      <c r="K26" s="179">
        <f t="shared" si="1"/>
        <v>0</v>
      </c>
      <c r="L26" s="84"/>
      <c r="M26" s="232" t="str">
        <f>IF(L26="","",IF(L26="SI","No cal documentació",IF(K26&gt;0,(CONCATENATE("2ii_",'Valoració '!$D$7,"00",A26))," ")))</f>
        <v/>
      </c>
    </row>
    <row r="27" spans="1:13" x14ac:dyDescent="0.25">
      <c r="A27" s="212">
        <v>20</v>
      </c>
      <c r="B27" s="12"/>
      <c r="C27" s="12"/>
      <c r="D27" s="12"/>
      <c r="E27" s="12"/>
      <c r="F27" s="12"/>
      <c r="G27" s="12"/>
      <c r="H27" s="12"/>
      <c r="I27" s="12"/>
      <c r="J27" s="12"/>
      <c r="K27" s="179">
        <f t="shared" ref="K27:K90" si="2">IF(AND(C27="si",F27="si"),1,IF(AND(C27="si",F27="no"),IF(G27="si",0.5,0),0))+IF(AND(C27="no",F27="si"),0.3,IF(AND(C27="no",F27="no"),IF(G27="si",0.15,0)))</f>
        <v>0</v>
      </c>
      <c r="L27" s="84"/>
      <c r="M27" s="232" t="str">
        <f>IF(L27="","",IF(L27="SI","No cal documentació",IF(K27&gt;0,(CONCATENATE("2ii_",'Valoració '!$D$7,"00",A27))," ")))</f>
        <v/>
      </c>
    </row>
    <row r="28" spans="1:13" x14ac:dyDescent="0.25">
      <c r="A28" s="212">
        <v>21</v>
      </c>
      <c r="B28" s="12"/>
      <c r="C28" s="12"/>
      <c r="D28" s="12"/>
      <c r="E28" s="12"/>
      <c r="F28" s="12"/>
      <c r="G28" s="12"/>
      <c r="H28" s="12"/>
      <c r="I28" s="12"/>
      <c r="J28" s="12"/>
      <c r="K28" s="179">
        <f t="shared" si="2"/>
        <v>0</v>
      </c>
      <c r="L28" s="84"/>
      <c r="M28" s="232" t="str">
        <f>IF(L28="","",IF(L28="SI","No cal documentació",IF(K28&gt;0,(CONCATENATE("2ii_",'Valoració '!$D$7,"00",A28))," ")))</f>
        <v/>
      </c>
    </row>
    <row r="29" spans="1:13" x14ac:dyDescent="0.25">
      <c r="A29" s="212">
        <v>22</v>
      </c>
      <c r="B29" s="12"/>
      <c r="C29" s="12"/>
      <c r="D29" s="12"/>
      <c r="E29" s="12"/>
      <c r="F29" s="12"/>
      <c r="G29" s="12"/>
      <c r="H29" s="12"/>
      <c r="I29" s="12"/>
      <c r="J29" s="12"/>
      <c r="K29" s="179">
        <f t="shared" si="2"/>
        <v>0</v>
      </c>
      <c r="L29" s="84"/>
      <c r="M29" s="232" t="str">
        <f>IF(L29="","",IF(L29="SI","No cal documentació",IF(K29&gt;0,(CONCATENATE("2ii_",'Valoració '!$D$7,"00",A29))," ")))</f>
        <v/>
      </c>
    </row>
    <row r="30" spans="1:13" x14ac:dyDescent="0.25">
      <c r="A30" s="212">
        <v>23</v>
      </c>
      <c r="B30" s="12"/>
      <c r="C30" s="12"/>
      <c r="D30" s="12"/>
      <c r="E30" s="12"/>
      <c r="F30" s="12"/>
      <c r="G30" s="12"/>
      <c r="H30" s="12"/>
      <c r="I30" s="12"/>
      <c r="J30" s="12"/>
      <c r="K30" s="179">
        <f t="shared" si="2"/>
        <v>0</v>
      </c>
      <c r="L30" s="84"/>
      <c r="M30" s="232" t="str">
        <f>IF(L30="","",IF(L30="SI","No cal documentació",IF(K30&gt;0,(CONCATENATE("2ii_",'Valoració '!$D$7,"00",A30))," ")))</f>
        <v/>
      </c>
    </row>
    <row r="31" spans="1:13" x14ac:dyDescent="0.25">
      <c r="A31" s="212">
        <v>24</v>
      </c>
      <c r="B31" s="12"/>
      <c r="C31" s="12"/>
      <c r="D31" s="12"/>
      <c r="E31" s="12"/>
      <c r="F31" s="12"/>
      <c r="G31" s="12"/>
      <c r="H31" s="12"/>
      <c r="I31" s="12"/>
      <c r="J31" s="12"/>
      <c r="K31" s="179">
        <f t="shared" si="2"/>
        <v>0</v>
      </c>
      <c r="L31" s="84"/>
      <c r="M31" s="232" t="str">
        <f>IF(L31="","",IF(L31="SI","No cal documentació",IF(K31&gt;0,(CONCATENATE("2ii_",'Valoració '!$D$7,"00",A31))," ")))</f>
        <v/>
      </c>
    </row>
    <row r="32" spans="1:13" x14ac:dyDescent="0.25">
      <c r="A32" s="212">
        <v>25</v>
      </c>
      <c r="B32" s="12"/>
      <c r="C32" s="12"/>
      <c r="D32" s="12"/>
      <c r="E32" s="12"/>
      <c r="F32" s="12"/>
      <c r="G32" s="12"/>
      <c r="H32" s="12"/>
      <c r="I32" s="12"/>
      <c r="J32" s="12"/>
      <c r="K32" s="179">
        <f t="shared" si="2"/>
        <v>0</v>
      </c>
      <c r="L32" s="84"/>
      <c r="M32" s="232" t="str">
        <f>IF(L32="","",IF(L32="SI","No cal documentació",IF(K32&gt;0,(CONCATENATE("2ii_",'Valoració '!$D$7,"00",A32))," ")))</f>
        <v/>
      </c>
    </row>
    <row r="33" spans="1:13" x14ac:dyDescent="0.25">
      <c r="A33" s="212">
        <v>26</v>
      </c>
      <c r="B33" s="12"/>
      <c r="C33" s="12"/>
      <c r="D33" s="12"/>
      <c r="E33" s="12"/>
      <c r="F33" s="12"/>
      <c r="G33" s="12"/>
      <c r="H33" s="12"/>
      <c r="I33" s="12"/>
      <c r="J33" s="12"/>
      <c r="K33" s="179">
        <f t="shared" si="2"/>
        <v>0</v>
      </c>
      <c r="L33" s="84"/>
      <c r="M33" s="232" t="str">
        <f>IF(L33="","",IF(L33="SI","No cal documentació",IF(K33&gt;0,(CONCATENATE("2ii_",'Valoració '!$D$7,"00",A33))," ")))</f>
        <v/>
      </c>
    </row>
    <row r="34" spans="1:13" x14ac:dyDescent="0.25">
      <c r="A34" s="212">
        <v>27</v>
      </c>
      <c r="B34" s="12"/>
      <c r="C34" s="12"/>
      <c r="D34" s="12"/>
      <c r="E34" s="12"/>
      <c r="F34" s="12"/>
      <c r="G34" s="12"/>
      <c r="H34" s="12"/>
      <c r="I34" s="12"/>
      <c r="J34" s="12"/>
      <c r="K34" s="179">
        <f t="shared" si="2"/>
        <v>0</v>
      </c>
      <c r="L34" s="84"/>
      <c r="M34" s="232" t="str">
        <f>IF(L34="","",IF(L34="SI","No cal documentació",IF(K34&gt;0,(CONCATENATE("2ii_",'Valoració '!$D$7,"00",A34))," ")))</f>
        <v/>
      </c>
    </row>
    <row r="35" spans="1:13" x14ac:dyDescent="0.25">
      <c r="A35" s="212">
        <v>28</v>
      </c>
      <c r="B35" s="12"/>
      <c r="C35" s="12"/>
      <c r="D35" s="12"/>
      <c r="E35" s="12"/>
      <c r="F35" s="12"/>
      <c r="G35" s="12"/>
      <c r="H35" s="12"/>
      <c r="I35" s="12"/>
      <c r="J35" s="12"/>
      <c r="K35" s="179">
        <f t="shared" si="2"/>
        <v>0</v>
      </c>
      <c r="L35" s="84"/>
      <c r="M35" s="232" t="str">
        <f>IF(L35="","",IF(L35="SI","No cal documentació",IF(K35&gt;0,(CONCATENATE("2ii_",'Valoració '!$D$7,"00",A35))," ")))</f>
        <v/>
      </c>
    </row>
    <row r="36" spans="1:13" x14ac:dyDescent="0.25">
      <c r="A36" s="212">
        <v>29</v>
      </c>
      <c r="B36" s="12"/>
      <c r="C36" s="12"/>
      <c r="D36" s="12"/>
      <c r="E36" s="12"/>
      <c r="F36" s="12"/>
      <c r="G36" s="12"/>
      <c r="H36" s="12"/>
      <c r="I36" s="12"/>
      <c r="J36" s="12"/>
      <c r="K36" s="179">
        <f t="shared" si="2"/>
        <v>0</v>
      </c>
      <c r="L36" s="84"/>
      <c r="M36" s="232" t="str">
        <f>IF(L36="","",IF(L36="SI","No cal documentació",IF(K36&gt;0,(CONCATENATE("2ii_",'Valoració '!$D$7,"00",A36))," ")))</f>
        <v/>
      </c>
    </row>
    <row r="37" spans="1:13" x14ac:dyDescent="0.25">
      <c r="A37" s="212">
        <v>30</v>
      </c>
      <c r="B37" s="12"/>
      <c r="C37" s="12"/>
      <c r="D37" s="12"/>
      <c r="E37" s="12"/>
      <c r="F37" s="12"/>
      <c r="G37" s="12"/>
      <c r="H37" s="12"/>
      <c r="I37" s="12"/>
      <c r="J37" s="12"/>
      <c r="K37" s="179">
        <f t="shared" si="2"/>
        <v>0</v>
      </c>
      <c r="L37" s="84"/>
      <c r="M37" s="232" t="str">
        <f>IF(L37="","",IF(L37="SI","No cal documentació",IF(K37&gt;0,(CONCATENATE("2ii_",'Valoració '!$D$7,"00",A37))," ")))</f>
        <v/>
      </c>
    </row>
    <row r="38" spans="1:13" x14ac:dyDescent="0.25">
      <c r="A38" s="212">
        <v>31</v>
      </c>
      <c r="B38" s="12"/>
      <c r="C38" s="12"/>
      <c r="D38" s="12"/>
      <c r="E38" s="12"/>
      <c r="F38" s="12"/>
      <c r="G38" s="12"/>
      <c r="H38" s="12"/>
      <c r="I38" s="12"/>
      <c r="J38" s="12"/>
      <c r="K38" s="179">
        <f t="shared" si="2"/>
        <v>0</v>
      </c>
      <c r="L38" s="84"/>
      <c r="M38" s="232" t="str">
        <f>IF(L38="","",IF(L38="SI","No cal documentació",IF(K38&gt;0,(CONCATENATE("2ii_",'Valoració '!$D$7,"00",A38))," ")))</f>
        <v/>
      </c>
    </row>
    <row r="39" spans="1:13" x14ac:dyDescent="0.25">
      <c r="A39" s="212">
        <v>32</v>
      </c>
      <c r="B39" s="12"/>
      <c r="C39" s="12"/>
      <c r="D39" s="12"/>
      <c r="E39" s="12"/>
      <c r="F39" s="12"/>
      <c r="G39" s="12"/>
      <c r="H39" s="12"/>
      <c r="I39" s="12"/>
      <c r="J39" s="12"/>
      <c r="K39" s="179">
        <f t="shared" si="2"/>
        <v>0</v>
      </c>
      <c r="L39" s="84"/>
      <c r="M39" s="232" t="str">
        <f>IF(L39="","",IF(L39="SI","No cal documentació",IF(K39&gt;0,(CONCATENATE("2ii_",'Valoració '!$D$7,"00",A39))," ")))</f>
        <v/>
      </c>
    </row>
    <row r="40" spans="1:13" x14ac:dyDescent="0.25">
      <c r="A40" s="212">
        <v>33</v>
      </c>
      <c r="B40" s="12"/>
      <c r="C40" s="12"/>
      <c r="D40" s="12"/>
      <c r="E40" s="12"/>
      <c r="F40" s="12"/>
      <c r="G40" s="12"/>
      <c r="H40" s="12"/>
      <c r="I40" s="12"/>
      <c r="J40" s="12"/>
      <c r="K40" s="179">
        <f t="shared" si="2"/>
        <v>0</v>
      </c>
      <c r="L40" s="84"/>
      <c r="M40" s="232" t="str">
        <f>IF(L40="","",IF(L40="SI","No cal documentació",IF(K40&gt;0,(CONCATENATE("2ii_",'Valoració '!$D$7,"00",A40))," ")))</f>
        <v/>
      </c>
    </row>
    <row r="41" spans="1:13" x14ac:dyDescent="0.25">
      <c r="A41" s="212">
        <v>34</v>
      </c>
      <c r="B41" s="12"/>
      <c r="C41" s="12"/>
      <c r="D41" s="12"/>
      <c r="E41" s="12"/>
      <c r="F41" s="12"/>
      <c r="G41" s="12"/>
      <c r="H41" s="12"/>
      <c r="I41" s="12"/>
      <c r="J41" s="12"/>
      <c r="K41" s="179">
        <f t="shared" si="2"/>
        <v>0</v>
      </c>
      <c r="L41" s="84"/>
      <c r="M41" s="232" t="str">
        <f>IF(L41="","",IF(L41="SI","No cal documentació",IF(K41&gt;0,(CONCATENATE("2ii_",'Valoració '!$D$7,"00",A41))," ")))</f>
        <v/>
      </c>
    </row>
    <row r="42" spans="1:13" x14ac:dyDescent="0.25">
      <c r="A42" s="212">
        <v>35</v>
      </c>
      <c r="B42" s="12"/>
      <c r="C42" s="12"/>
      <c r="D42" s="12"/>
      <c r="E42" s="12"/>
      <c r="F42" s="12"/>
      <c r="G42" s="12"/>
      <c r="H42" s="12"/>
      <c r="I42" s="12"/>
      <c r="J42" s="12"/>
      <c r="K42" s="179">
        <f t="shared" si="2"/>
        <v>0</v>
      </c>
      <c r="L42" s="84"/>
      <c r="M42" s="232" t="str">
        <f>IF(L42="","",IF(L42="SI","No cal documentació",IF(K42&gt;0,(CONCATENATE("2ii_",'Valoració '!$D$7,"00",A42))," ")))</f>
        <v/>
      </c>
    </row>
    <row r="43" spans="1:13" x14ac:dyDescent="0.25">
      <c r="A43" s="212">
        <v>36</v>
      </c>
      <c r="B43" s="12"/>
      <c r="C43" s="12"/>
      <c r="D43" s="12"/>
      <c r="E43" s="12"/>
      <c r="F43" s="12"/>
      <c r="G43" s="12"/>
      <c r="H43" s="12"/>
      <c r="I43" s="12"/>
      <c r="J43" s="12"/>
      <c r="K43" s="179">
        <f t="shared" si="2"/>
        <v>0</v>
      </c>
      <c r="L43" s="84"/>
      <c r="M43" s="232" t="str">
        <f>IF(L43="","",IF(L43="SI","No cal documentació",IF(K43&gt;0,(CONCATENATE("2ii_",'Valoració '!$D$7,"00",A43))," ")))</f>
        <v/>
      </c>
    </row>
    <row r="44" spans="1:13" x14ac:dyDescent="0.25">
      <c r="A44" s="212">
        <v>37</v>
      </c>
      <c r="B44" s="12"/>
      <c r="C44" s="12"/>
      <c r="D44" s="12"/>
      <c r="E44" s="12"/>
      <c r="F44" s="12"/>
      <c r="G44" s="12"/>
      <c r="H44" s="12"/>
      <c r="I44" s="12"/>
      <c r="J44" s="12"/>
      <c r="K44" s="179">
        <f t="shared" si="2"/>
        <v>0</v>
      </c>
      <c r="L44" s="84"/>
      <c r="M44" s="232" t="str">
        <f>IF(L44="","",IF(L44="SI","No cal documentació",IF(K44&gt;0,(CONCATENATE("2ii_",'Valoració '!$D$7,"00",A44))," ")))</f>
        <v/>
      </c>
    </row>
    <row r="45" spans="1:13" x14ac:dyDescent="0.25">
      <c r="A45" s="212">
        <v>38</v>
      </c>
      <c r="B45" s="12"/>
      <c r="C45" s="12"/>
      <c r="D45" s="12"/>
      <c r="E45" s="12"/>
      <c r="F45" s="12"/>
      <c r="G45" s="12"/>
      <c r="H45" s="12"/>
      <c r="I45" s="12"/>
      <c r="J45" s="12"/>
      <c r="K45" s="179">
        <f t="shared" si="2"/>
        <v>0</v>
      </c>
      <c r="L45" s="84"/>
      <c r="M45" s="232" t="str">
        <f>IF(L45="","",IF(L45="SI","No cal documentació",IF(K45&gt;0,(CONCATENATE("2ii_",'Valoració '!$D$7,"00",A45))," ")))</f>
        <v/>
      </c>
    </row>
    <row r="46" spans="1:13" x14ac:dyDescent="0.25">
      <c r="A46" s="212">
        <v>39</v>
      </c>
      <c r="B46" s="12"/>
      <c r="C46" s="12"/>
      <c r="D46" s="12"/>
      <c r="E46" s="12"/>
      <c r="F46" s="12"/>
      <c r="G46" s="12"/>
      <c r="H46" s="12"/>
      <c r="I46" s="12"/>
      <c r="J46" s="12"/>
      <c r="K46" s="179">
        <f t="shared" si="2"/>
        <v>0</v>
      </c>
      <c r="L46" s="84"/>
      <c r="M46" s="232" t="str">
        <f>IF(L46="","",IF(L46="SI","No cal documentació",IF(K46&gt;0,(CONCATENATE("2ii_",'Valoració '!$D$7,"00",A46))," ")))</f>
        <v/>
      </c>
    </row>
    <row r="47" spans="1:13" x14ac:dyDescent="0.25">
      <c r="A47" s="212">
        <v>40</v>
      </c>
      <c r="B47" s="12"/>
      <c r="C47" s="12"/>
      <c r="D47" s="12"/>
      <c r="E47" s="12"/>
      <c r="F47" s="12"/>
      <c r="G47" s="12"/>
      <c r="H47" s="12"/>
      <c r="I47" s="12"/>
      <c r="J47" s="12"/>
      <c r="K47" s="179">
        <f t="shared" si="2"/>
        <v>0</v>
      </c>
      <c r="L47" s="84"/>
      <c r="M47" s="232" t="str">
        <f>IF(L47="","",IF(L47="SI","No cal documentació",IF(K47&gt;0,(CONCATENATE("2ii_",'Valoració '!$D$7,"00",A47))," ")))</f>
        <v/>
      </c>
    </row>
    <row r="48" spans="1:13" x14ac:dyDescent="0.25">
      <c r="A48" s="212">
        <v>41</v>
      </c>
      <c r="B48" s="12"/>
      <c r="C48" s="12"/>
      <c r="D48" s="12"/>
      <c r="E48" s="12"/>
      <c r="F48" s="12"/>
      <c r="G48" s="12"/>
      <c r="H48" s="12"/>
      <c r="I48" s="12"/>
      <c r="J48" s="12"/>
      <c r="K48" s="179">
        <f t="shared" si="2"/>
        <v>0</v>
      </c>
      <c r="L48" s="84"/>
      <c r="M48" s="232" t="str">
        <f>IF(L48="","",IF(L48="SI","No cal documentació",IF(K48&gt;0,(CONCATENATE("2ii_",'Valoració '!$D$7,"00",A48))," ")))</f>
        <v/>
      </c>
    </row>
    <row r="49" spans="1:13" x14ac:dyDescent="0.25">
      <c r="A49" s="212">
        <v>42</v>
      </c>
      <c r="B49" s="12"/>
      <c r="C49" s="12"/>
      <c r="D49" s="12"/>
      <c r="E49" s="12"/>
      <c r="F49" s="12"/>
      <c r="G49" s="12"/>
      <c r="H49" s="12"/>
      <c r="I49" s="12"/>
      <c r="J49" s="12"/>
      <c r="K49" s="179">
        <f t="shared" si="2"/>
        <v>0</v>
      </c>
      <c r="L49" s="84"/>
      <c r="M49" s="232" t="str">
        <f>IF(L49="","",IF(L49="SI","No cal documentació",IF(K49&gt;0,(CONCATENATE("2ii_",'Valoració '!$D$7,"00",A49))," ")))</f>
        <v/>
      </c>
    </row>
    <row r="50" spans="1:13" x14ac:dyDescent="0.25">
      <c r="A50" s="212">
        <v>43</v>
      </c>
      <c r="B50" s="12"/>
      <c r="C50" s="12"/>
      <c r="D50" s="12"/>
      <c r="E50" s="12"/>
      <c r="F50" s="12"/>
      <c r="G50" s="12"/>
      <c r="H50" s="12"/>
      <c r="I50" s="12"/>
      <c r="J50" s="12"/>
      <c r="K50" s="179">
        <f t="shared" si="2"/>
        <v>0</v>
      </c>
      <c r="L50" s="84"/>
      <c r="M50" s="232" t="str">
        <f>IF(L50="","",IF(L50="SI","No cal documentació",IF(K50&gt;0,(CONCATENATE("2ii_",'Valoració '!$D$7,"00",A50))," ")))</f>
        <v/>
      </c>
    </row>
    <row r="51" spans="1:13" x14ac:dyDescent="0.25">
      <c r="A51" s="212">
        <v>44</v>
      </c>
      <c r="B51" s="12"/>
      <c r="C51" s="12"/>
      <c r="D51" s="12"/>
      <c r="E51" s="12"/>
      <c r="F51" s="12"/>
      <c r="G51" s="12"/>
      <c r="H51" s="12"/>
      <c r="I51" s="12"/>
      <c r="J51" s="12"/>
      <c r="K51" s="179">
        <f t="shared" si="2"/>
        <v>0</v>
      </c>
      <c r="L51" s="84"/>
      <c r="M51" s="232" t="str">
        <f>IF(L51="","",IF(L51="SI","No cal documentació",IF(K51&gt;0,(CONCATENATE("2ii_",'Valoració '!$D$7,"00",A51))," ")))</f>
        <v/>
      </c>
    </row>
    <row r="52" spans="1:13" x14ac:dyDescent="0.25">
      <c r="A52" s="212">
        <v>45</v>
      </c>
      <c r="B52" s="12"/>
      <c r="C52" s="12"/>
      <c r="D52" s="12"/>
      <c r="E52" s="12"/>
      <c r="F52" s="12"/>
      <c r="G52" s="12"/>
      <c r="H52" s="12"/>
      <c r="I52" s="12"/>
      <c r="J52" s="12"/>
      <c r="K52" s="179">
        <f t="shared" si="2"/>
        <v>0</v>
      </c>
      <c r="L52" s="84"/>
      <c r="M52" s="232" t="str">
        <f>IF(L52="","",IF(L52="SI","No cal documentació",IF(K52&gt;0,(CONCATENATE("2ii_",'Valoració '!$D$7,"00",A52))," ")))</f>
        <v/>
      </c>
    </row>
    <row r="53" spans="1:13" x14ac:dyDescent="0.25">
      <c r="A53" s="212">
        <v>46</v>
      </c>
      <c r="B53" s="12"/>
      <c r="C53" s="12"/>
      <c r="D53" s="12"/>
      <c r="E53" s="12"/>
      <c r="F53" s="12"/>
      <c r="G53" s="12"/>
      <c r="H53" s="12"/>
      <c r="I53" s="12"/>
      <c r="J53" s="12"/>
      <c r="K53" s="179">
        <f t="shared" si="2"/>
        <v>0</v>
      </c>
      <c r="L53" s="84"/>
      <c r="M53" s="232" t="str">
        <f>IF(L53="","",IF(L53="SI","No cal documentació",IF(K53&gt;0,(CONCATENATE("2ii_",'Valoració '!$D$7,"00",A53))," ")))</f>
        <v/>
      </c>
    </row>
    <row r="54" spans="1:13" x14ac:dyDescent="0.25">
      <c r="A54" s="212">
        <v>47</v>
      </c>
      <c r="B54" s="12"/>
      <c r="C54" s="12"/>
      <c r="D54" s="12"/>
      <c r="E54" s="12"/>
      <c r="F54" s="12"/>
      <c r="G54" s="12"/>
      <c r="H54" s="12"/>
      <c r="I54" s="12"/>
      <c r="J54" s="12"/>
      <c r="K54" s="179">
        <f t="shared" si="2"/>
        <v>0</v>
      </c>
      <c r="L54" s="84"/>
      <c r="M54" s="232" t="str">
        <f>IF(L54="","",IF(L54="SI","No cal documentació",IF(K54&gt;0,(CONCATENATE("2ii_",'Valoració '!$D$7,"00",A54))," ")))</f>
        <v/>
      </c>
    </row>
    <row r="55" spans="1:13" x14ac:dyDescent="0.25">
      <c r="A55" s="212">
        <v>48</v>
      </c>
      <c r="B55" s="12"/>
      <c r="C55" s="12"/>
      <c r="D55" s="12"/>
      <c r="E55" s="12"/>
      <c r="F55" s="12"/>
      <c r="G55" s="12"/>
      <c r="H55" s="12"/>
      <c r="I55" s="12"/>
      <c r="J55" s="12"/>
      <c r="K55" s="179">
        <f t="shared" si="2"/>
        <v>0</v>
      </c>
      <c r="L55" s="84"/>
      <c r="M55" s="232" t="str">
        <f>IF(L55="","",IF(L55="SI","No cal documentació",IF(K55&gt;0,(CONCATENATE("2ii_",'Valoració '!$D$7,"00",A55))," ")))</f>
        <v/>
      </c>
    </row>
    <row r="56" spans="1:13" x14ac:dyDescent="0.25">
      <c r="A56" s="212">
        <v>49</v>
      </c>
      <c r="B56" s="12"/>
      <c r="C56" s="12"/>
      <c r="D56" s="12"/>
      <c r="E56" s="12"/>
      <c r="F56" s="12"/>
      <c r="G56" s="12"/>
      <c r="H56" s="12"/>
      <c r="I56" s="12"/>
      <c r="J56" s="12"/>
      <c r="K56" s="179">
        <f t="shared" si="2"/>
        <v>0</v>
      </c>
      <c r="L56" s="84"/>
      <c r="M56" s="232" t="str">
        <f>IF(L56="","",IF(L56="SI","No cal documentació",IF(K56&gt;0,(CONCATENATE("2ii_",'Valoració '!$D$7,"00",A56))," ")))</f>
        <v/>
      </c>
    </row>
    <row r="57" spans="1:13" x14ac:dyDescent="0.25">
      <c r="A57" s="212">
        <v>50</v>
      </c>
      <c r="B57" s="12"/>
      <c r="C57" s="12"/>
      <c r="D57" s="12"/>
      <c r="E57" s="12"/>
      <c r="F57" s="12"/>
      <c r="G57" s="12"/>
      <c r="H57" s="12"/>
      <c r="I57" s="12"/>
      <c r="J57" s="12"/>
      <c r="K57" s="179">
        <f t="shared" si="2"/>
        <v>0</v>
      </c>
      <c r="L57" s="84"/>
      <c r="M57" s="232" t="str">
        <f>IF(L57="","",IF(L57="SI","No cal documentació",IF(K57&gt;0,(CONCATENATE("2ii_",'Valoració '!$D$7,"00",A57))," ")))</f>
        <v/>
      </c>
    </row>
    <row r="58" spans="1:13" x14ac:dyDescent="0.25">
      <c r="A58" s="212">
        <v>51</v>
      </c>
      <c r="B58" s="12"/>
      <c r="C58" s="12"/>
      <c r="D58" s="12"/>
      <c r="E58" s="12"/>
      <c r="F58" s="12"/>
      <c r="G58" s="12"/>
      <c r="H58" s="12"/>
      <c r="I58" s="12"/>
      <c r="J58" s="12"/>
      <c r="K58" s="179">
        <f t="shared" si="2"/>
        <v>0</v>
      </c>
      <c r="L58" s="84"/>
      <c r="M58" s="232" t="str">
        <f>IF(L58="","",IF(L58="SI","No cal documentació",IF(K58&gt;0,(CONCATENATE("2ii_",'Valoració '!$D$7,"00",A58))," ")))</f>
        <v/>
      </c>
    </row>
    <row r="59" spans="1:13" x14ac:dyDescent="0.25">
      <c r="A59" s="212">
        <v>52</v>
      </c>
      <c r="B59" s="12"/>
      <c r="C59" s="12"/>
      <c r="D59" s="12"/>
      <c r="E59" s="12"/>
      <c r="F59" s="12"/>
      <c r="G59" s="12"/>
      <c r="H59" s="12"/>
      <c r="I59" s="12"/>
      <c r="J59" s="12"/>
      <c r="K59" s="179">
        <f t="shared" si="2"/>
        <v>0</v>
      </c>
      <c r="L59" s="84"/>
      <c r="M59" s="232" t="str">
        <f>IF(L59="","",IF(L59="SI","No cal documentació",IF(K59&gt;0,(CONCATENATE("2ii_",'Valoració '!$D$7,"00",A59))," ")))</f>
        <v/>
      </c>
    </row>
    <row r="60" spans="1:13" x14ac:dyDescent="0.25">
      <c r="A60" s="212">
        <v>53</v>
      </c>
      <c r="B60" s="12"/>
      <c r="C60" s="12"/>
      <c r="D60" s="12"/>
      <c r="E60" s="12"/>
      <c r="F60" s="12"/>
      <c r="G60" s="12"/>
      <c r="H60" s="12"/>
      <c r="I60" s="12"/>
      <c r="J60" s="12"/>
      <c r="K60" s="179">
        <f t="shared" si="2"/>
        <v>0</v>
      </c>
      <c r="L60" s="84"/>
      <c r="M60" s="232" t="str">
        <f>IF(L60="","",IF(L60="SI","No cal documentació",IF(K60&gt;0,(CONCATENATE("2ii_",'Valoració '!$D$7,"00",A60))," ")))</f>
        <v/>
      </c>
    </row>
    <row r="61" spans="1:13" x14ac:dyDescent="0.25">
      <c r="A61" s="212">
        <v>54</v>
      </c>
      <c r="B61" s="12"/>
      <c r="C61" s="12"/>
      <c r="D61" s="12"/>
      <c r="E61" s="12"/>
      <c r="F61" s="12"/>
      <c r="G61" s="12"/>
      <c r="H61" s="12"/>
      <c r="I61" s="12"/>
      <c r="J61" s="12"/>
      <c r="K61" s="179">
        <f t="shared" si="2"/>
        <v>0</v>
      </c>
      <c r="L61" s="84"/>
      <c r="M61" s="232" t="str">
        <f>IF(L61="","",IF(L61="SI","No cal documentació",IF(K61&gt;0,(CONCATENATE("2ii_",'Valoració '!$D$7,"00",A61))," ")))</f>
        <v/>
      </c>
    </row>
    <row r="62" spans="1:13" x14ac:dyDescent="0.25">
      <c r="A62" s="212">
        <v>55</v>
      </c>
      <c r="B62" s="12"/>
      <c r="C62" s="12"/>
      <c r="D62" s="12"/>
      <c r="E62" s="12"/>
      <c r="F62" s="12"/>
      <c r="G62" s="12"/>
      <c r="H62" s="12"/>
      <c r="I62" s="12"/>
      <c r="J62" s="12"/>
      <c r="K62" s="179">
        <f t="shared" si="2"/>
        <v>0</v>
      </c>
      <c r="L62" s="84"/>
      <c r="M62" s="232" t="str">
        <f>IF(L62="","",IF(L62="SI","No cal documentació",IF(K62&gt;0,(CONCATENATE("2ii_",'Valoració '!$D$7,"00",A62))," ")))</f>
        <v/>
      </c>
    </row>
    <row r="63" spans="1:13" x14ac:dyDescent="0.25">
      <c r="A63" s="212">
        <v>56</v>
      </c>
      <c r="B63" s="12"/>
      <c r="C63" s="12"/>
      <c r="D63" s="12"/>
      <c r="E63" s="12"/>
      <c r="F63" s="12"/>
      <c r="G63" s="12"/>
      <c r="H63" s="12"/>
      <c r="I63" s="12"/>
      <c r="J63" s="12"/>
      <c r="K63" s="179">
        <f t="shared" si="2"/>
        <v>0</v>
      </c>
      <c r="L63" s="84"/>
      <c r="M63" s="232" t="str">
        <f>IF(L63="","",IF(L63="SI","No cal documentació",IF(K63&gt;0,(CONCATENATE("2ii_",'Valoració '!$D$7,"00",A63))," ")))</f>
        <v/>
      </c>
    </row>
    <row r="64" spans="1:13" x14ac:dyDescent="0.25">
      <c r="A64" s="212">
        <v>57</v>
      </c>
      <c r="B64" s="12"/>
      <c r="C64" s="12"/>
      <c r="D64" s="12"/>
      <c r="E64" s="12"/>
      <c r="F64" s="12"/>
      <c r="G64" s="12"/>
      <c r="H64" s="12"/>
      <c r="I64" s="12"/>
      <c r="J64" s="12"/>
      <c r="K64" s="179">
        <f t="shared" si="2"/>
        <v>0</v>
      </c>
      <c r="L64" s="84"/>
      <c r="M64" s="232" t="str">
        <f>IF(L64="","",IF(L64="SI","No cal documentació",IF(K64&gt;0,(CONCATENATE("2ii_",'Valoració '!$D$7,"00",A64))," ")))</f>
        <v/>
      </c>
    </row>
    <row r="65" spans="1:13" x14ac:dyDescent="0.25">
      <c r="A65" s="212">
        <v>58</v>
      </c>
      <c r="B65" s="12"/>
      <c r="C65" s="12"/>
      <c r="D65" s="12"/>
      <c r="E65" s="12"/>
      <c r="F65" s="12"/>
      <c r="G65" s="12"/>
      <c r="H65" s="12"/>
      <c r="I65" s="12"/>
      <c r="J65" s="12"/>
      <c r="K65" s="179">
        <f t="shared" si="2"/>
        <v>0</v>
      </c>
      <c r="L65" s="84"/>
      <c r="M65" s="232" t="str">
        <f>IF(L65="","",IF(L65="SI","No cal documentació",IF(K65&gt;0,(CONCATENATE("2ii_",'Valoració '!$D$7,"00",A65))," ")))</f>
        <v/>
      </c>
    </row>
    <row r="66" spans="1:13" x14ac:dyDescent="0.25">
      <c r="A66" s="212">
        <v>59</v>
      </c>
      <c r="B66" s="12"/>
      <c r="C66" s="12"/>
      <c r="D66" s="12"/>
      <c r="E66" s="12"/>
      <c r="F66" s="12"/>
      <c r="G66" s="12"/>
      <c r="H66" s="12"/>
      <c r="I66" s="12"/>
      <c r="J66" s="12"/>
      <c r="K66" s="179">
        <f t="shared" si="2"/>
        <v>0</v>
      </c>
      <c r="L66" s="84"/>
      <c r="M66" s="232" t="str">
        <f>IF(L66="","",IF(L66="SI","No cal documentació",IF(K66&gt;0,(CONCATENATE("2ii_",'Valoració '!$D$7,"00",A66))," ")))</f>
        <v/>
      </c>
    </row>
    <row r="67" spans="1:13" x14ac:dyDescent="0.25">
      <c r="A67" s="212">
        <v>60</v>
      </c>
      <c r="B67" s="12"/>
      <c r="C67" s="12"/>
      <c r="D67" s="12"/>
      <c r="E67" s="12"/>
      <c r="F67" s="12"/>
      <c r="G67" s="12"/>
      <c r="H67" s="12"/>
      <c r="I67" s="12"/>
      <c r="J67" s="12"/>
      <c r="K67" s="179">
        <f t="shared" si="2"/>
        <v>0</v>
      </c>
      <c r="L67" s="84"/>
      <c r="M67" s="232" t="str">
        <f>IF(L67="","",IF(L67="SI","No cal documentació",IF(K67&gt;0,(CONCATENATE("2ii_",'Valoració '!$D$7,"00",A67))," ")))</f>
        <v/>
      </c>
    </row>
    <row r="68" spans="1:13" x14ac:dyDescent="0.25">
      <c r="A68" s="212">
        <v>61</v>
      </c>
      <c r="B68" s="12"/>
      <c r="C68" s="12"/>
      <c r="D68" s="12"/>
      <c r="E68" s="12"/>
      <c r="F68" s="12"/>
      <c r="G68" s="12"/>
      <c r="H68" s="12"/>
      <c r="I68" s="12"/>
      <c r="J68" s="12"/>
      <c r="K68" s="179">
        <f t="shared" si="2"/>
        <v>0</v>
      </c>
      <c r="L68" s="84"/>
      <c r="M68" s="232" t="str">
        <f>IF(L68="","",IF(L68="SI","No cal documentació",IF(K68&gt;0,(CONCATENATE("2ii_",'Valoració '!$D$7,"00",A68))," ")))</f>
        <v/>
      </c>
    </row>
    <row r="69" spans="1:13" x14ac:dyDescent="0.25">
      <c r="A69" s="212">
        <v>62</v>
      </c>
      <c r="B69" s="12"/>
      <c r="C69" s="12"/>
      <c r="D69" s="12"/>
      <c r="E69" s="12"/>
      <c r="F69" s="12"/>
      <c r="G69" s="12"/>
      <c r="H69" s="12"/>
      <c r="I69" s="12"/>
      <c r="J69" s="12"/>
      <c r="K69" s="179">
        <f t="shared" si="2"/>
        <v>0</v>
      </c>
      <c r="L69" s="84"/>
      <c r="M69" s="232" t="str">
        <f>IF(L69="","",IF(L69="SI","No cal documentació",IF(K69&gt;0,(CONCATENATE("2ii_",'Valoració '!$D$7,"00",A69))," ")))</f>
        <v/>
      </c>
    </row>
    <row r="70" spans="1:13" x14ac:dyDescent="0.25">
      <c r="A70" s="212">
        <v>63</v>
      </c>
      <c r="B70" s="12"/>
      <c r="C70" s="12"/>
      <c r="D70" s="12"/>
      <c r="E70" s="12"/>
      <c r="F70" s="12"/>
      <c r="G70" s="12"/>
      <c r="H70" s="12"/>
      <c r="I70" s="12"/>
      <c r="J70" s="12"/>
      <c r="K70" s="179">
        <f t="shared" si="2"/>
        <v>0</v>
      </c>
      <c r="L70" s="84"/>
      <c r="M70" s="232" t="str">
        <f>IF(L70="","",IF(L70="SI","No cal documentació",IF(K70&gt;0,(CONCATENATE("2ii_",'Valoració '!$D$7,"00",A70))," ")))</f>
        <v/>
      </c>
    </row>
    <row r="71" spans="1:13" x14ac:dyDescent="0.25">
      <c r="A71" s="212">
        <v>64</v>
      </c>
      <c r="B71" s="12"/>
      <c r="C71" s="12"/>
      <c r="D71" s="12"/>
      <c r="E71" s="12"/>
      <c r="F71" s="12"/>
      <c r="G71" s="12"/>
      <c r="H71" s="12"/>
      <c r="I71" s="12"/>
      <c r="J71" s="12"/>
      <c r="K71" s="179">
        <f t="shared" si="2"/>
        <v>0</v>
      </c>
      <c r="L71" s="84"/>
      <c r="M71" s="232" t="str">
        <f>IF(L71="","",IF(L71="SI","No cal documentació",IF(K71&gt;0,(CONCATENATE("2ii_",'Valoració '!$D$7,"00",A71))," ")))</f>
        <v/>
      </c>
    </row>
    <row r="72" spans="1:13" x14ac:dyDescent="0.25">
      <c r="A72" s="212">
        <v>65</v>
      </c>
      <c r="B72" s="12"/>
      <c r="C72" s="12"/>
      <c r="D72" s="12"/>
      <c r="E72" s="12"/>
      <c r="F72" s="12"/>
      <c r="G72" s="12"/>
      <c r="H72" s="12"/>
      <c r="I72" s="12"/>
      <c r="J72" s="12"/>
      <c r="K72" s="179">
        <f t="shared" si="2"/>
        <v>0</v>
      </c>
      <c r="L72" s="84"/>
      <c r="M72" s="232" t="str">
        <f>IF(L72="","",IF(L72="SI","No cal documentació",IF(K72&gt;0,(CONCATENATE("2ii_",'Valoració '!$D$7,"00",A72))," ")))</f>
        <v/>
      </c>
    </row>
    <row r="73" spans="1:13" x14ac:dyDescent="0.25">
      <c r="A73" s="212">
        <v>66</v>
      </c>
      <c r="B73" s="12"/>
      <c r="C73" s="12"/>
      <c r="D73" s="12"/>
      <c r="E73" s="12"/>
      <c r="F73" s="12"/>
      <c r="G73" s="12"/>
      <c r="H73" s="12"/>
      <c r="I73" s="12"/>
      <c r="J73" s="12"/>
      <c r="K73" s="179">
        <f t="shared" si="2"/>
        <v>0</v>
      </c>
      <c r="L73" s="84"/>
      <c r="M73" s="232" t="str">
        <f>IF(L73="","",IF(L73="SI","No cal documentació",IF(K73&gt;0,(CONCATENATE("2ii_",'Valoració '!$D$7,"00",A73))," ")))</f>
        <v/>
      </c>
    </row>
    <row r="74" spans="1:13" x14ac:dyDescent="0.25">
      <c r="A74" s="212">
        <v>67</v>
      </c>
      <c r="B74" s="12"/>
      <c r="C74" s="12"/>
      <c r="D74" s="12"/>
      <c r="E74" s="12"/>
      <c r="F74" s="12"/>
      <c r="G74" s="12"/>
      <c r="H74" s="12"/>
      <c r="I74" s="12"/>
      <c r="J74" s="12"/>
      <c r="K74" s="179">
        <f t="shared" si="2"/>
        <v>0</v>
      </c>
      <c r="L74" s="84"/>
      <c r="M74" s="232" t="str">
        <f>IF(L74="","",IF(L74="SI","No cal documentació",IF(K74&gt;0,(CONCATENATE("2ii_",'Valoració '!$D$7,"00",A74))," ")))</f>
        <v/>
      </c>
    </row>
    <row r="75" spans="1:13" x14ac:dyDescent="0.25">
      <c r="A75" s="212">
        <v>68</v>
      </c>
      <c r="B75" s="12"/>
      <c r="C75" s="12"/>
      <c r="D75" s="12"/>
      <c r="E75" s="12"/>
      <c r="F75" s="12"/>
      <c r="G75" s="12"/>
      <c r="H75" s="12"/>
      <c r="I75" s="12"/>
      <c r="J75" s="12"/>
      <c r="K75" s="179">
        <f t="shared" si="2"/>
        <v>0</v>
      </c>
      <c r="L75" s="84"/>
      <c r="M75" s="232" t="str">
        <f>IF(L75="","",IF(L75="SI","No cal documentació",IF(K75&gt;0,(CONCATENATE("2ii_",'Valoració '!$D$7,"00",A75))," ")))</f>
        <v/>
      </c>
    </row>
    <row r="76" spans="1:13" x14ac:dyDescent="0.25">
      <c r="A76" s="212">
        <v>69</v>
      </c>
      <c r="B76" s="12"/>
      <c r="C76" s="12"/>
      <c r="D76" s="12"/>
      <c r="E76" s="12"/>
      <c r="F76" s="12"/>
      <c r="G76" s="12"/>
      <c r="H76" s="12"/>
      <c r="I76" s="12"/>
      <c r="J76" s="12"/>
      <c r="K76" s="179">
        <f t="shared" si="2"/>
        <v>0</v>
      </c>
      <c r="L76" s="84"/>
      <c r="M76" s="232" t="str">
        <f>IF(L76="","",IF(L76="SI","No cal documentació",IF(K76&gt;0,(CONCATENATE("2ii_",'Valoració '!$D$7,"00",A76))," ")))</f>
        <v/>
      </c>
    </row>
    <row r="77" spans="1:13" x14ac:dyDescent="0.25">
      <c r="A77" s="212">
        <v>70</v>
      </c>
      <c r="B77" s="12"/>
      <c r="C77" s="12"/>
      <c r="D77" s="12"/>
      <c r="E77" s="12"/>
      <c r="F77" s="12"/>
      <c r="G77" s="12"/>
      <c r="H77" s="12"/>
      <c r="I77" s="12"/>
      <c r="J77" s="12"/>
      <c r="K77" s="179">
        <f t="shared" si="2"/>
        <v>0</v>
      </c>
      <c r="L77" s="84"/>
      <c r="M77" s="232" t="str">
        <f>IF(L77="","",IF(L77="SI","No cal documentació",IF(K77&gt;0,(CONCATENATE("2ii_",'Valoració '!$D$7,"00",A77))," ")))</f>
        <v/>
      </c>
    </row>
    <row r="78" spans="1:13" x14ac:dyDescent="0.25">
      <c r="A78" s="212">
        <v>71</v>
      </c>
      <c r="B78" s="12"/>
      <c r="C78" s="12"/>
      <c r="D78" s="12"/>
      <c r="E78" s="12"/>
      <c r="F78" s="12"/>
      <c r="G78" s="12"/>
      <c r="H78" s="12"/>
      <c r="I78" s="12"/>
      <c r="J78" s="12"/>
      <c r="K78" s="179">
        <f t="shared" si="2"/>
        <v>0</v>
      </c>
      <c r="L78" s="84"/>
      <c r="M78" s="232" t="str">
        <f>IF(L78="","",IF(L78="SI","No cal documentació",IF(K78&gt;0,(CONCATENATE("2ii_",'Valoració '!$D$7,"00",A78))," ")))</f>
        <v/>
      </c>
    </row>
    <row r="79" spans="1:13" x14ac:dyDescent="0.25">
      <c r="A79" s="212">
        <v>72</v>
      </c>
      <c r="B79" s="12"/>
      <c r="C79" s="12"/>
      <c r="D79" s="12"/>
      <c r="E79" s="12"/>
      <c r="F79" s="12"/>
      <c r="G79" s="12"/>
      <c r="H79" s="12"/>
      <c r="I79" s="12"/>
      <c r="J79" s="12"/>
      <c r="K79" s="179">
        <f t="shared" si="2"/>
        <v>0</v>
      </c>
      <c r="L79" s="84"/>
      <c r="M79" s="232" t="str">
        <f>IF(L79="","",IF(L79="SI","No cal documentació",IF(K79&gt;0,(CONCATENATE("2ii_",'Valoració '!$D$7,"00",A79))," ")))</f>
        <v/>
      </c>
    </row>
    <row r="80" spans="1:13" x14ac:dyDescent="0.25">
      <c r="A80" s="212">
        <v>73</v>
      </c>
      <c r="B80" s="12"/>
      <c r="C80" s="12"/>
      <c r="D80" s="12"/>
      <c r="E80" s="12"/>
      <c r="F80" s="12"/>
      <c r="G80" s="12"/>
      <c r="H80" s="12"/>
      <c r="I80" s="12"/>
      <c r="J80" s="12"/>
      <c r="K80" s="179">
        <f t="shared" si="2"/>
        <v>0</v>
      </c>
      <c r="L80" s="84"/>
      <c r="M80" s="232" t="str">
        <f>IF(L80="","",IF(L80="SI","No cal documentació",IF(K80&gt;0,(CONCATENATE("2ii_",'Valoració '!$D$7,"00",A80))," ")))</f>
        <v/>
      </c>
    </row>
    <row r="81" spans="1:13" x14ac:dyDescent="0.25">
      <c r="A81" s="212">
        <v>74</v>
      </c>
      <c r="B81" s="12"/>
      <c r="C81" s="12"/>
      <c r="D81" s="12"/>
      <c r="E81" s="12"/>
      <c r="F81" s="12"/>
      <c r="G81" s="12"/>
      <c r="H81" s="12"/>
      <c r="I81" s="12"/>
      <c r="J81" s="12"/>
      <c r="K81" s="179">
        <f t="shared" si="2"/>
        <v>0</v>
      </c>
      <c r="L81" s="84"/>
      <c r="M81" s="232" t="str">
        <f>IF(L81="","",IF(L81="SI","No cal documentació",IF(K81&gt;0,(CONCATENATE("2ii_",'Valoració '!$D$7,"00",A81))," ")))</f>
        <v/>
      </c>
    </row>
    <row r="82" spans="1:13" x14ac:dyDescent="0.25">
      <c r="A82" s="212">
        <v>75</v>
      </c>
      <c r="B82" s="12"/>
      <c r="C82" s="12"/>
      <c r="D82" s="12"/>
      <c r="E82" s="12"/>
      <c r="F82" s="12"/>
      <c r="G82" s="12"/>
      <c r="H82" s="12"/>
      <c r="I82" s="12"/>
      <c r="J82" s="12"/>
      <c r="K82" s="179">
        <f t="shared" si="2"/>
        <v>0</v>
      </c>
      <c r="L82" s="84"/>
      <c r="M82" s="232" t="str">
        <f>IF(L82="","",IF(L82="SI","No cal documentació",IF(K82&gt;0,(CONCATENATE("2ii_",'Valoració '!$D$7,"00",A82))," ")))</f>
        <v/>
      </c>
    </row>
    <row r="83" spans="1:13" x14ac:dyDescent="0.25">
      <c r="A83" s="212">
        <v>76</v>
      </c>
      <c r="B83" s="12"/>
      <c r="C83" s="12"/>
      <c r="D83" s="12"/>
      <c r="E83" s="12"/>
      <c r="F83" s="12"/>
      <c r="G83" s="12"/>
      <c r="H83" s="12"/>
      <c r="I83" s="12"/>
      <c r="J83" s="12"/>
      <c r="K83" s="179">
        <f t="shared" si="2"/>
        <v>0</v>
      </c>
      <c r="L83" s="84"/>
      <c r="M83" s="232" t="str">
        <f>IF(L83="","",IF(L83="SI","No cal documentació",IF(K83&gt;0,(CONCATENATE("2ii_",'Valoració '!$D$7,"00",A83))," ")))</f>
        <v/>
      </c>
    </row>
    <row r="84" spans="1:13" x14ac:dyDescent="0.25">
      <c r="A84" s="212">
        <v>77</v>
      </c>
      <c r="B84" s="12"/>
      <c r="C84" s="12"/>
      <c r="D84" s="12"/>
      <c r="E84" s="12"/>
      <c r="F84" s="12"/>
      <c r="G84" s="12"/>
      <c r="H84" s="12"/>
      <c r="I84" s="12"/>
      <c r="J84" s="12"/>
      <c r="K84" s="179">
        <f t="shared" si="2"/>
        <v>0</v>
      </c>
      <c r="L84" s="84"/>
      <c r="M84" s="232" t="str">
        <f>IF(L84="","",IF(L84="SI","No cal documentació",IF(K84&gt;0,(CONCATENATE("2ii_",'Valoració '!$D$7,"00",A84))," ")))</f>
        <v/>
      </c>
    </row>
    <row r="85" spans="1:13" x14ac:dyDescent="0.25">
      <c r="A85" s="212">
        <v>78</v>
      </c>
      <c r="B85" s="12"/>
      <c r="C85" s="12"/>
      <c r="D85" s="12"/>
      <c r="E85" s="12"/>
      <c r="F85" s="12"/>
      <c r="G85" s="12"/>
      <c r="H85" s="12"/>
      <c r="I85" s="12"/>
      <c r="J85" s="12"/>
      <c r="K85" s="179">
        <f t="shared" si="2"/>
        <v>0</v>
      </c>
      <c r="L85" s="84"/>
      <c r="M85" s="232" t="str">
        <f>IF(L85="","",IF(L85="SI","No cal documentació",IF(K85&gt;0,(CONCATENATE("2ii_",'Valoració '!$D$7,"00",A85))," ")))</f>
        <v/>
      </c>
    </row>
    <row r="86" spans="1:13" x14ac:dyDescent="0.25">
      <c r="A86" s="212">
        <v>79</v>
      </c>
      <c r="B86" s="12"/>
      <c r="C86" s="12"/>
      <c r="D86" s="12"/>
      <c r="E86" s="12"/>
      <c r="F86" s="12"/>
      <c r="G86" s="12"/>
      <c r="H86" s="12"/>
      <c r="I86" s="12"/>
      <c r="J86" s="12"/>
      <c r="K86" s="179">
        <f t="shared" si="2"/>
        <v>0</v>
      </c>
      <c r="L86" s="84"/>
      <c r="M86" s="232" t="str">
        <f>IF(L86="","",IF(L86="SI","No cal documentació",IF(K86&gt;0,(CONCATENATE("2ii_",'Valoració '!$D$7,"00",A86))," ")))</f>
        <v/>
      </c>
    </row>
    <row r="87" spans="1:13" x14ac:dyDescent="0.25">
      <c r="A87" s="212">
        <v>80</v>
      </c>
      <c r="B87" s="12"/>
      <c r="C87" s="12"/>
      <c r="D87" s="12"/>
      <c r="E87" s="12"/>
      <c r="F87" s="12"/>
      <c r="G87" s="12"/>
      <c r="H87" s="12"/>
      <c r="I87" s="12"/>
      <c r="J87" s="12"/>
      <c r="K87" s="179">
        <f t="shared" si="2"/>
        <v>0</v>
      </c>
      <c r="L87" s="84"/>
      <c r="M87" s="232" t="str">
        <f>IF(L87="","",IF(L87="SI","No cal documentació",IF(K87&gt;0,(CONCATENATE("2ii_",'Valoració '!$D$7,"00",A87))," ")))</f>
        <v/>
      </c>
    </row>
    <row r="88" spans="1:13" x14ac:dyDescent="0.25">
      <c r="A88" s="212">
        <v>81</v>
      </c>
      <c r="B88" s="12"/>
      <c r="C88" s="12"/>
      <c r="D88" s="12"/>
      <c r="E88" s="12"/>
      <c r="F88" s="12"/>
      <c r="G88" s="12"/>
      <c r="H88" s="12"/>
      <c r="I88" s="12"/>
      <c r="J88" s="12"/>
      <c r="K88" s="179">
        <f t="shared" si="2"/>
        <v>0</v>
      </c>
      <c r="L88" s="84"/>
      <c r="M88" s="232" t="str">
        <f>IF(L88="","",IF(L88="SI","No cal documentació",IF(K88&gt;0,(CONCATENATE("2ii_",'Valoració '!$D$7,"00",A88))," ")))</f>
        <v/>
      </c>
    </row>
    <row r="89" spans="1:13" x14ac:dyDescent="0.25">
      <c r="A89" s="212">
        <v>82</v>
      </c>
      <c r="B89" s="12"/>
      <c r="C89" s="12"/>
      <c r="D89" s="12"/>
      <c r="E89" s="12"/>
      <c r="F89" s="12"/>
      <c r="G89" s="12"/>
      <c r="H89" s="12"/>
      <c r="I89" s="12"/>
      <c r="J89" s="12"/>
      <c r="K89" s="179">
        <f t="shared" si="2"/>
        <v>0</v>
      </c>
      <c r="L89" s="84"/>
      <c r="M89" s="232" t="str">
        <f>IF(L89="","",IF(L89="SI","No cal documentació",IF(K89&gt;0,(CONCATENATE("2ii_",'Valoració '!$D$7,"00",A89))," ")))</f>
        <v/>
      </c>
    </row>
    <row r="90" spans="1:13" x14ac:dyDescent="0.25">
      <c r="A90" s="212">
        <v>83</v>
      </c>
      <c r="B90" s="12"/>
      <c r="C90" s="12"/>
      <c r="D90" s="12"/>
      <c r="E90" s="12"/>
      <c r="F90" s="12"/>
      <c r="G90" s="12"/>
      <c r="H90" s="12"/>
      <c r="I90" s="12"/>
      <c r="J90" s="12"/>
      <c r="K90" s="179">
        <f t="shared" si="2"/>
        <v>0</v>
      </c>
      <c r="L90" s="84"/>
      <c r="M90" s="232" t="str">
        <f>IF(L90="","",IF(L90="SI","No cal documentació",IF(K90&gt;0,(CONCATENATE("2ii_",'Valoració '!$D$7,"00",A90))," ")))</f>
        <v/>
      </c>
    </row>
    <row r="91" spans="1:13" x14ac:dyDescent="0.25">
      <c r="A91" s="212">
        <v>84</v>
      </c>
      <c r="B91" s="12"/>
      <c r="C91" s="12"/>
      <c r="D91" s="12"/>
      <c r="E91" s="12"/>
      <c r="F91" s="12"/>
      <c r="G91" s="12"/>
      <c r="H91" s="12"/>
      <c r="I91" s="12"/>
      <c r="J91" s="12"/>
      <c r="K91" s="179">
        <f t="shared" ref="K91:K106" si="3">IF(AND(C91="si",F91="si"),1,IF(AND(C91="si",F91="no"),IF(G91="si",0.5,0),0))+IF(AND(C91="no",F91="si"),0.3,IF(AND(C91="no",F91="no"),IF(G91="si",0.15,0)))</f>
        <v>0</v>
      </c>
      <c r="L91" s="84"/>
      <c r="M91" s="232" t="str">
        <f>IF(L91="","",IF(L91="SI","No cal documentació",IF(K91&gt;0,(CONCATENATE("2ii_",'Valoració '!$D$7,"00",A91))," ")))</f>
        <v/>
      </c>
    </row>
    <row r="92" spans="1:13" x14ac:dyDescent="0.25">
      <c r="A92" s="212">
        <v>85</v>
      </c>
      <c r="B92" s="12"/>
      <c r="C92" s="12"/>
      <c r="D92" s="12"/>
      <c r="E92" s="12"/>
      <c r="F92" s="12"/>
      <c r="G92" s="12"/>
      <c r="H92" s="12"/>
      <c r="I92" s="12"/>
      <c r="J92" s="12"/>
      <c r="K92" s="179">
        <f t="shared" si="3"/>
        <v>0</v>
      </c>
      <c r="L92" s="84"/>
      <c r="M92" s="232" t="str">
        <f>IF(L92="","",IF(L92="SI","No cal documentació",IF(K92&gt;0,(CONCATENATE("2ii_",'Valoració '!$D$7,"00",A92))," ")))</f>
        <v/>
      </c>
    </row>
    <row r="93" spans="1:13" x14ac:dyDescent="0.25">
      <c r="A93" s="212">
        <v>86</v>
      </c>
      <c r="B93" s="12"/>
      <c r="C93" s="12"/>
      <c r="D93" s="12"/>
      <c r="E93" s="12"/>
      <c r="F93" s="12"/>
      <c r="G93" s="12"/>
      <c r="H93" s="12"/>
      <c r="I93" s="12"/>
      <c r="J93" s="12"/>
      <c r="K93" s="179">
        <f t="shared" si="3"/>
        <v>0</v>
      </c>
      <c r="L93" s="84"/>
      <c r="M93" s="232" t="str">
        <f>IF(L93="","",IF(L93="SI","No cal documentació",IF(K93&gt;0,(CONCATENATE("2ii_",'Valoració '!$D$7,"00",A93))," ")))</f>
        <v/>
      </c>
    </row>
    <row r="94" spans="1:13" x14ac:dyDescent="0.25">
      <c r="A94" s="212">
        <v>87</v>
      </c>
      <c r="B94" s="12"/>
      <c r="C94" s="12"/>
      <c r="D94" s="12"/>
      <c r="E94" s="12"/>
      <c r="F94" s="12"/>
      <c r="G94" s="12"/>
      <c r="H94" s="12"/>
      <c r="I94" s="12"/>
      <c r="J94" s="12"/>
      <c r="K94" s="179">
        <f t="shared" si="3"/>
        <v>0</v>
      </c>
      <c r="L94" s="84"/>
      <c r="M94" s="232" t="str">
        <f>IF(L94="","",IF(L94="SI","No cal documentació",IF(K94&gt;0,(CONCATENATE("2ii_",'Valoració '!$D$7,"00",A94))," ")))</f>
        <v/>
      </c>
    </row>
    <row r="95" spans="1:13" x14ac:dyDescent="0.25">
      <c r="A95" s="212">
        <v>88</v>
      </c>
      <c r="B95" s="12"/>
      <c r="C95" s="12"/>
      <c r="D95" s="12"/>
      <c r="E95" s="12"/>
      <c r="F95" s="12"/>
      <c r="G95" s="12"/>
      <c r="H95" s="12"/>
      <c r="I95" s="12"/>
      <c r="J95" s="12"/>
      <c r="K95" s="179">
        <f t="shared" si="3"/>
        <v>0</v>
      </c>
      <c r="L95" s="84"/>
      <c r="M95" s="232" t="str">
        <f>IF(L95="","",IF(L95="SI","No cal documentació",IF(K95&gt;0,(CONCATENATE("2ii_",'Valoració '!$D$7,"00",A95))," ")))</f>
        <v/>
      </c>
    </row>
    <row r="96" spans="1:13" x14ac:dyDescent="0.25">
      <c r="A96" s="212">
        <v>89</v>
      </c>
      <c r="B96" s="12"/>
      <c r="C96" s="12"/>
      <c r="D96" s="12"/>
      <c r="E96" s="12"/>
      <c r="F96" s="12"/>
      <c r="G96" s="12"/>
      <c r="H96" s="12"/>
      <c r="I96" s="12"/>
      <c r="J96" s="12"/>
      <c r="K96" s="179">
        <f t="shared" si="3"/>
        <v>0</v>
      </c>
      <c r="L96" s="84"/>
      <c r="M96" s="232" t="str">
        <f>IF(L96="","",IF(L96="SI","No cal documentació",IF(K96&gt;0,(CONCATENATE("2ii_",'Valoració '!$D$7,"00",A96))," ")))</f>
        <v/>
      </c>
    </row>
    <row r="97" spans="1:13" x14ac:dyDescent="0.25">
      <c r="A97" s="212">
        <v>90</v>
      </c>
      <c r="B97" s="12"/>
      <c r="C97" s="12"/>
      <c r="D97" s="12"/>
      <c r="E97" s="12"/>
      <c r="F97" s="12"/>
      <c r="G97" s="12"/>
      <c r="H97" s="12"/>
      <c r="I97" s="12"/>
      <c r="J97" s="12"/>
      <c r="K97" s="179">
        <f t="shared" si="3"/>
        <v>0</v>
      </c>
      <c r="L97" s="84"/>
      <c r="M97" s="232" t="str">
        <f>IF(L97="","",IF(L97="SI","No cal documentació",IF(K97&gt;0,(CONCATENATE("2ii_",'Valoració '!$D$7,"00",A97))," ")))</f>
        <v/>
      </c>
    </row>
    <row r="98" spans="1:13" x14ac:dyDescent="0.25">
      <c r="A98" s="212">
        <v>91</v>
      </c>
      <c r="B98" s="12"/>
      <c r="C98" s="12"/>
      <c r="D98" s="12"/>
      <c r="E98" s="12"/>
      <c r="F98" s="12"/>
      <c r="G98" s="12"/>
      <c r="H98" s="12"/>
      <c r="I98" s="12"/>
      <c r="J98" s="12"/>
      <c r="K98" s="179">
        <f t="shared" si="3"/>
        <v>0</v>
      </c>
      <c r="L98" s="84"/>
      <c r="M98" s="232" t="str">
        <f>IF(L98="","",IF(L98="SI","No cal documentació",IF(K98&gt;0,(CONCATENATE("2ii_",'Valoració '!$D$7,"00",A98))," ")))</f>
        <v/>
      </c>
    </row>
    <row r="99" spans="1:13" x14ac:dyDescent="0.25">
      <c r="A99" s="212">
        <v>92</v>
      </c>
      <c r="B99" s="12"/>
      <c r="C99" s="12"/>
      <c r="D99" s="12"/>
      <c r="E99" s="12"/>
      <c r="F99" s="12"/>
      <c r="G99" s="12"/>
      <c r="H99" s="12"/>
      <c r="I99" s="12"/>
      <c r="J99" s="12"/>
      <c r="K99" s="179">
        <f t="shared" si="3"/>
        <v>0</v>
      </c>
      <c r="L99" s="84"/>
      <c r="M99" s="232" t="str">
        <f>IF(L99="","",IF(L99="SI","No cal documentació",IF(K99&gt;0,(CONCATENATE("2ii_",'Valoració '!$D$7,"00",A99))," ")))</f>
        <v/>
      </c>
    </row>
    <row r="100" spans="1:13" x14ac:dyDescent="0.25">
      <c r="A100" s="212">
        <v>93</v>
      </c>
      <c r="B100" s="12"/>
      <c r="C100" s="12"/>
      <c r="D100" s="12"/>
      <c r="E100" s="12"/>
      <c r="F100" s="12"/>
      <c r="G100" s="12"/>
      <c r="H100" s="12"/>
      <c r="I100" s="12"/>
      <c r="J100" s="12"/>
      <c r="K100" s="179">
        <f t="shared" si="3"/>
        <v>0</v>
      </c>
      <c r="L100" s="84"/>
      <c r="M100" s="232" t="str">
        <f>IF(L100="","",IF(L100="SI","No cal documentació",IF(K100&gt;0,(CONCATENATE("2ii_",'Valoració '!$D$7,"00",A100))," ")))</f>
        <v/>
      </c>
    </row>
    <row r="101" spans="1:13" x14ac:dyDescent="0.25">
      <c r="A101" s="212">
        <v>94</v>
      </c>
      <c r="B101" s="12"/>
      <c r="C101" s="12"/>
      <c r="D101" s="12"/>
      <c r="E101" s="12"/>
      <c r="F101" s="12"/>
      <c r="G101" s="12"/>
      <c r="H101" s="12"/>
      <c r="I101" s="12"/>
      <c r="J101" s="12"/>
      <c r="K101" s="179">
        <f t="shared" si="3"/>
        <v>0</v>
      </c>
      <c r="L101" s="84"/>
      <c r="M101" s="232" t="str">
        <f>IF(L101="","",IF(L101="SI","No cal documentació",IF(K101&gt;0,(CONCATENATE("2ii_",'Valoració '!$D$7,"00",A101))," ")))</f>
        <v/>
      </c>
    </row>
    <row r="102" spans="1:13" x14ac:dyDescent="0.25">
      <c r="A102" s="212">
        <v>95</v>
      </c>
      <c r="B102" s="12"/>
      <c r="C102" s="12"/>
      <c r="D102" s="12"/>
      <c r="E102" s="12"/>
      <c r="F102" s="12"/>
      <c r="G102" s="12"/>
      <c r="H102" s="12"/>
      <c r="I102" s="12"/>
      <c r="J102" s="12"/>
      <c r="K102" s="179">
        <f t="shared" si="3"/>
        <v>0</v>
      </c>
      <c r="L102" s="84"/>
      <c r="M102" s="232" t="str">
        <f>IF(L102="","",IF(L102="SI","No cal documentació",IF(K102&gt;0,(CONCATENATE("2ii_",'Valoració '!$D$7,"00",A102))," ")))</f>
        <v/>
      </c>
    </row>
    <row r="103" spans="1:13" x14ac:dyDescent="0.25">
      <c r="A103" s="212">
        <v>96</v>
      </c>
      <c r="B103" s="12"/>
      <c r="C103" s="12"/>
      <c r="D103" s="12"/>
      <c r="E103" s="12"/>
      <c r="F103" s="12"/>
      <c r="G103" s="12"/>
      <c r="H103" s="12"/>
      <c r="I103" s="12"/>
      <c r="J103" s="12"/>
      <c r="K103" s="179">
        <f t="shared" si="3"/>
        <v>0</v>
      </c>
      <c r="L103" s="84"/>
      <c r="M103" s="232" t="str">
        <f>IF(L103="","",IF(L103="SI","No cal documentació",IF(K103&gt;0,(CONCATENATE("2ii_",'Valoració '!$D$7,"00",A103))," ")))</f>
        <v/>
      </c>
    </row>
    <row r="104" spans="1:13" x14ac:dyDescent="0.25">
      <c r="A104" s="212">
        <v>97</v>
      </c>
      <c r="B104" s="12"/>
      <c r="C104" s="12"/>
      <c r="D104" s="12"/>
      <c r="E104" s="12"/>
      <c r="F104" s="12"/>
      <c r="G104" s="12"/>
      <c r="H104" s="12"/>
      <c r="I104" s="12"/>
      <c r="J104" s="12"/>
      <c r="K104" s="179">
        <f t="shared" si="3"/>
        <v>0</v>
      </c>
      <c r="L104" s="84"/>
      <c r="M104" s="232" t="str">
        <f>IF(L104="","",IF(L104="SI","No cal documentació",IF(K104&gt;0,(CONCATENATE("2ii_",'Valoració '!$D$7,"00",A104))," ")))</f>
        <v/>
      </c>
    </row>
    <row r="105" spans="1:13" x14ac:dyDescent="0.25">
      <c r="A105" s="212">
        <v>98</v>
      </c>
      <c r="B105" s="12"/>
      <c r="C105" s="12"/>
      <c r="D105" s="12"/>
      <c r="E105" s="12"/>
      <c r="F105" s="12"/>
      <c r="G105" s="12"/>
      <c r="H105" s="12"/>
      <c r="I105" s="12"/>
      <c r="J105" s="12"/>
      <c r="K105" s="179">
        <f t="shared" si="3"/>
        <v>0</v>
      </c>
      <c r="L105" s="84"/>
      <c r="M105" s="232" t="str">
        <f>IF(L105="","",IF(L105="SI","No cal documentació",IF(K105&gt;0,(CONCATENATE("2ii_",'Valoració '!$D$7,"00",A105))," ")))</f>
        <v/>
      </c>
    </row>
    <row r="106" spans="1:13" x14ac:dyDescent="0.25">
      <c r="A106" s="212">
        <v>99</v>
      </c>
      <c r="B106" s="12"/>
      <c r="C106" s="12"/>
      <c r="D106" s="12"/>
      <c r="E106" s="12"/>
      <c r="F106" s="12"/>
      <c r="G106" s="12"/>
      <c r="H106" s="12"/>
      <c r="I106" s="12"/>
      <c r="J106" s="12"/>
      <c r="K106" s="179">
        <f t="shared" si="3"/>
        <v>0</v>
      </c>
      <c r="L106" s="84"/>
      <c r="M106" s="232" t="str">
        <f>IF(L106="","",IF(L106="SI","No cal documentació",IF(K106&gt;0,(CONCATENATE("2ii_",'Valoració '!$D$7,"00",A106))," ")))</f>
        <v/>
      </c>
    </row>
    <row r="107" spans="1:13" x14ac:dyDescent="0.25">
      <c r="A107" s="216">
        <v>100</v>
      </c>
      <c r="B107" s="195"/>
      <c r="C107" s="195"/>
      <c r="D107" s="195"/>
      <c r="E107" s="195"/>
      <c r="F107" s="195"/>
      <c r="G107" s="195"/>
      <c r="H107" s="195"/>
      <c r="I107" s="195"/>
      <c r="J107" s="195"/>
      <c r="K107" s="231">
        <f t="shared" si="1"/>
        <v>0</v>
      </c>
      <c r="L107" s="227"/>
      <c r="M107" s="234" t="str">
        <f>IF(L107="","",IF(L107="SI","No cal documentació",IF(K107&gt;0,(CONCATENATE("2ii_",'Valoració '!$D$7,"00",A107))," ")))</f>
        <v/>
      </c>
    </row>
  </sheetData>
  <sheetProtection algorithmName="SHA-512" hashValue="ppLL5Q/TE37YBDWesjqO7SsMjJ4ngePTmeK3YuAXQMJKhMG4FhGF0emvXncfWXP9onKj3QxFPGMXD4jWP+Lbfg==" saltValue="NnVB+gFfQGHqgvIC6rfmNw==" spinCount="100000" sheet="1" objects="1" scenarios="1"/>
  <mergeCells count="1">
    <mergeCell ref="A6:I6"/>
  </mergeCells>
  <dataValidations count="1">
    <dataValidation type="list" allowBlank="1" showInputMessage="1" showErrorMessage="1" sqref="L8:L107 F8:G107 C8:C107" xr:uid="{00000000-0002-0000-0D00-000000000000}">
      <formula1>"si, no"</formula1>
    </dataValidation>
  </dataValidations>
  <hyperlinks>
    <hyperlink ref="U4" r:id="rId1" xr:uid="{00000000-0004-0000-0D00-000000000000}"/>
  </hyperlinks>
  <pageMargins left="0.7" right="0.7" top="0.75" bottom="0.75" header="0.3" footer="0.3"/>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ull11"/>
  <dimension ref="A1:H108"/>
  <sheetViews>
    <sheetView workbookViewId="0">
      <pane ySplit="6" topLeftCell="A7" activePane="bottomLeft" state="frozen"/>
      <selection activeCell="B7" sqref="B7"/>
      <selection pane="bottomLeft" activeCell="A4" sqref="A4"/>
    </sheetView>
  </sheetViews>
  <sheetFormatPr baseColWidth="10" defaultColWidth="9.140625" defaultRowHeight="15" x14ac:dyDescent="0.25"/>
  <cols>
    <col min="2" max="2" width="19.140625" customWidth="1"/>
    <col min="3" max="4" width="84.42578125" customWidth="1"/>
    <col min="5" max="5" width="19.140625" customWidth="1"/>
    <col min="6" max="6" width="11.85546875" customWidth="1"/>
    <col min="7" max="7" width="22.42578125" customWidth="1"/>
    <col min="8" max="8" width="18.140625" customWidth="1"/>
  </cols>
  <sheetData>
    <row r="1" spans="1:8" x14ac:dyDescent="0.25">
      <c r="A1" s="25" t="s">
        <v>97</v>
      </c>
      <c r="B1" s="25"/>
    </row>
    <row r="2" spans="1:8" x14ac:dyDescent="0.25">
      <c r="A2" t="s">
        <v>114</v>
      </c>
    </row>
    <row r="4" spans="1:8" x14ac:dyDescent="0.25">
      <c r="A4" s="291"/>
      <c r="B4" s="33"/>
    </row>
    <row r="5" spans="1:8" ht="15.75" x14ac:dyDescent="0.25">
      <c r="A5" s="382" t="s">
        <v>213</v>
      </c>
      <c r="B5" s="388"/>
      <c r="C5" s="383"/>
      <c r="D5" s="383"/>
      <c r="E5" s="384"/>
    </row>
    <row r="6" spans="1:8" ht="34.5" customHeight="1" x14ac:dyDescent="0.25">
      <c r="A6" s="213" t="s">
        <v>64</v>
      </c>
      <c r="B6" s="213" t="s">
        <v>294</v>
      </c>
      <c r="C6" s="214" t="s">
        <v>105</v>
      </c>
      <c r="D6" s="214" t="s">
        <v>106</v>
      </c>
      <c r="E6" s="214" t="s">
        <v>104</v>
      </c>
      <c r="F6" s="214" t="s">
        <v>125</v>
      </c>
      <c r="G6" s="215" t="s">
        <v>295</v>
      </c>
      <c r="H6" s="215" t="s">
        <v>62</v>
      </c>
    </row>
    <row r="7" spans="1:8" x14ac:dyDescent="0.25">
      <c r="A7" s="212">
        <v>1</v>
      </c>
      <c r="B7" s="277"/>
      <c r="C7" s="35"/>
      <c r="D7" s="35"/>
      <c r="E7" s="35"/>
      <c r="F7" s="84"/>
      <c r="G7" s="278" t="str">
        <f t="shared" ref="G7:G70" si="0">IF(B7="direcció",1,IF(B7="codirecció",0.5,""))</f>
        <v/>
      </c>
      <c r="H7" s="194" t="str">
        <f>IF(F7="","",IF(F7="SI","No cal documentació",IF(C7&gt;0,(CONCATENATE("2iv_",'Valoració '!$D$7,"00",A7))," ")))</f>
        <v/>
      </c>
    </row>
    <row r="8" spans="1:8" x14ac:dyDescent="0.25">
      <c r="A8" s="212">
        <v>2</v>
      </c>
      <c r="B8" s="277"/>
      <c r="C8" s="35"/>
      <c r="D8" s="35"/>
      <c r="E8" s="35"/>
      <c r="F8" s="84"/>
      <c r="G8" s="278" t="str">
        <f t="shared" si="0"/>
        <v/>
      </c>
      <c r="H8" s="194" t="str">
        <f>IF(F8="","",IF(F8="SI","No cal documentació",IF(C8&gt;0,(CONCATENATE("2iv_",'Valoració '!$D$7,"00",A8))," ")))</f>
        <v/>
      </c>
    </row>
    <row r="9" spans="1:8" x14ac:dyDescent="0.25">
      <c r="A9" s="212">
        <v>3</v>
      </c>
      <c r="B9" s="277"/>
      <c r="C9" s="35"/>
      <c r="D9" s="35"/>
      <c r="E9" s="35"/>
      <c r="F9" s="84"/>
      <c r="G9" s="278" t="str">
        <f t="shared" si="0"/>
        <v/>
      </c>
      <c r="H9" s="194" t="str">
        <f>IF(F9="","",IF(F9="SI","No cal documentació",IF(C9&gt;0,(CONCATENATE("2iv_",'Valoració '!$D$7,"00",A9))," ")))</f>
        <v/>
      </c>
    </row>
    <row r="10" spans="1:8" x14ac:dyDescent="0.25">
      <c r="A10" s="212">
        <v>4</v>
      </c>
      <c r="B10" s="277"/>
      <c r="C10" s="35"/>
      <c r="D10" s="35"/>
      <c r="E10" s="35"/>
      <c r="F10" s="84"/>
      <c r="G10" s="278" t="str">
        <f t="shared" si="0"/>
        <v/>
      </c>
      <c r="H10" s="194" t="str">
        <f>IF(F10="","",IF(F10="SI","No cal documentació",IF(C10&gt;0,(CONCATENATE("2iv_",'Valoració '!$D$7,"00",A10))," ")))</f>
        <v/>
      </c>
    </row>
    <row r="11" spans="1:8" x14ac:dyDescent="0.25">
      <c r="A11" s="212">
        <v>5</v>
      </c>
      <c r="B11" s="277"/>
      <c r="C11" s="35"/>
      <c r="D11" s="35"/>
      <c r="E11" s="35"/>
      <c r="F11" s="84"/>
      <c r="G11" s="278" t="str">
        <f t="shared" si="0"/>
        <v/>
      </c>
      <c r="H11" s="194" t="str">
        <f>IF(F11="","",IF(F11="SI","No cal documentació",IF(C11&gt;0,(CONCATENATE("2iv_",'Valoració '!$D$7,"00",A11))," ")))</f>
        <v/>
      </c>
    </row>
    <row r="12" spans="1:8" x14ac:dyDescent="0.25">
      <c r="A12" s="212">
        <v>6</v>
      </c>
      <c r="B12" s="277"/>
      <c r="C12" s="35"/>
      <c r="D12" s="35"/>
      <c r="E12" s="35"/>
      <c r="F12" s="84"/>
      <c r="G12" s="278" t="str">
        <f t="shared" si="0"/>
        <v/>
      </c>
      <c r="H12" s="194" t="str">
        <f>IF(F12="","",IF(F12="SI","No cal documentació",IF(C12&gt;0,(CONCATENATE("2iv_",'Valoració '!$D$7,"00",A12))," ")))</f>
        <v/>
      </c>
    </row>
    <row r="13" spans="1:8" x14ac:dyDescent="0.25">
      <c r="A13" s="212">
        <v>7</v>
      </c>
      <c r="B13" s="277"/>
      <c r="C13" s="12"/>
      <c r="D13" s="12"/>
      <c r="E13" s="12"/>
      <c r="F13" s="84"/>
      <c r="G13" s="278" t="str">
        <f t="shared" si="0"/>
        <v/>
      </c>
      <c r="H13" s="194" t="str">
        <f>IF(F13="","",IF(F13="SI","No cal documentació",IF(C13&gt;0,(CONCATENATE("2iv_",'Valoració '!$D$7,"00",A13))," ")))</f>
        <v/>
      </c>
    </row>
    <row r="14" spans="1:8" x14ac:dyDescent="0.25">
      <c r="A14" s="212">
        <v>8</v>
      </c>
      <c r="B14" s="277"/>
      <c r="C14" s="12"/>
      <c r="D14" s="12"/>
      <c r="E14" s="12"/>
      <c r="F14" s="84"/>
      <c r="G14" s="278" t="str">
        <f t="shared" si="0"/>
        <v/>
      </c>
      <c r="H14" s="194" t="str">
        <f>IF(F14="","",IF(F14="SI","No cal documentació",IF(C14&gt;0,(CONCATENATE("2iv_",'Valoració '!$D$7,"00",A14))," ")))</f>
        <v/>
      </c>
    </row>
    <row r="15" spans="1:8" x14ac:dyDescent="0.25">
      <c r="A15" s="212">
        <v>9</v>
      </c>
      <c r="B15" s="277"/>
      <c r="C15" s="12"/>
      <c r="D15" s="12"/>
      <c r="E15" s="12"/>
      <c r="F15" s="84"/>
      <c r="G15" s="278" t="str">
        <f t="shared" si="0"/>
        <v/>
      </c>
      <c r="H15" s="194" t="str">
        <f>IF(F15="","",IF(F15="SI","No cal documentació",IF(C15&gt;0,(CONCATENATE("2iv_",'Valoració '!$D$7,"00",A15))," ")))</f>
        <v/>
      </c>
    </row>
    <row r="16" spans="1:8" x14ac:dyDescent="0.25">
      <c r="A16" s="212">
        <v>10</v>
      </c>
      <c r="B16" s="277"/>
      <c r="C16" s="12"/>
      <c r="D16" s="12"/>
      <c r="E16" s="12"/>
      <c r="F16" s="84"/>
      <c r="G16" s="278" t="str">
        <f t="shared" si="0"/>
        <v/>
      </c>
      <c r="H16" s="194" t="str">
        <f>IF(F16="","",IF(F16="SI","No cal documentació",IF(C16&gt;0,(CONCATENATE("2iv_",'Valoració '!$D$7,"00",A16))," ")))</f>
        <v/>
      </c>
    </row>
    <row r="17" spans="1:8" x14ac:dyDescent="0.25">
      <c r="A17" s="212">
        <v>11</v>
      </c>
      <c r="B17" s="277"/>
      <c r="C17" s="12"/>
      <c r="D17" s="12"/>
      <c r="E17" s="12"/>
      <c r="F17" s="84"/>
      <c r="G17" s="278" t="str">
        <f t="shared" si="0"/>
        <v/>
      </c>
      <c r="H17" s="194" t="str">
        <f>IF(F17="","",IF(F17="SI","No cal documentació",IF(C17&gt;0,(CONCATENATE("2iv_",'Valoració '!$D$7,"00",A17))," ")))</f>
        <v/>
      </c>
    </row>
    <row r="18" spans="1:8" x14ac:dyDescent="0.25">
      <c r="A18" s="212">
        <v>12</v>
      </c>
      <c r="B18" s="277"/>
      <c r="C18" s="12"/>
      <c r="D18" s="12"/>
      <c r="E18" s="12"/>
      <c r="F18" s="84"/>
      <c r="G18" s="278" t="str">
        <f t="shared" si="0"/>
        <v/>
      </c>
      <c r="H18" s="194" t="str">
        <f>IF(F18="","",IF(F18="SI","No cal documentació",IF(C18&gt;0,(CONCATENATE("2iv_",'Valoració '!$D$7,"00",A18))," ")))</f>
        <v/>
      </c>
    </row>
    <row r="19" spans="1:8" x14ac:dyDescent="0.25">
      <c r="A19" s="212">
        <v>13</v>
      </c>
      <c r="B19" s="277"/>
      <c r="C19" s="12"/>
      <c r="D19" s="12"/>
      <c r="E19" s="12"/>
      <c r="F19" s="84"/>
      <c r="G19" s="278" t="str">
        <f t="shared" si="0"/>
        <v/>
      </c>
      <c r="H19" s="194" t="str">
        <f>IF(F19="","",IF(F19="SI","No cal documentació",IF(C19&gt;0,(CONCATENATE("2iv_",'Valoració '!$D$7,"00",A19))," ")))</f>
        <v/>
      </c>
    </row>
    <row r="20" spans="1:8" x14ac:dyDescent="0.25">
      <c r="A20" s="212">
        <v>14</v>
      </c>
      <c r="B20" s="277"/>
      <c r="C20" s="12"/>
      <c r="D20" s="12"/>
      <c r="E20" s="12"/>
      <c r="F20" s="84"/>
      <c r="G20" s="278" t="str">
        <f t="shared" si="0"/>
        <v/>
      </c>
      <c r="H20" s="194" t="str">
        <f>IF(F20="","",IF(F20="SI","No cal documentació",IF(C20&gt;0,(CONCATENATE("2iv_",'Valoració '!$D$7,"00",A20))," ")))</f>
        <v/>
      </c>
    </row>
    <row r="21" spans="1:8" x14ac:dyDescent="0.25">
      <c r="A21" s="212">
        <v>15</v>
      </c>
      <c r="B21" s="277"/>
      <c r="C21" s="12"/>
      <c r="D21" s="12"/>
      <c r="E21" s="12"/>
      <c r="F21" s="84"/>
      <c r="G21" s="278" t="str">
        <f t="shared" si="0"/>
        <v/>
      </c>
      <c r="H21" s="194" t="str">
        <f>IF(F21="","",IF(F21="SI","No cal documentació",IF(C21&gt;0,(CONCATENATE("2iv_",'Valoració '!$D$7,"00",A21))," ")))</f>
        <v/>
      </c>
    </row>
    <row r="22" spans="1:8" x14ac:dyDescent="0.25">
      <c r="A22" s="212">
        <v>16</v>
      </c>
      <c r="B22" s="277"/>
      <c r="C22" s="12"/>
      <c r="D22" s="12"/>
      <c r="E22" s="12"/>
      <c r="F22" s="84"/>
      <c r="G22" s="278" t="str">
        <f t="shared" si="0"/>
        <v/>
      </c>
      <c r="H22" s="194" t="str">
        <f>IF(F22="","",IF(F22="SI","No cal documentació",IF(C22&gt;0,(CONCATENATE("2iv_",'Valoració '!$D$7,"00",A22))," ")))</f>
        <v/>
      </c>
    </row>
    <row r="23" spans="1:8" x14ac:dyDescent="0.25">
      <c r="A23" s="212">
        <v>17</v>
      </c>
      <c r="B23" s="277"/>
      <c r="C23" s="12"/>
      <c r="D23" s="12"/>
      <c r="E23" s="12"/>
      <c r="F23" s="84"/>
      <c r="G23" s="278" t="str">
        <f t="shared" si="0"/>
        <v/>
      </c>
      <c r="H23" s="194" t="str">
        <f>IF(F23="","",IF(F23="SI","No cal documentació",IF(C23&gt;0,(CONCATENATE("2iv_",'Valoració '!$D$7,"00",A23))," ")))</f>
        <v/>
      </c>
    </row>
    <row r="24" spans="1:8" x14ac:dyDescent="0.25">
      <c r="A24" s="212">
        <v>18</v>
      </c>
      <c r="B24" s="277"/>
      <c r="C24" s="12"/>
      <c r="D24" s="12"/>
      <c r="E24" s="12"/>
      <c r="F24" s="84"/>
      <c r="G24" s="278" t="str">
        <f t="shared" si="0"/>
        <v/>
      </c>
      <c r="H24" s="194" t="str">
        <f>IF(F24="","",IF(F24="SI","No cal documentació",IF(C24&gt;0,(CONCATENATE("2iv_",'Valoració '!$D$7,"00",A24))," ")))</f>
        <v/>
      </c>
    </row>
    <row r="25" spans="1:8" x14ac:dyDescent="0.25">
      <c r="A25" s="212">
        <v>19</v>
      </c>
      <c r="B25" s="277"/>
      <c r="C25" s="12"/>
      <c r="D25" s="12"/>
      <c r="E25" s="12"/>
      <c r="F25" s="84"/>
      <c r="G25" s="278" t="str">
        <f t="shared" si="0"/>
        <v/>
      </c>
      <c r="H25" s="194" t="str">
        <f>IF(F25="","",IF(F25="SI","No cal documentació",IF(C25&gt;0,(CONCATENATE("2iv_",'Valoració '!$D$7,"00",A25))," ")))</f>
        <v/>
      </c>
    </row>
    <row r="26" spans="1:8" x14ac:dyDescent="0.25">
      <c r="A26" s="212">
        <v>20</v>
      </c>
      <c r="B26" s="277"/>
      <c r="C26" s="12"/>
      <c r="D26" s="12"/>
      <c r="E26" s="12"/>
      <c r="F26" s="84"/>
      <c r="G26" s="278" t="str">
        <f t="shared" si="0"/>
        <v/>
      </c>
      <c r="H26" s="194" t="str">
        <f>IF(F26="","",IF(F26="SI","No cal documentació",IF(C26&gt;0,(CONCATENATE("2iv_",'Valoració '!$D$7,"00",A26))," ")))</f>
        <v/>
      </c>
    </row>
    <row r="27" spans="1:8" x14ac:dyDescent="0.25">
      <c r="A27" s="212">
        <v>21</v>
      </c>
      <c r="B27" s="277"/>
      <c r="C27" s="12"/>
      <c r="D27" s="12"/>
      <c r="E27" s="12"/>
      <c r="F27" s="84"/>
      <c r="G27" s="278" t="str">
        <f t="shared" si="0"/>
        <v/>
      </c>
      <c r="H27" s="194" t="str">
        <f>IF(F27="","",IF(F27="SI","No cal documentació",IF(C27&gt;0,(CONCATENATE("2iv_",'Valoració '!$D$7,"00",A27))," ")))</f>
        <v/>
      </c>
    </row>
    <row r="28" spans="1:8" x14ac:dyDescent="0.25">
      <c r="A28" s="212">
        <v>22</v>
      </c>
      <c r="B28" s="277"/>
      <c r="C28" s="12"/>
      <c r="D28" s="12"/>
      <c r="E28" s="12"/>
      <c r="F28" s="84"/>
      <c r="G28" s="278" t="str">
        <f t="shared" si="0"/>
        <v/>
      </c>
      <c r="H28" s="194" t="str">
        <f>IF(F28="","",IF(F28="SI","No cal documentació",IF(C28&gt;0,(CONCATENATE("2iv_",'Valoració '!$D$7,"00",A28))," ")))</f>
        <v/>
      </c>
    </row>
    <row r="29" spans="1:8" x14ac:dyDescent="0.25">
      <c r="A29" s="212">
        <v>23</v>
      </c>
      <c r="B29" s="277"/>
      <c r="C29" s="12"/>
      <c r="D29" s="12"/>
      <c r="E29" s="12"/>
      <c r="F29" s="84"/>
      <c r="G29" s="278" t="str">
        <f t="shared" si="0"/>
        <v/>
      </c>
      <c r="H29" s="194" t="str">
        <f>IF(F29="","",IF(F29="SI","No cal documentació",IF(C29&gt;0,(CONCATENATE("2iv_",'Valoració '!$D$7,"00",A29))," ")))</f>
        <v/>
      </c>
    </row>
    <row r="30" spans="1:8" x14ac:dyDescent="0.25">
      <c r="A30" s="212">
        <v>24</v>
      </c>
      <c r="B30" s="277"/>
      <c r="C30" s="12"/>
      <c r="D30" s="12"/>
      <c r="E30" s="12"/>
      <c r="F30" s="84"/>
      <c r="G30" s="278" t="str">
        <f t="shared" si="0"/>
        <v/>
      </c>
      <c r="H30" s="194" t="str">
        <f>IF(F30="","",IF(F30="SI","No cal documentació",IF(C30&gt;0,(CONCATENATE("2iv_",'Valoració '!$D$7,"00",A30))," ")))</f>
        <v/>
      </c>
    </row>
    <row r="31" spans="1:8" x14ac:dyDescent="0.25">
      <c r="A31" s="212">
        <v>25</v>
      </c>
      <c r="B31" s="277"/>
      <c r="C31" s="12"/>
      <c r="D31" s="12"/>
      <c r="E31" s="12"/>
      <c r="F31" s="84"/>
      <c r="G31" s="278" t="str">
        <f t="shared" si="0"/>
        <v/>
      </c>
      <c r="H31" s="194" t="str">
        <f>IF(F31="","",IF(F31="SI","No cal documentació",IF(C31&gt;0,(CONCATENATE("2iv_",'Valoració '!$D$7,"00",A31))," ")))</f>
        <v/>
      </c>
    </row>
    <row r="32" spans="1:8" x14ac:dyDescent="0.25">
      <c r="A32" s="212">
        <v>26</v>
      </c>
      <c r="B32" s="277"/>
      <c r="C32" s="12"/>
      <c r="D32" s="12"/>
      <c r="E32" s="12"/>
      <c r="F32" s="84"/>
      <c r="G32" s="278" t="str">
        <f t="shared" si="0"/>
        <v/>
      </c>
      <c r="H32" s="194" t="str">
        <f>IF(F32="","",IF(F32="SI","No cal documentació",IF(C32&gt;0,(CONCATENATE("2iv_",'Valoració '!$D$7,"00",A32))," ")))</f>
        <v/>
      </c>
    </row>
    <row r="33" spans="1:8" x14ac:dyDescent="0.25">
      <c r="A33" s="212">
        <v>27</v>
      </c>
      <c r="B33" s="277"/>
      <c r="C33" s="12"/>
      <c r="D33" s="12"/>
      <c r="E33" s="12"/>
      <c r="F33" s="84"/>
      <c r="G33" s="278" t="str">
        <f t="shared" si="0"/>
        <v/>
      </c>
      <c r="H33" s="194" t="str">
        <f>IF(F33="","",IF(F33="SI","No cal documentació",IF(C33&gt;0,(CONCATENATE("2iv_",'Valoració '!$D$7,"00",A33))," ")))</f>
        <v/>
      </c>
    </row>
    <row r="34" spans="1:8" x14ac:dyDescent="0.25">
      <c r="A34" s="212">
        <v>28</v>
      </c>
      <c r="B34" s="277"/>
      <c r="C34" s="12"/>
      <c r="D34" s="12"/>
      <c r="E34" s="12"/>
      <c r="F34" s="84"/>
      <c r="G34" s="278" t="str">
        <f t="shared" si="0"/>
        <v/>
      </c>
      <c r="H34" s="194" t="str">
        <f>IF(F34="","",IF(F34="SI","No cal documentació",IF(C34&gt;0,(CONCATENATE("2iv_",'Valoració '!$D$7,"00",A34))," ")))</f>
        <v/>
      </c>
    </row>
    <row r="35" spans="1:8" x14ac:dyDescent="0.25">
      <c r="A35" s="212">
        <v>29</v>
      </c>
      <c r="B35" s="277"/>
      <c r="C35" s="12"/>
      <c r="D35" s="12"/>
      <c r="E35" s="12"/>
      <c r="F35" s="84"/>
      <c r="G35" s="278" t="str">
        <f t="shared" si="0"/>
        <v/>
      </c>
      <c r="H35" s="194" t="str">
        <f>IF(F35="","",IF(F35="SI","No cal documentació",IF(C35&gt;0,(CONCATENATE("2iv_",'Valoració '!$D$7,"00",A35))," ")))</f>
        <v/>
      </c>
    </row>
    <row r="36" spans="1:8" x14ac:dyDescent="0.25">
      <c r="A36" s="212">
        <v>30</v>
      </c>
      <c r="B36" s="277"/>
      <c r="C36" s="12"/>
      <c r="D36" s="12"/>
      <c r="E36" s="12"/>
      <c r="F36" s="84"/>
      <c r="G36" s="278" t="str">
        <f t="shared" si="0"/>
        <v/>
      </c>
      <c r="H36" s="194" t="str">
        <f>IF(F36="","",IF(F36="SI","No cal documentació",IF(C36&gt;0,(CONCATENATE("2iv_",'Valoració '!$D$7,"00",A36))," ")))</f>
        <v/>
      </c>
    </row>
    <row r="37" spans="1:8" x14ac:dyDescent="0.25">
      <c r="A37" s="212">
        <v>31</v>
      </c>
      <c r="B37" s="277"/>
      <c r="C37" s="12"/>
      <c r="D37" s="12"/>
      <c r="E37" s="12"/>
      <c r="F37" s="84"/>
      <c r="G37" s="278" t="str">
        <f t="shared" si="0"/>
        <v/>
      </c>
      <c r="H37" s="194" t="str">
        <f>IF(F37="","",IF(F37="SI","No cal documentació",IF(C37&gt;0,(CONCATENATE("2iv_",'Valoració '!$D$7,"00",A37))," ")))</f>
        <v/>
      </c>
    </row>
    <row r="38" spans="1:8" x14ac:dyDescent="0.25">
      <c r="A38" s="212">
        <v>32</v>
      </c>
      <c r="B38" s="277"/>
      <c r="C38" s="12"/>
      <c r="D38" s="12"/>
      <c r="E38" s="12"/>
      <c r="F38" s="84"/>
      <c r="G38" s="278" t="str">
        <f t="shared" si="0"/>
        <v/>
      </c>
      <c r="H38" s="194" t="str">
        <f>IF(F38="","",IF(F38="SI","No cal documentació",IF(C38&gt;0,(CONCATENATE("2iv_",'Valoració '!$D$7,"00",A38))," ")))</f>
        <v/>
      </c>
    </row>
    <row r="39" spans="1:8" x14ac:dyDescent="0.25">
      <c r="A39" s="212">
        <v>33</v>
      </c>
      <c r="B39" s="277"/>
      <c r="C39" s="12"/>
      <c r="D39" s="12"/>
      <c r="E39" s="12"/>
      <c r="F39" s="84"/>
      <c r="G39" s="278" t="str">
        <f t="shared" si="0"/>
        <v/>
      </c>
      <c r="H39" s="194" t="str">
        <f>IF(F39="","",IF(F39="SI","No cal documentació",IF(C39&gt;0,(CONCATENATE("2iv_",'Valoració '!$D$7,"00",A39))," ")))</f>
        <v/>
      </c>
    </row>
    <row r="40" spans="1:8" x14ac:dyDescent="0.25">
      <c r="A40" s="212">
        <v>34</v>
      </c>
      <c r="B40" s="277"/>
      <c r="C40" s="12"/>
      <c r="D40" s="12"/>
      <c r="E40" s="12"/>
      <c r="F40" s="84"/>
      <c r="G40" s="278" t="str">
        <f t="shared" si="0"/>
        <v/>
      </c>
      <c r="H40" s="194" t="str">
        <f>IF(F40="","",IF(F40="SI","No cal documentació",IF(C40&gt;0,(CONCATENATE("2iv_",'Valoració '!$D$7,"00",A40))," ")))</f>
        <v/>
      </c>
    </row>
    <row r="41" spans="1:8" x14ac:dyDescent="0.25">
      <c r="A41" s="212">
        <v>35</v>
      </c>
      <c r="B41" s="277"/>
      <c r="C41" s="12"/>
      <c r="D41" s="12"/>
      <c r="E41" s="12"/>
      <c r="F41" s="84"/>
      <c r="G41" s="278" t="str">
        <f t="shared" si="0"/>
        <v/>
      </c>
      <c r="H41" s="194" t="str">
        <f>IF(F41="","",IF(F41="SI","No cal documentació",IF(C41&gt;0,(CONCATENATE("2iv_",'Valoració '!$D$7,"00",A41))," ")))</f>
        <v/>
      </c>
    </row>
    <row r="42" spans="1:8" x14ac:dyDescent="0.25">
      <c r="A42" s="212">
        <v>36</v>
      </c>
      <c r="B42" s="277"/>
      <c r="C42" s="12"/>
      <c r="D42" s="12"/>
      <c r="E42" s="12"/>
      <c r="F42" s="84"/>
      <c r="G42" s="278" t="str">
        <f t="shared" si="0"/>
        <v/>
      </c>
      <c r="H42" s="194" t="str">
        <f>IF(F42="","",IF(F42="SI","No cal documentació",IF(C42&gt;0,(CONCATENATE("2iv_",'Valoració '!$D$7,"00",A42))," ")))</f>
        <v/>
      </c>
    </row>
    <row r="43" spans="1:8" x14ac:dyDescent="0.25">
      <c r="A43" s="212">
        <v>37</v>
      </c>
      <c r="B43" s="277"/>
      <c r="C43" s="12"/>
      <c r="D43" s="12"/>
      <c r="E43" s="12"/>
      <c r="F43" s="84"/>
      <c r="G43" s="278" t="str">
        <f t="shared" si="0"/>
        <v/>
      </c>
      <c r="H43" s="194" t="str">
        <f>IF(F43="","",IF(F43="SI","No cal documentació",IF(C43&gt;0,(CONCATENATE("2iv_",'Valoració '!$D$7,"00",A43))," ")))</f>
        <v/>
      </c>
    </row>
    <row r="44" spans="1:8" x14ac:dyDescent="0.25">
      <c r="A44" s="212">
        <v>38</v>
      </c>
      <c r="B44" s="277"/>
      <c r="C44" s="12"/>
      <c r="D44" s="12"/>
      <c r="E44" s="12"/>
      <c r="F44" s="84"/>
      <c r="G44" s="278" t="str">
        <f t="shared" si="0"/>
        <v/>
      </c>
      <c r="H44" s="194" t="str">
        <f>IF(F44="","",IF(F44="SI","No cal documentació",IF(C44&gt;0,(CONCATENATE("2iv_",'Valoració '!$D$7,"00",A44))," ")))</f>
        <v/>
      </c>
    </row>
    <row r="45" spans="1:8" x14ac:dyDescent="0.25">
      <c r="A45" s="212">
        <v>39</v>
      </c>
      <c r="B45" s="277"/>
      <c r="C45" s="12"/>
      <c r="D45" s="12"/>
      <c r="E45" s="12"/>
      <c r="F45" s="84"/>
      <c r="G45" s="278" t="str">
        <f t="shared" si="0"/>
        <v/>
      </c>
      <c r="H45" s="194" t="str">
        <f>IF(F45="","",IF(F45="SI","No cal documentació",IF(C45&gt;0,(CONCATENATE("2iv_",'Valoració '!$D$7,"00",A45))," ")))</f>
        <v/>
      </c>
    </row>
    <row r="46" spans="1:8" x14ac:dyDescent="0.25">
      <c r="A46" s="212">
        <v>40</v>
      </c>
      <c r="B46" s="277"/>
      <c r="C46" s="12"/>
      <c r="D46" s="12"/>
      <c r="E46" s="12"/>
      <c r="F46" s="84"/>
      <c r="G46" s="278" t="str">
        <f t="shared" si="0"/>
        <v/>
      </c>
      <c r="H46" s="194" t="str">
        <f>IF(F46="","",IF(F46="SI","No cal documentació",IF(C46&gt;0,(CONCATENATE("2iv_",'Valoració '!$D$7,"00",A46))," ")))</f>
        <v/>
      </c>
    </row>
    <row r="47" spans="1:8" x14ac:dyDescent="0.25">
      <c r="A47" s="212">
        <v>41</v>
      </c>
      <c r="B47" s="277"/>
      <c r="C47" s="12"/>
      <c r="D47" s="12"/>
      <c r="E47" s="12"/>
      <c r="F47" s="84"/>
      <c r="G47" s="278" t="str">
        <f t="shared" si="0"/>
        <v/>
      </c>
      <c r="H47" s="194" t="str">
        <f>IF(F47="","",IF(F47="SI","No cal documentació",IF(C47&gt;0,(CONCATENATE("2iv_",'Valoració '!$D$7,"00",A47))," ")))</f>
        <v/>
      </c>
    </row>
    <row r="48" spans="1:8" x14ac:dyDescent="0.25">
      <c r="A48" s="212">
        <v>42</v>
      </c>
      <c r="B48" s="277"/>
      <c r="C48" s="12"/>
      <c r="D48" s="12"/>
      <c r="E48" s="12"/>
      <c r="F48" s="84"/>
      <c r="G48" s="278" t="str">
        <f t="shared" si="0"/>
        <v/>
      </c>
      <c r="H48" s="194" t="str">
        <f>IF(F48="","",IF(F48="SI","No cal documentació",IF(C48&gt;0,(CONCATENATE("2iv_",'Valoració '!$D$7,"00",A48))," ")))</f>
        <v/>
      </c>
    </row>
    <row r="49" spans="1:8" x14ac:dyDescent="0.25">
      <c r="A49" s="212">
        <v>43</v>
      </c>
      <c r="B49" s="277"/>
      <c r="C49" s="12"/>
      <c r="D49" s="12"/>
      <c r="E49" s="12"/>
      <c r="F49" s="84"/>
      <c r="G49" s="278" t="str">
        <f t="shared" si="0"/>
        <v/>
      </c>
      <c r="H49" s="194" t="str">
        <f>IF(F49="","",IF(F49="SI","No cal documentació",IF(C49&gt;0,(CONCATENATE("2iv_",'Valoració '!$D$7,"00",A49))," ")))</f>
        <v/>
      </c>
    </row>
    <row r="50" spans="1:8" x14ac:dyDescent="0.25">
      <c r="A50" s="212">
        <v>44</v>
      </c>
      <c r="B50" s="277"/>
      <c r="C50" s="12"/>
      <c r="D50" s="12"/>
      <c r="E50" s="12"/>
      <c r="F50" s="84"/>
      <c r="G50" s="278" t="str">
        <f t="shared" si="0"/>
        <v/>
      </c>
      <c r="H50" s="194" t="str">
        <f>IF(F50="","",IF(F50="SI","No cal documentació",IF(C50&gt;0,(CONCATENATE("2iv_",'Valoració '!$D$7,"00",A50))," ")))</f>
        <v/>
      </c>
    </row>
    <row r="51" spans="1:8" x14ac:dyDescent="0.25">
      <c r="A51" s="212">
        <v>45</v>
      </c>
      <c r="B51" s="277"/>
      <c r="C51" s="12"/>
      <c r="D51" s="12"/>
      <c r="E51" s="12"/>
      <c r="F51" s="84"/>
      <c r="G51" s="278" t="str">
        <f t="shared" si="0"/>
        <v/>
      </c>
      <c r="H51" s="194" t="str">
        <f>IF(F51="","",IF(F51="SI","No cal documentació",IF(C51&gt;0,(CONCATENATE("2iv_",'Valoració '!$D$7,"00",A51))," ")))</f>
        <v/>
      </c>
    </row>
    <row r="52" spans="1:8" x14ac:dyDescent="0.25">
      <c r="A52" s="212">
        <v>46</v>
      </c>
      <c r="B52" s="277"/>
      <c r="C52" s="12"/>
      <c r="D52" s="12"/>
      <c r="E52" s="12"/>
      <c r="F52" s="84"/>
      <c r="G52" s="278" t="str">
        <f t="shared" si="0"/>
        <v/>
      </c>
      <c r="H52" s="194" t="str">
        <f>IF(F52="","",IF(F52="SI","No cal documentació",IF(C52&gt;0,(CONCATENATE("2iv_",'Valoració '!$D$7,"00",A52))," ")))</f>
        <v/>
      </c>
    </row>
    <row r="53" spans="1:8" x14ac:dyDescent="0.25">
      <c r="A53" s="212">
        <v>47</v>
      </c>
      <c r="B53" s="277"/>
      <c r="C53" s="12"/>
      <c r="D53" s="12"/>
      <c r="E53" s="12"/>
      <c r="F53" s="84"/>
      <c r="G53" s="278" t="str">
        <f t="shared" si="0"/>
        <v/>
      </c>
      <c r="H53" s="194" t="str">
        <f>IF(F53="","",IF(F53="SI","No cal documentació",IF(C53&gt;0,(CONCATENATE("2iv_",'Valoració '!$D$7,"00",A53))," ")))</f>
        <v/>
      </c>
    </row>
    <row r="54" spans="1:8" x14ac:dyDescent="0.25">
      <c r="A54" s="212">
        <v>48</v>
      </c>
      <c r="B54" s="277"/>
      <c r="C54" s="12"/>
      <c r="D54" s="12"/>
      <c r="E54" s="12"/>
      <c r="F54" s="84"/>
      <c r="G54" s="278" t="str">
        <f t="shared" si="0"/>
        <v/>
      </c>
      <c r="H54" s="194" t="str">
        <f>IF(F54="","",IF(F54="SI","No cal documentació",IF(C54&gt;0,(CONCATENATE("2iv_",'Valoració '!$D$7,"00",A54))," ")))</f>
        <v/>
      </c>
    </row>
    <row r="55" spans="1:8" x14ac:dyDescent="0.25">
      <c r="A55" s="212">
        <v>49</v>
      </c>
      <c r="B55" s="277"/>
      <c r="C55" s="12"/>
      <c r="D55" s="12"/>
      <c r="E55" s="12"/>
      <c r="F55" s="84"/>
      <c r="G55" s="278" t="str">
        <f t="shared" si="0"/>
        <v/>
      </c>
      <c r="H55" s="194" t="str">
        <f>IF(F55="","",IF(F55="SI","No cal documentació",IF(C55&gt;0,(CONCATENATE("2iv_",'Valoració '!$D$7,"00",A55))," ")))</f>
        <v/>
      </c>
    </row>
    <row r="56" spans="1:8" x14ac:dyDescent="0.25">
      <c r="A56" s="212">
        <v>50</v>
      </c>
      <c r="B56" s="277"/>
      <c r="C56" s="12"/>
      <c r="D56" s="12"/>
      <c r="E56" s="12"/>
      <c r="F56" s="84"/>
      <c r="G56" s="278" t="str">
        <f t="shared" si="0"/>
        <v/>
      </c>
      <c r="H56" s="194" t="str">
        <f>IF(F56="","",IF(F56="SI","No cal documentació",IF(C56&gt;0,(CONCATENATE("2iv_",'Valoració '!$D$7,"00",A56))," ")))</f>
        <v/>
      </c>
    </row>
    <row r="57" spans="1:8" x14ac:dyDescent="0.25">
      <c r="A57" s="212">
        <v>51</v>
      </c>
      <c r="B57" s="277"/>
      <c r="C57" s="12"/>
      <c r="D57" s="12"/>
      <c r="E57" s="12"/>
      <c r="F57" s="84"/>
      <c r="G57" s="278" t="str">
        <f t="shared" si="0"/>
        <v/>
      </c>
      <c r="H57" s="194" t="str">
        <f>IF(F57="","",IF(F57="SI","No cal documentació",IF(C57&gt;0,(CONCATENATE("2iv_",'Valoració '!$D$7,"00",A57))," ")))</f>
        <v/>
      </c>
    </row>
    <row r="58" spans="1:8" x14ac:dyDescent="0.25">
      <c r="A58" s="212">
        <v>52</v>
      </c>
      <c r="B58" s="277"/>
      <c r="C58" s="12"/>
      <c r="D58" s="12"/>
      <c r="E58" s="12"/>
      <c r="F58" s="84"/>
      <c r="G58" s="278" t="str">
        <f t="shared" si="0"/>
        <v/>
      </c>
      <c r="H58" s="194" t="str">
        <f>IF(F58="","",IF(F58="SI","No cal documentació",IF(C58&gt;0,(CONCATENATE("2iv_",'Valoració '!$D$7,"00",A58))," ")))</f>
        <v/>
      </c>
    </row>
    <row r="59" spans="1:8" x14ac:dyDescent="0.25">
      <c r="A59" s="212">
        <v>53</v>
      </c>
      <c r="B59" s="277"/>
      <c r="C59" s="12"/>
      <c r="D59" s="12"/>
      <c r="E59" s="12"/>
      <c r="F59" s="84"/>
      <c r="G59" s="278" t="str">
        <f t="shared" si="0"/>
        <v/>
      </c>
      <c r="H59" s="194" t="str">
        <f>IF(F59="","",IF(F59="SI","No cal documentació",IF(C59&gt;0,(CONCATENATE("2iv_",'Valoració '!$D$7,"00",A59))," ")))</f>
        <v/>
      </c>
    </row>
    <row r="60" spans="1:8" x14ac:dyDescent="0.25">
      <c r="A60" s="212">
        <v>54</v>
      </c>
      <c r="B60" s="277"/>
      <c r="C60" s="12"/>
      <c r="D60" s="12"/>
      <c r="E60" s="12"/>
      <c r="F60" s="84"/>
      <c r="G60" s="278" t="str">
        <f t="shared" si="0"/>
        <v/>
      </c>
      <c r="H60" s="194" t="str">
        <f>IF(F60="","",IF(F60="SI","No cal documentació",IF(C60&gt;0,(CONCATENATE("2iv_",'Valoració '!$D$7,"00",A60))," ")))</f>
        <v/>
      </c>
    </row>
    <row r="61" spans="1:8" x14ac:dyDescent="0.25">
      <c r="A61" s="212">
        <v>55</v>
      </c>
      <c r="B61" s="277"/>
      <c r="C61" s="12"/>
      <c r="D61" s="12"/>
      <c r="E61" s="12"/>
      <c r="F61" s="84"/>
      <c r="G61" s="278" t="str">
        <f t="shared" si="0"/>
        <v/>
      </c>
      <c r="H61" s="194" t="str">
        <f>IF(F61="","",IF(F61="SI","No cal documentació",IF(C61&gt;0,(CONCATENATE("2iv_",'Valoració '!$D$7,"00",A61))," ")))</f>
        <v/>
      </c>
    </row>
    <row r="62" spans="1:8" x14ac:dyDescent="0.25">
      <c r="A62" s="212">
        <v>56</v>
      </c>
      <c r="B62" s="277"/>
      <c r="C62" s="12"/>
      <c r="D62" s="12"/>
      <c r="E62" s="12"/>
      <c r="F62" s="84"/>
      <c r="G62" s="278" t="str">
        <f t="shared" si="0"/>
        <v/>
      </c>
      <c r="H62" s="194" t="str">
        <f>IF(F62="","",IF(F62="SI","No cal documentació",IF(C62&gt;0,(CONCATENATE("2iv_",'Valoració '!$D$7,"00",A62))," ")))</f>
        <v/>
      </c>
    </row>
    <row r="63" spans="1:8" x14ac:dyDescent="0.25">
      <c r="A63" s="212">
        <v>57</v>
      </c>
      <c r="B63" s="277"/>
      <c r="C63" s="12"/>
      <c r="D63" s="12"/>
      <c r="E63" s="12"/>
      <c r="F63" s="84"/>
      <c r="G63" s="278" t="str">
        <f t="shared" si="0"/>
        <v/>
      </c>
      <c r="H63" s="194" t="str">
        <f>IF(F63="","",IF(F63="SI","No cal documentació",IF(C63&gt;0,(CONCATENATE("2iv_",'Valoració '!$D$7,"00",A63))," ")))</f>
        <v/>
      </c>
    </row>
    <row r="64" spans="1:8" x14ac:dyDescent="0.25">
      <c r="A64" s="212">
        <v>58</v>
      </c>
      <c r="B64" s="277"/>
      <c r="C64" s="12"/>
      <c r="D64" s="12"/>
      <c r="E64" s="12"/>
      <c r="F64" s="84"/>
      <c r="G64" s="278" t="str">
        <f t="shared" si="0"/>
        <v/>
      </c>
      <c r="H64" s="194" t="str">
        <f>IF(F64="","",IF(F64="SI","No cal documentació",IF(C64&gt;0,(CONCATENATE("2iv_",'Valoració '!$D$7,"00",A64))," ")))</f>
        <v/>
      </c>
    </row>
    <row r="65" spans="1:8" x14ac:dyDescent="0.25">
      <c r="A65" s="212">
        <v>59</v>
      </c>
      <c r="B65" s="277"/>
      <c r="C65" s="12"/>
      <c r="D65" s="12"/>
      <c r="E65" s="12"/>
      <c r="F65" s="84"/>
      <c r="G65" s="278" t="str">
        <f t="shared" si="0"/>
        <v/>
      </c>
      <c r="H65" s="194" t="str">
        <f>IF(F65="","",IF(F65="SI","No cal documentació",IF(C65&gt;0,(CONCATENATE("2iv_",'Valoració '!$D$7,"00",A65))," ")))</f>
        <v/>
      </c>
    </row>
    <row r="66" spans="1:8" x14ac:dyDescent="0.25">
      <c r="A66" s="212">
        <v>60</v>
      </c>
      <c r="B66" s="277"/>
      <c r="C66" s="12"/>
      <c r="D66" s="12"/>
      <c r="E66" s="12"/>
      <c r="F66" s="84"/>
      <c r="G66" s="278" t="str">
        <f t="shared" si="0"/>
        <v/>
      </c>
      <c r="H66" s="194" t="str">
        <f>IF(F66="","",IF(F66="SI","No cal documentació",IF(C66&gt;0,(CONCATENATE("2iv_",'Valoració '!$D$7,"00",A66))," ")))</f>
        <v/>
      </c>
    </row>
    <row r="67" spans="1:8" x14ac:dyDescent="0.25">
      <c r="A67" s="212">
        <v>61</v>
      </c>
      <c r="B67" s="277"/>
      <c r="C67" s="12"/>
      <c r="D67" s="12"/>
      <c r="E67" s="12"/>
      <c r="F67" s="84"/>
      <c r="G67" s="278" t="str">
        <f t="shared" si="0"/>
        <v/>
      </c>
      <c r="H67" s="194" t="str">
        <f>IF(F67="","",IF(F67="SI","No cal documentació",IF(C67&gt;0,(CONCATENATE("2iv_",'Valoració '!$D$7,"00",A67))," ")))</f>
        <v/>
      </c>
    </row>
    <row r="68" spans="1:8" x14ac:dyDescent="0.25">
      <c r="A68" s="212">
        <v>62</v>
      </c>
      <c r="B68" s="277"/>
      <c r="C68" s="12"/>
      <c r="D68" s="12"/>
      <c r="E68" s="12"/>
      <c r="F68" s="84"/>
      <c r="G68" s="278" t="str">
        <f t="shared" si="0"/>
        <v/>
      </c>
      <c r="H68" s="194" t="str">
        <f>IF(F68="","",IF(F68="SI","No cal documentació",IF(C68&gt;0,(CONCATENATE("2iv_",'Valoració '!$D$7,"00",A68))," ")))</f>
        <v/>
      </c>
    </row>
    <row r="69" spans="1:8" x14ac:dyDescent="0.25">
      <c r="A69" s="212">
        <v>63</v>
      </c>
      <c r="B69" s="277"/>
      <c r="C69" s="12"/>
      <c r="D69" s="12"/>
      <c r="E69" s="12"/>
      <c r="F69" s="84"/>
      <c r="G69" s="278" t="str">
        <f t="shared" si="0"/>
        <v/>
      </c>
      <c r="H69" s="194" t="str">
        <f>IF(F69="","",IF(F69="SI","No cal documentació",IF(C69&gt;0,(CONCATENATE("2iv_",'Valoració '!$D$7,"00",A69))," ")))</f>
        <v/>
      </c>
    </row>
    <row r="70" spans="1:8" x14ac:dyDescent="0.25">
      <c r="A70" s="212">
        <v>64</v>
      </c>
      <c r="B70" s="277"/>
      <c r="C70" s="12"/>
      <c r="D70" s="12"/>
      <c r="E70" s="12"/>
      <c r="F70" s="84"/>
      <c r="G70" s="278" t="str">
        <f t="shared" si="0"/>
        <v/>
      </c>
      <c r="H70" s="194" t="str">
        <f>IF(F70="","",IF(F70="SI","No cal documentació",IF(C70&gt;0,(CONCATENATE("2iv_",'Valoració '!$D$7,"00",A70))," ")))</f>
        <v/>
      </c>
    </row>
    <row r="71" spans="1:8" x14ac:dyDescent="0.25">
      <c r="A71" s="212">
        <v>65</v>
      </c>
      <c r="B71" s="277"/>
      <c r="C71" s="12"/>
      <c r="D71" s="12"/>
      <c r="E71" s="12"/>
      <c r="F71" s="84"/>
      <c r="G71" s="278" t="str">
        <f t="shared" ref="G71:G106" si="1">IF(B71="direcció",1,IF(B71="codirecció",0.5,""))</f>
        <v/>
      </c>
      <c r="H71" s="194" t="str">
        <f>IF(F71="","",IF(F71="SI","No cal documentació",IF(C71&gt;0,(CONCATENATE("2iv_",'Valoració '!$D$7,"00",A71))," ")))</f>
        <v/>
      </c>
    </row>
    <row r="72" spans="1:8" x14ac:dyDescent="0.25">
      <c r="A72" s="212">
        <v>66</v>
      </c>
      <c r="B72" s="277"/>
      <c r="C72" s="12"/>
      <c r="D72" s="12"/>
      <c r="E72" s="12"/>
      <c r="F72" s="84"/>
      <c r="G72" s="278" t="str">
        <f t="shared" si="1"/>
        <v/>
      </c>
      <c r="H72" s="194" t="str">
        <f>IF(F72="","",IF(F72="SI","No cal documentació",IF(C72&gt;0,(CONCATENATE("2iv_",'Valoració '!$D$7,"00",A72))," ")))</f>
        <v/>
      </c>
    </row>
    <row r="73" spans="1:8" x14ac:dyDescent="0.25">
      <c r="A73" s="212">
        <v>67</v>
      </c>
      <c r="B73" s="277"/>
      <c r="C73" s="12"/>
      <c r="D73" s="12"/>
      <c r="E73" s="12"/>
      <c r="F73" s="84"/>
      <c r="G73" s="278" t="str">
        <f t="shared" si="1"/>
        <v/>
      </c>
      <c r="H73" s="194" t="str">
        <f>IF(F73="","",IF(F73="SI","No cal documentació",IF(C73&gt;0,(CONCATENATE("2iv_",'Valoració '!$D$7,"00",A73))," ")))</f>
        <v/>
      </c>
    </row>
    <row r="74" spans="1:8" x14ac:dyDescent="0.25">
      <c r="A74" s="212">
        <v>68</v>
      </c>
      <c r="B74" s="277"/>
      <c r="C74" s="12"/>
      <c r="D74" s="12"/>
      <c r="E74" s="12"/>
      <c r="F74" s="84"/>
      <c r="G74" s="278" t="str">
        <f t="shared" si="1"/>
        <v/>
      </c>
      <c r="H74" s="194" t="str">
        <f>IF(F74="","",IF(F74="SI","No cal documentació",IF(C74&gt;0,(CONCATENATE("2iv_",'Valoració '!$D$7,"00",A74))," ")))</f>
        <v/>
      </c>
    </row>
    <row r="75" spans="1:8" x14ac:dyDescent="0.25">
      <c r="A75" s="212">
        <v>69</v>
      </c>
      <c r="B75" s="277"/>
      <c r="C75" s="12"/>
      <c r="D75" s="12"/>
      <c r="E75" s="12"/>
      <c r="F75" s="84"/>
      <c r="G75" s="278" t="str">
        <f t="shared" si="1"/>
        <v/>
      </c>
      <c r="H75" s="194" t="str">
        <f>IF(F75="","",IF(F75="SI","No cal documentació",IF(C75&gt;0,(CONCATENATE("2iv_",'Valoració '!$D$7,"00",A75))," ")))</f>
        <v/>
      </c>
    </row>
    <row r="76" spans="1:8" x14ac:dyDescent="0.25">
      <c r="A76" s="212">
        <v>70</v>
      </c>
      <c r="B76" s="277"/>
      <c r="C76" s="12"/>
      <c r="D76" s="12"/>
      <c r="E76" s="12"/>
      <c r="F76" s="84"/>
      <c r="G76" s="278" t="str">
        <f t="shared" si="1"/>
        <v/>
      </c>
      <c r="H76" s="194" t="str">
        <f>IF(F76="","",IF(F76="SI","No cal documentació",IF(C76&gt;0,(CONCATENATE("2iv_",'Valoració '!$D$7,"00",A76))," ")))</f>
        <v/>
      </c>
    </row>
    <row r="77" spans="1:8" x14ac:dyDescent="0.25">
      <c r="A77" s="212">
        <v>71</v>
      </c>
      <c r="B77" s="277"/>
      <c r="C77" s="12"/>
      <c r="D77" s="12"/>
      <c r="E77" s="12"/>
      <c r="F77" s="84"/>
      <c r="G77" s="278" t="str">
        <f t="shared" si="1"/>
        <v/>
      </c>
      <c r="H77" s="194" t="str">
        <f>IF(F77="","",IF(F77="SI","No cal documentació",IF(C77&gt;0,(CONCATENATE("2iv_",'Valoració '!$D$7,"00",A77))," ")))</f>
        <v/>
      </c>
    </row>
    <row r="78" spans="1:8" x14ac:dyDescent="0.25">
      <c r="A78" s="212">
        <v>72</v>
      </c>
      <c r="B78" s="277"/>
      <c r="C78" s="12"/>
      <c r="D78" s="12"/>
      <c r="E78" s="12"/>
      <c r="F78" s="84"/>
      <c r="G78" s="278" t="str">
        <f t="shared" si="1"/>
        <v/>
      </c>
      <c r="H78" s="194" t="str">
        <f>IF(F78="","",IF(F78="SI","No cal documentació",IF(C78&gt;0,(CONCATENATE("2iv_",'Valoració '!$D$7,"00",A78))," ")))</f>
        <v/>
      </c>
    </row>
    <row r="79" spans="1:8" x14ac:dyDescent="0.25">
      <c r="A79" s="212">
        <v>73</v>
      </c>
      <c r="B79" s="277"/>
      <c r="C79" s="12"/>
      <c r="D79" s="12"/>
      <c r="E79" s="12"/>
      <c r="F79" s="84"/>
      <c r="G79" s="278" t="str">
        <f t="shared" si="1"/>
        <v/>
      </c>
      <c r="H79" s="194" t="str">
        <f>IF(F79="","",IF(F79="SI","No cal documentació",IF(C79&gt;0,(CONCATENATE("2iv_",'Valoració '!$D$7,"00",A79))," ")))</f>
        <v/>
      </c>
    </row>
    <row r="80" spans="1:8" x14ac:dyDescent="0.25">
      <c r="A80" s="212">
        <v>74</v>
      </c>
      <c r="B80" s="277"/>
      <c r="C80" s="12"/>
      <c r="D80" s="12"/>
      <c r="E80" s="12"/>
      <c r="F80" s="84"/>
      <c r="G80" s="278" t="str">
        <f t="shared" si="1"/>
        <v/>
      </c>
      <c r="H80" s="194" t="str">
        <f>IF(F80="","",IF(F80="SI","No cal documentació",IF(C80&gt;0,(CONCATENATE("2iv_",'Valoració '!$D$7,"00",A80))," ")))</f>
        <v/>
      </c>
    </row>
    <row r="81" spans="1:8" x14ac:dyDescent="0.25">
      <c r="A81" s="212">
        <v>75</v>
      </c>
      <c r="B81" s="277"/>
      <c r="C81" s="12"/>
      <c r="D81" s="12"/>
      <c r="E81" s="12"/>
      <c r="F81" s="84"/>
      <c r="G81" s="278" t="str">
        <f t="shared" si="1"/>
        <v/>
      </c>
      <c r="H81" s="194" t="str">
        <f>IF(F81="","",IF(F81="SI","No cal documentació",IF(C81&gt;0,(CONCATENATE("2iv_",'Valoració '!$D$7,"00",A81))," ")))</f>
        <v/>
      </c>
    </row>
    <row r="82" spans="1:8" x14ac:dyDescent="0.25">
      <c r="A82" s="212">
        <v>76</v>
      </c>
      <c r="B82" s="277"/>
      <c r="C82" s="12"/>
      <c r="D82" s="12"/>
      <c r="E82" s="12"/>
      <c r="F82" s="84"/>
      <c r="G82" s="278" t="str">
        <f t="shared" si="1"/>
        <v/>
      </c>
      <c r="H82" s="194" t="str">
        <f>IF(F82="","",IF(F82="SI","No cal documentació",IF(C82&gt;0,(CONCATENATE("2iv_",'Valoració '!$D$7,"00",A82))," ")))</f>
        <v/>
      </c>
    </row>
    <row r="83" spans="1:8" x14ac:dyDescent="0.25">
      <c r="A83" s="212">
        <v>77</v>
      </c>
      <c r="B83" s="277"/>
      <c r="C83" s="12"/>
      <c r="D83" s="12"/>
      <c r="E83" s="12"/>
      <c r="F83" s="84"/>
      <c r="G83" s="278" t="str">
        <f t="shared" si="1"/>
        <v/>
      </c>
      <c r="H83" s="194" t="str">
        <f>IF(F83="","",IF(F83="SI","No cal documentació",IF(C83&gt;0,(CONCATENATE("2iv_",'Valoració '!$D$7,"00",A83))," ")))</f>
        <v/>
      </c>
    </row>
    <row r="84" spans="1:8" x14ac:dyDescent="0.25">
      <c r="A84" s="212">
        <v>78</v>
      </c>
      <c r="B84" s="277"/>
      <c r="C84" s="12"/>
      <c r="D84" s="12"/>
      <c r="E84" s="12"/>
      <c r="F84" s="84"/>
      <c r="G84" s="278" t="str">
        <f t="shared" si="1"/>
        <v/>
      </c>
      <c r="H84" s="194" t="str">
        <f>IF(F84="","",IF(F84="SI","No cal documentació",IF(C84&gt;0,(CONCATENATE("2iv_",'Valoració '!$D$7,"00",A84))," ")))</f>
        <v/>
      </c>
    </row>
    <row r="85" spans="1:8" x14ac:dyDescent="0.25">
      <c r="A85" s="212">
        <v>79</v>
      </c>
      <c r="B85" s="277"/>
      <c r="C85" s="12"/>
      <c r="D85" s="12"/>
      <c r="E85" s="12"/>
      <c r="F85" s="84"/>
      <c r="G85" s="278" t="str">
        <f t="shared" si="1"/>
        <v/>
      </c>
      <c r="H85" s="194" t="str">
        <f>IF(F85="","",IF(F85="SI","No cal documentació",IF(C85&gt;0,(CONCATENATE("2iv_",'Valoració '!$D$7,"00",A85))," ")))</f>
        <v/>
      </c>
    </row>
    <row r="86" spans="1:8" x14ac:dyDescent="0.25">
      <c r="A86" s="212">
        <v>80</v>
      </c>
      <c r="B86" s="277"/>
      <c r="C86" s="12"/>
      <c r="D86" s="12"/>
      <c r="E86" s="12"/>
      <c r="F86" s="84"/>
      <c r="G86" s="278" t="str">
        <f t="shared" si="1"/>
        <v/>
      </c>
      <c r="H86" s="194" t="str">
        <f>IF(F86="","",IF(F86="SI","No cal documentació",IF(C86&gt;0,(CONCATENATE("2iv_",'Valoració '!$D$7,"00",A86))," ")))</f>
        <v/>
      </c>
    </row>
    <row r="87" spans="1:8" x14ac:dyDescent="0.25">
      <c r="A87" s="212">
        <v>81</v>
      </c>
      <c r="B87" s="277"/>
      <c r="C87" s="12"/>
      <c r="D87" s="12"/>
      <c r="E87" s="12"/>
      <c r="F87" s="84"/>
      <c r="G87" s="278" t="str">
        <f t="shared" si="1"/>
        <v/>
      </c>
      <c r="H87" s="194" t="str">
        <f>IF(F87="","",IF(F87="SI","No cal documentació",IF(C87&gt;0,(CONCATENATE("2iv_",'Valoració '!$D$7,"00",A87))," ")))</f>
        <v/>
      </c>
    </row>
    <row r="88" spans="1:8" x14ac:dyDescent="0.25">
      <c r="A88" s="212">
        <v>82</v>
      </c>
      <c r="B88" s="277"/>
      <c r="C88" s="12"/>
      <c r="D88" s="12"/>
      <c r="E88" s="12"/>
      <c r="F88" s="84"/>
      <c r="G88" s="278" t="str">
        <f t="shared" si="1"/>
        <v/>
      </c>
      <c r="H88" s="194" t="str">
        <f>IF(F88="","",IF(F88="SI","No cal documentació",IF(C88&gt;0,(CONCATENATE("2iv_",'Valoració '!$D$7,"00",A88))," ")))</f>
        <v/>
      </c>
    </row>
    <row r="89" spans="1:8" x14ac:dyDescent="0.25">
      <c r="A89" s="212">
        <v>83</v>
      </c>
      <c r="B89" s="277"/>
      <c r="C89" s="12"/>
      <c r="D89" s="12"/>
      <c r="E89" s="12"/>
      <c r="F89" s="84"/>
      <c r="G89" s="278" t="str">
        <f t="shared" si="1"/>
        <v/>
      </c>
      <c r="H89" s="194" t="str">
        <f>IF(F89="","",IF(F89="SI","No cal documentació",IF(C89&gt;0,(CONCATENATE("2iv_",'Valoració '!$D$7,"00",A89))," ")))</f>
        <v/>
      </c>
    </row>
    <row r="90" spans="1:8" x14ac:dyDescent="0.25">
      <c r="A90" s="212">
        <v>84</v>
      </c>
      <c r="B90" s="277"/>
      <c r="C90" s="12"/>
      <c r="D90" s="12"/>
      <c r="E90" s="12"/>
      <c r="F90" s="84"/>
      <c r="G90" s="278" t="str">
        <f t="shared" si="1"/>
        <v/>
      </c>
      <c r="H90" s="194" t="str">
        <f>IF(F90="","",IF(F90="SI","No cal documentació",IF(C90&gt;0,(CONCATENATE("2iv_",'Valoració '!$D$7,"00",A90))," ")))</f>
        <v/>
      </c>
    </row>
    <row r="91" spans="1:8" x14ac:dyDescent="0.25">
      <c r="A91" s="212">
        <v>85</v>
      </c>
      <c r="B91" s="277"/>
      <c r="C91" s="12"/>
      <c r="D91" s="12"/>
      <c r="E91" s="12"/>
      <c r="F91" s="84"/>
      <c r="G91" s="278" t="str">
        <f t="shared" si="1"/>
        <v/>
      </c>
      <c r="H91" s="194" t="str">
        <f>IF(F91="","",IF(F91="SI","No cal documentació",IF(C91&gt;0,(CONCATENATE("2iv_",'Valoració '!$D$7,"00",A91))," ")))</f>
        <v/>
      </c>
    </row>
    <row r="92" spans="1:8" x14ac:dyDescent="0.25">
      <c r="A92" s="212">
        <v>86</v>
      </c>
      <c r="B92" s="277"/>
      <c r="C92" s="12"/>
      <c r="D92" s="12"/>
      <c r="E92" s="12"/>
      <c r="F92" s="84"/>
      <c r="G92" s="278" t="str">
        <f t="shared" si="1"/>
        <v/>
      </c>
      <c r="H92" s="194" t="str">
        <f>IF(F92="","",IF(F92="SI","No cal documentació",IF(C92&gt;0,(CONCATENATE("2iv_",'Valoració '!$D$7,"00",A92))," ")))</f>
        <v/>
      </c>
    </row>
    <row r="93" spans="1:8" x14ac:dyDescent="0.25">
      <c r="A93" s="212">
        <v>87</v>
      </c>
      <c r="B93" s="277"/>
      <c r="C93" s="12"/>
      <c r="D93" s="12"/>
      <c r="E93" s="12"/>
      <c r="F93" s="84"/>
      <c r="G93" s="278" t="str">
        <f t="shared" si="1"/>
        <v/>
      </c>
      <c r="H93" s="194" t="str">
        <f>IF(F93="","",IF(F93="SI","No cal documentació",IF(C93&gt;0,(CONCATENATE("2iv_",'Valoració '!$D$7,"00",A93))," ")))</f>
        <v/>
      </c>
    </row>
    <row r="94" spans="1:8" x14ac:dyDescent="0.25">
      <c r="A94" s="212">
        <v>88</v>
      </c>
      <c r="B94" s="277"/>
      <c r="C94" s="12"/>
      <c r="D94" s="12"/>
      <c r="E94" s="12"/>
      <c r="F94" s="84"/>
      <c r="G94" s="278" t="str">
        <f t="shared" si="1"/>
        <v/>
      </c>
      <c r="H94" s="194" t="str">
        <f>IF(F94="","",IF(F94="SI","No cal documentació",IF(C94&gt;0,(CONCATENATE("2iv_",'Valoració '!$D$7,"00",A94))," ")))</f>
        <v/>
      </c>
    </row>
    <row r="95" spans="1:8" x14ac:dyDescent="0.25">
      <c r="A95" s="212">
        <v>89</v>
      </c>
      <c r="B95" s="277"/>
      <c r="C95" s="12"/>
      <c r="D95" s="12"/>
      <c r="E95" s="12"/>
      <c r="F95" s="84"/>
      <c r="G95" s="278" t="str">
        <f t="shared" si="1"/>
        <v/>
      </c>
      <c r="H95" s="194" t="str">
        <f>IF(F95="","",IF(F95="SI","No cal documentació",IF(C95&gt;0,(CONCATENATE("2iv_",'Valoració '!$D$7,"00",A95))," ")))</f>
        <v/>
      </c>
    </row>
    <row r="96" spans="1:8" x14ac:dyDescent="0.25">
      <c r="A96" s="212">
        <v>90</v>
      </c>
      <c r="B96" s="277"/>
      <c r="C96" s="12"/>
      <c r="D96" s="12"/>
      <c r="E96" s="12"/>
      <c r="F96" s="84"/>
      <c r="G96" s="278" t="str">
        <f t="shared" si="1"/>
        <v/>
      </c>
      <c r="H96" s="194" t="str">
        <f>IF(F96="","",IF(F96="SI","No cal documentació",IF(C96&gt;0,(CONCATENATE("2iv_",'Valoració '!$D$7,"00",A96))," ")))</f>
        <v/>
      </c>
    </row>
    <row r="97" spans="1:8" x14ac:dyDescent="0.25">
      <c r="A97" s="212">
        <v>91</v>
      </c>
      <c r="B97" s="277"/>
      <c r="C97" s="12"/>
      <c r="D97" s="12"/>
      <c r="E97" s="12"/>
      <c r="F97" s="84"/>
      <c r="G97" s="278" t="str">
        <f t="shared" si="1"/>
        <v/>
      </c>
      <c r="H97" s="194" t="str">
        <f>IF(F97="","",IF(F97="SI","No cal documentació",IF(C97&gt;0,(CONCATENATE("2iv_",'Valoració '!$D$7,"00",A97))," ")))</f>
        <v/>
      </c>
    </row>
    <row r="98" spans="1:8" x14ac:dyDescent="0.25">
      <c r="A98" s="212">
        <v>92</v>
      </c>
      <c r="B98" s="277"/>
      <c r="C98" s="12"/>
      <c r="D98" s="12"/>
      <c r="E98" s="12"/>
      <c r="F98" s="84"/>
      <c r="G98" s="278" t="str">
        <f t="shared" si="1"/>
        <v/>
      </c>
      <c r="H98" s="194" t="str">
        <f>IF(F98="","",IF(F98="SI","No cal documentació",IF(C98&gt;0,(CONCATENATE("2iv_",'Valoració '!$D$7,"00",A98))," ")))</f>
        <v/>
      </c>
    </row>
    <row r="99" spans="1:8" x14ac:dyDescent="0.25">
      <c r="A99" s="212">
        <v>93</v>
      </c>
      <c r="B99" s="277"/>
      <c r="C99" s="12"/>
      <c r="D99" s="12"/>
      <c r="E99" s="12"/>
      <c r="F99" s="84"/>
      <c r="G99" s="278" t="str">
        <f t="shared" si="1"/>
        <v/>
      </c>
      <c r="H99" s="194" t="str">
        <f>IF(F99="","",IF(F99="SI","No cal documentació",IF(C99&gt;0,(CONCATENATE("2iv_",'Valoració '!$D$7,"00",A99))," ")))</f>
        <v/>
      </c>
    </row>
    <row r="100" spans="1:8" x14ac:dyDescent="0.25">
      <c r="A100" s="212">
        <v>94</v>
      </c>
      <c r="B100" s="277"/>
      <c r="C100" s="12"/>
      <c r="D100" s="12"/>
      <c r="E100" s="12"/>
      <c r="F100" s="84"/>
      <c r="G100" s="278" t="str">
        <f t="shared" si="1"/>
        <v/>
      </c>
      <c r="H100" s="194" t="str">
        <f>IF(F100="","",IF(F100="SI","No cal documentació",IF(C100&gt;0,(CONCATENATE("2iv_",'Valoració '!$D$7,"00",A100))," ")))</f>
        <v/>
      </c>
    </row>
    <row r="101" spans="1:8" x14ac:dyDescent="0.25">
      <c r="A101" s="212">
        <v>95</v>
      </c>
      <c r="B101" s="277"/>
      <c r="C101" s="12"/>
      <c r="D101" s="12"/>
      <c r="E101" s="12"/>
      <c r="F101" s="84"/>
      <c r="G101" s="278" t="str">
        <f t="shared" si="1"/>
        <v/>
      </c>
      <c r="H101" s="194" t="str">
        <f>IF(F101="","",IF(F101="SI","No cal documentació",IF(C101&gt;0,(CONCATENATE("2iv_",'Valoració '!$D$7,"00",A101))," ")))</f>
        <v/>
      </c>
    </row>
    <row r="102" spans="1:8" x14ac:dyDescent="0.25">
      <c r="A102" s="212">
        <v>96</v>
      </c>
      <c r="B102" s="277"/>
      <c r="C102" s="12"/>
      <c r="D102" s="12"/>
      <c r="E102" s="12"/>
      <c r="F102" s="84"/>
      <c r="G102" s="278" t="str">
        <f t="shared" si="1"/>
        <v/>
      </c>
      <c r="H102" s="194" t="str">
        <f>IF(F102="","",IF(F102="SI","No cal documentació",IF(C102&gt;0,(CONCATENATE("2iv_",'Valoració '!$D$7,"00",A102))," ")))</f>
        <v/>
      </c>
    </row>
    <row r="103" spans="1:8" x14ac:dyDescent="0.25">
      <c r="A103" s="212">
        <v>97</v>
      </c>
      <c r="B103" s="277"/>
      <c r="C103" s="12"/>
      <c r="D103" s="12"/>
      <c r="E103" s="12"/>
      <c r="F103" s="84"/>
      <c r="G103" s="278" t="str">
        <f t="shared" si="1"/>
        <v/>
      </c>
      <c r="H103" s="194" t="str">
        <f>IF(F103="","",IF(F103="SI","No cal documentació",IF(C103&gt;0,(CONCATENATE("2iv_",'Valoració '!$D$7,"00",A103))," ")))</f>
        <v/>
      </c>
    </row>
    <row r="104" spans="1:8" x14ac:dyDescent="0.25">
      <c r="A104" s="212">
        <v>98</v>
      </c>
      <c r="B104" s="277"/>
      <c r="C104" s="12"/>
      <c r="D104" s="12"/>
      <c r="E104" s="12"/>
      <c r="F104" s="84"/>
      <c r="G104" s="278" t="str">
        <f t="shared" si="1"/>
        <v/>
      </c>
      <c r="H104" s="194" t="str">
        <f>IF(F104="","",IF(F104="SI","No cal documentació",IF(C104&gt;0,(CONCATENATE("2iv_",'Valoració '!$D$7,"00",A104))," ")))</f>
        <v/>
      </c>
    </row>
    <row r="105" spans="1:8" x14ac:dyDescent="0.25">
      <c r="A105" s="212">
        <v>99</v>
      </c>
      <c r="B105" s="277"/>
      <c r="C105" s="12"/>
      <c r="D105" s="12"/>
      <c r="E105" s="12"/>
      <c r="F105" s="84"/>
      <c r="G105" s="278" t="str">
        <f t="shared" si="1"/>
        <v/>
      </c>
      <c r="H105" s="194" t="str">
        <f>IF(F105="","",IF(F105="SI","No cal documentació",IF(C105&gt;0,(CONCATENATE("2iv_",'Valoració '!$D$7,"00",A105))," ")))</f>
        <v/>
      </c>
    </row>
    <row r="106" spans="1:8" x14ac:dyDescent="0.25">
      <c r="A106" s="216">
        <v>100</v>
      </c>
      <c r="B106" s="277"/>
      <c r="C106" s="195"/>
      <c r="D106" s="195"/>
      <c r="E106" s="195"/>
      <c r="F106" s="227"/>
      <c r="G106" s="278" t="str">
        <f t="shared" si="1"/>
        <v/>
      </c>
      <c r="H106" s="217" t="str">
        <f>IF(F106="","",IF(F106="SI","No cal documentació",IF(C106&gt;0,(CONCATENATE("2iv_",'Valoració '!$D$7,"00",A106))," ")))</f>
        <v/>
      </c>
    </row>
    <row r="108" spans="1:8" ht="15.75" x14ac:dyDescent="0.25">
      <c r="C108" s="29"/>
      <c r="D108" s="29"/>
    </row>
  </sheetData>
  <sheetProtection algorithmName="SHA-512" hashValue="4v/sFWtuyEn1qA/tmcRptQFJYf39H5kYucdyFI5oL7u/qyFyshFAeq9DREuODKH1yBvBbLjcZxla1VJHahJNLw==" saltValue="LKCgZrNe4hUO00amGmJ7rg==" spinCount="100000" sheet="1" objects="1" scenarios="1"/>
  <mergeCells count="1">
    <mergeCell ref="A5:E5"/>
  </mergeCells>
  <dataValidations count="2">
    <dataValidation type="list" allowBlank="1" showInputMessage="1" showErrorMessage="1" sqref="F7:F106" xr:uid="{00000000-0002-0000-0E00-000000000000}">
      <formula1>"si, no"</formula1>
    </dataValidation>
    <dataValidation type="list" allowBlank="1" showInputMessage="1" showErrorMessage="1" sqref="B7:B106" xr:uid="{FA1EBA8A-CB5A-478A-8732-E9DB50EA25AC}">
      <formula1>"direcció,codirecció"</formula1>
    </dataValidation>
  </dataValidations>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ull17"/>
  <dimension ref="A1:G110"/>
  <sheetViews>
    <sheetView workbookViewId="0">
      <selection activeCell="A4" sqref="A4"/>
    </sheetView>
  </sheetViews>
  <sheetFormatPr baseColWidth="10" defaultColWidth="9.140625" defaultRowHeight="15" x14ac:dyDescent="0.25"/>
  <cols>
    <col min="1" max="1" width="9.140625" style="108"/>
    <col min="2" max="2" width="84.42578125" style="108" customWidth="1"/>
    <col min="3" max="3" width="52.42578125" style="108" customWidth="1"/>
    <col min="4" max="4" width="13.42578125" style="108" customWidth="1"/>
    <col min="5" max="5" width="17.5703125" style="108" customWidth="1"/>
    <col min="6" max="6" width="19.5703125" style="108" customWidth="1"/>
    <col min="7" max="7" width="22.42578125" style="108" customWidth="1"/>
    <col min="8" max="16384" width="9.140625" style="108"/>
  </cols>
  <sheetData>
    <row r="1" spans="1:7" x14ac:dyDescent="0.25">
      <c r="A1" s="17" t="s">
        <v>224</v>
      </c>
    </row>
    <row r="2" spans="1:7" x14ac:dyDescent="0.25">
      <c r="A2" s="108" t="s">
        <v>114</v>
      </c>
    </row>
    <row r="3" spans="1:7" ht="18.75" x14ac:dyDescent="0.3">
      <c r="D3" s="176" t="s">
        <v>11</v>
      </c>
      <c r="E3" s="177">
        <f>IF(D4&gt;D5,D4,D5)</f>
        <v>0</v>
      </c>
    </row>
    <row r="4" spans="1:7" x14ac:dyDescent="0.25">
      <c r="A4" s="291"/>
      <c r="B4" s="174" t="s">
        <v>225</v>
      </c>
      <c r="C4" s="175">
        <f>SUM(E9:E108)</f>
        <v>0</v>
      </c>
      <c r="D4" s="175">
        <f>IF(C4&gt;=1960,3,IF(C4&gt;=1540,2,IF(C4&gt;=1050,1,0)))</f>
        <v>0</v>
      </c>
    </row>
    <row r="5" spans="1:7" x14ac:dyDescent="0.25">
      <c r="B5" s="174" t="s">
        <v>226</v>
      </c>
      <c r="C5" s="175">
        <f>SUM(F9:F108)</f>
        <v>0</v>
      </c>
      <c r="D5" s="175">
        <f>IF(C5&gt;=112,3,IF(C5&gt;=88,2,IF(C5&gt;=60,1,0)))</f>
        <v>0</v>
      </c>
    </row>
    <row r="6" spans="1:7" x14ac:dyDescent="0.25">
      <c r="A6" s="127" t="s">
        <v>119</v>
      </c>
    </row>
    <row r="7" spans="1:7" x14ac:dyDescent="0.25">
      <c r="A7" s="390" t="s">
        <v>213</v>
      </c>
      <c r="B7" s="391"/>
      <c r="C7" s="391"/>
      <c r="D7" s="392"/>
      <c r="E7" s="128"/>
    </row>
    <row r="8" spans="1:7" ht="34.5" customHeight="1" x14ac:dyDescent="0.25">
      <c r="A8" s="218" t="s">
        <v>64</v>
      </c>
      <c r="B8" s="219" t="s">
        <v>222</v>
      </c>
      <c r="C8" s="219" t="s">
        <v>219</v>
      </c>
      <c r="D8" s="219" t="s">
        <v>220</v>
      </c>
      <c r="E8" s="219" t="s">
        <v>223</v>
      </c>
      <c r="F8" s="219" t="s">
        <v>221</v>
      </c>
      <c r="G8" s="220" t="s">
        <v>62</v>
      </c>
    </row>
    <row r="9" spans="1:7" x14ac:dyDescent="0.25">
      <c r="A9" s="221">
        <v>1</v>
      </c>
      <c r="B9" s="35"/>
      <c r="C9" s="35"/>
      <c r="D9" s="35"/>
      <c r="E9" s="35"/>
      <c r="F9" s="84"/>
      <c r="G9" s="222" t="str">
        <f>IF(B9&lt;&gt;0,(CONCATENATE("2v2_",'Valoració '!$D$7,"00",A9))," ")</f>
        <v xml:space="preserve"> </v>
      </c>
    </row>
    <row r="10" spans="1:7" x14ac:dyDescent="0.25">
      <c r="A10" s="221">
        <v>2</v>
      </c>
      <c r="B10" s="35"/>
      <c r="C10" s="35"/>
      <c r="D10" s="35"/>
      <c r="E10" s="35"/>
      <c r="F10" s="84"/>
      <c r="G10" s="222" t="str">
        <f>IF(B10&lt;&gt;0,(CONCATENATE("2v2_",'Valoració '!$D$7,"00",A10))," ")</f>
        <v xml:space="preserve"> </v>
      </c>
    </row>
    <row r="11" spans="1:7" x14ac:dyDescent="0.25">
      <c r="A11" s="221">
        <v>3</v>
      </c>
      <c r="B11" s="35"/>
      <c r="C11" s="35"/>
      <c r="D11" s="35"/>
      <c r="E11" s="35"/>
      <c r="F11" s="84"/>
      <c r="G11" s="222" t="str">
        <f>IF(B11&lt;&gt;0,(CONCATENATE("2v2_",'Valoració '!$D$7,"00",A11))," ")</f>
        <v xml:space="preserve"> </v>
      </c>
    </row>
    <row r="12" spans="1:7" x14ac:dyDescent="0.25">
      <c r="A12" s="221">
        <v>4</v>
      </c>
      <c r="B12" s="35"/>
      <c r="C12" s="35"/>
      <c r="D12" s="35"/>
      <c r="E12" s="35"/>
      <c r="F12" s="84"/>
      <c r="G12" s="222" t="str">
        <f>IF(B12&lt;&gt;0,(CONCATENATE("2v2_",'Valoració '!$D$7,"00",A12))," ")</f>
        <v xml:space="preserve"> </v>
      </c>
    </row>
    <row r="13" spans="1:7" x14ac:dyDescent="0.25">
      <c r="A13" s="221">
        <v>5</v>
      </c>
      <c r="B13" s="35"/>
      <c r="C13" s="35"/>
      <c r="D13" s="35"/>
      <c r="E13" s="35"/>
      <c r="F13" s="84"/>
      <c r="G13" s="222" t="str">
        <f>IF(B13&lt;&gt;0,(CONCATENATE("2v2_",'Valoració '!$D$7,"00",A13))," ")</f>
        <v xml:space="preserve"> </v>
      </c>
    </row>
    <row r="14" spans="1:7" x14ac:dyDescent="0.25">
      <c r="A14" s="221">
        <v>6</v>
      </c>
      <c r="B14" s="35"/>
      <c r="C14" s="35"/>
      <c r="D14" s="35"/>
      <c r="E14" s="35"/>
      <c r="F14" s="84"/>
      <c r="G14" s="222" t="str">
        <f>IF(B14&lt;&gt;0,(CONCATENATE("2v2_",'Valoració '!$D$7,"00",A14))," ")</f>
        <v xml:space="preserve"> </v>
      </c>
    </row>
    <row r="15" spans="1:7" x14ac:dyDescent="0.25">
      <c r="A15" s="221">
        <v>7</v>
      </c>
      <c r="B15" s="12"/>
      <c r="C15" s="12"/>
      <c r="D15" s="12"/>
      <c r="E15" s="12"/>
      <c r="F15" s="84"/>
      <c r="G15" s="222" t="str">
        <f>IF(B15&lt;&gt;0,(CONCATENATE("2v2_",'Valoració '!$D$7,"00",A15))," ")</f>
        <v xml:space="preserve"> </v>
      </c>
    </row>
    <row r="16" spans="1:7" x14ac:dyDescent="0.25">
      <c r="A16" s="221">
        <v>8</v>
      </c>
      <c r="B16" s="12"/>
      <c r="C16" s="12"/>
      <c r="D16" s="12"/>
      <c r="E16" s="12"/>
      <c r="F16" s="84"/>
      <c r="G16" s="222" t="str">
        <f>IF(B16&lt;&gt;0,(CONCATENATE("2v2_",'Valoració '!$D$7,"00",A16))," ")</f>
        <v xml:space="preserve"> </v>
      </c>
    </row>
    <row r="17" spans="1:7" x14ac:dyDescent="0.25">
      <c r="A17" s="221">
        <v>9</v>
      </c>
      <c r="B17" s="12"/>
      <c r="C17" s="12"/>
      <c r="D17" s="12"/>
      <c r="E17" s="12"/>
      <c r="F17" s="84"/>
      <c r="G17" s="222" t="str">
        <f>IF(B17&lt;&gt;0,(CONCATENATE("2v2_",'Valoració '!$D$7,"00",A17))," ")</f>
        <v xml:space="preserve"> </v>
      </c>
    </row>
    <row r="18" spans="1:7" x14ac:dyDescent="0.25">
      <c r="A18" s="221">
        <v>10</v>
      </c>
      <c r="B18" s="12"/>
      <c r="C18" s="12"/>
      <c r="D18" s="12"/>
      <c r="E18" s="12"/>
      <c r="F18" s="84"/>
      <c r="G18" s="222" t="str">
        <f>IF(B18&lt;&gt;0,(CONCATENATE("2v2_",'Valoració '!$D$7,"00",A18))," ")</f>
        <v xml:space="preserve"> </v>
      </c>
    </row>
    <row r="19" spans="1:7" x14ac:dyDescent="0.25">
      <c r="A19" s="221">
        <v>11</v>
      </c>
      <c r="B19" s="12"/>
      <c r="C19" s="12"/>
      <c r="D19" s="12"/>
      <c r="E19" s="12"/>
      <c r="F19" s="84"/>
      <c r="G19" s="222" t="str">
        <f>IF(B19&lt;&gt;0,(CONCATENATE("2v2_",'Valoració '!$D$7,"00",A19))," ")</f>
        <v xml:space="preserve"> </v>
      </c>
    </row>
    <row r="20" spans="1:7" x14ac:dyDescent="0.25">
      <c r="A20" s="221">
        <v>12</v>
      </c>
      <c r="B20" s="12"/>
      <c r="C20" s="12"/>
      <c r="D20" s="12"/>
      <c r="E20" s="12"/>
      <c r="F20" s="84"/>
      <c r="G20" s="222" t="str">
        <f>IF(B20&lt;&gt;0,(CONCATENATE("2v2_",'Valoració '!$D$7,"00",A20))," ")</f>
        <v xml:space="preserve"> </v>
      </c>
    </row>
    <row r="21" spans="1:7" x14ac:dyDescent="0.25">
      <c r="A21" s="221">
        <v>13</v>
      </c>
      <c r="B21" s="12"/>
      <c r="C21" s="12"/>
      <c r="D21" s="12"/>
      <c r="E21" s="12"/>
      <c r="F21" s="84"/>
      <c r="G21" s="222" t="str">
        <f>IF(B21&lt;&gt;0,(CONCATENATE("2v2_",'Valoració '!$D$7,"00",A21))," ")</f>
        <v xml:space="preserve"> </v>
      </c>
    </row>
    <row r="22" spans="1:7" x14ac:dyDescent="0.25">
      <c r="A22" s="221">
        <v>14</v>
      </c>
      <c r="B22" s="12"/>
      <c r="C22" s="12"/>
      <c r="D22" s="12"/>
      <c r="E22" s="12"/>
      <c r="F22" s="84"/>
      <c r="G22" s="222" t="str">
        <f>IF(B22&lt;&gt;0,(CONCATENATE("2v2_",'Valoració '!$D$7,"00",A22))," ")</f>
        <v xml:space="preserve"> </v>
      </c>
    </row>
    <row r="23" spans="1:7" x14ac:dyDescent="0.25">
      <c r="A23" s="221">
        <v>15</v>
      </c>
      <c r="B23" s="12"/>
      <c r="C23" s="12"/>
      <c r="D23" s="12"/>
      <c r="E23" s="12"/>
      <c r="F23" s="84"/>
      <c r="G23" s="222" t="str">
        <f>IF(B23&lt;&gt;0,(CONCATENATE("2v2_",'Valoració '!$D$7,"00",A23))," ")</f>
        <v xml:space="preserve"> </v>
      </c>
    </row>
    <row r="24" spans="1:7" x14ac:dyDescent="0.25">
      <c r="A24" s="221">
        <v>16</v>
      </c>
      <c r="B24" s="12"/>
      <c r="C24" s="12"/>
      <c r="D24" s="12"/>
      <c r="E24" s="12"/>
      <c r="F24" s="84"/>
      <c r="G24" s="222" t="str">
        <f>IF(B24&lt;&gt;0,(CONCATENATE("2v2_",'Valoració '!$D$7,"00",A24))," ")</f>
        <v xml:space="preserve"> </v>
      </c>
    </row>
    <row r="25" spans="1:7" x14ac:dyDescent="0.25">
      <c r="A25" s="221">
        <v>17</v>
      </c>
      <c r="B25" s="12"/>
      <c r="C25" s="12"/>
      <c r="D25" s="12"/>
      <c r="E25" s="12"/>
      <c r="F25" s="84"/>
      <c r="G25" s="222" t="str">
        <f>IF(B25&lt;&gt;0,(CONCATENATE("2v2_",'Valoració '!$D$7,"00",A25))," ")</f>
        <v xml:space="preserve"> </v>
      </c>
    </row>
    <row r="26" spans="1:7" x14ac:dyDescent="0.25">
      <c r="A26" s="221">
        <v>18</v>
      </c>
      <c r="B26" s="12"/>
      <c r="C26" s="12"/>
      <c r="D26" s="12"/>
      <c r="E26" s="12"/>
      <c r="F26" s="84"/>
      <c r="G26" s="222" t="str">
        <f>IF(B26&lt;&gt;0,(CONCATENATE("2v2_",'Valoració '!$D$7,"00",A26))," ")</f>
        <v xml:space="preserve"> </v>
      </c>
    </row>
    <row r="27" spans="1:7" x14ac:dyDescent="0.25">
      <c r="A27" s="221">
        <v>19</v>
      </c>
      <c r="B27" s="12"/>
      <c r="C27" s="12"/>
      <c r="D27" s="12"/>
      <c r="E27" s="12"/>
      <c r="F27" s="84"/>
      <c r="G27" s="222" t="str">
        <f>IF(B27&lt;&gt;0,(CONCATENATE("2v2_",'Valoració '!$D$7,"00",A27))," ")</f>
        <v xml:space="preserve"> </v>
      </c>
    </row>
    <row r="28" spans="1:7" x14ac:dyDescent="0.25">
      <c r="A28" s="221">
        <v>20</v>
      </c>
      <c r="B28" s="12"/>
      <c r="C28" s="12"/>
      <c r="D28" s="12"/>
      <c r="E28" s="12"/>
      <c r="F28" s="84"/>
      <c r="G28" s="222" t="str">
        <f>IF(B28&lt;&gt;0,(CONCATENATE("2v2_",'Valoració '!$D$7,"00",A28))," ")</f>
        <v xml:space="preserve"> </v>
      </c>
    </row>
    <row r="29" spans="1:7" x14ac:dyDescent="0.25">
      <c r="A29" s="221">
        <v>21</v>
      </c>
      <c r="B29" s="12"/>
      <c r="C29" s="12"/>
      <c r="D29" s="12"/>
      <c r="E29" s="12"/>
      <c r="F29" s="84"/>
      <c r="G29" s="222" t="str">
        <f>IF(B29&lt;&gt;0,(CONCATENATE("2v2_",'Valoració '!$D$7,"00",A29))," ")</f>
        <v xml:space="preserve"> </v>
      </c>
    </row>
    <row r="30" spans="1:7" x14ac:dyDescent="0.25">
      <c r="A30" s="221">
        <v>22</v>
      </c>
      <c r="B30" s="12"/>
      <c r="C30" s="12"/>
      <c r="D30" s="12"/>
      <c r="E30" s="12"/>
      <c r="F30" s="84"/>
      <c r="G30" s="222" t="str">
        <f>IF(B30&lt;&gt;0,(CONCATENATE("2v2_",'Valoració '!$D$7,"00",A30))," ")</f>
        <v xml:space="preserve"> </v>
      </c>
    </row>
    <row r="31" spans="1:7" x14ac:dyDescent="0.25">
      <c r="A31" s="221">
        <v>23</v>
      </c>
      <c r="B31" s="12"/>
      <c r="C31" s="12"/>
      <c r="D31" s="12"/>
      <c r="E31" s="12"/>
      <c r="F31" s="84"/>
      <c r="G31" s="222" t="str">
        <f>IF(B31&lt;&gt;0,(CONCATENATE("2v2_",'Valoració '!$D$7,"00",A31))," ")</f>
        <v xml:space="preserve"> </v>
      </c>
    </row>
    <row r="32" spans="1:7" x14ac:dyDescent="0.25">
      <c r="A32" s="221">
        <v>24</v>
      </c>
      <c r="B32" s="12"/>
      <c r="C32" s="12"/>
      <c r="D32" s="12"/>
      <c r="E32" s="12"/>
      <c r="F32" s="84"/>
      <c r="G32" s="222" t="str">
        <f>IF(B32&lt;&gt;0,(CONCATENATE("2v2_",'Valoració '!$D$7,"00",A32))," ")</f>
        <v xml:space="preserve"> </v>
      </c>
    </row>
    <row r="33" spans="1:7" x14ac:dyDescent="0.25">
      <c r="A33" s="221">
        <v>25</v>
      </c>
      <c r="B33" s="12"/>
      <c r="C33" s="12"/>
      <c r="D33" s="12"/>
      <c r="E33" s="12"/>
      <c r="F33" s="84"/>
      <c r="G33" s="222" t="str">
        <f>IF(B33&lt;&gt;0,(CONCATENATE("2v2_",'Valoració '!$D$7,"00",A33))," ")</f>
        <v xml:space="preserve"> </v>
      </c>
    </row>
    <row r="34" spans="1:7" x14ac:dyDescent="0.25">
      <c r="A34" s="221">
        <v>26</v>
      </c>
      <c r="B34" s="12"/>
      <c r="C34" s="12"/>
      <c r="D34" s="12"/>
      <c r="E34" s="12"/>
      <c r="F34" s="84"/>
      <c r="G34" s="222" t="str">
        <f>IF(B34&lt;&gt;0,(CONCATENATE("2v2_",'Valoració '!$D$7,"00",A34))," ")</f>
        <v xml:space="preserve"> </v>
      </c>
    </row>
    <row r="35" spans="1:7" x14ac:dyDescent="0.25">
      <c r="A35" s="221">
        <v>27</v>
      </c>
      <c r="B35" s="12"/>
      <c r="C35" s="12"/>
      <c r="D35" s="12"/>
      <c r="E35" s="12"/>
      <c r="F35" s="84"/>
      <c r="G35" s="222" t="str">
        <f>IF(B35&lt;&gt;0,(CONCATENATE("2v2_",'Valoració '!$D$7,"00",A35))," ")</f>
        <v xml:space="preserve"> </v>
      </c>
    </row>
    <row r="36" spans="1:7" x14ac:dyDescent="0.25">
      <c r="A36" s="221">
        <v>28</v>
      </c>
      <c r="B36" s="12"/>
      <c r="C36" s="12"/>
      <c r="D36" s="12"/>
      <c r="E36" s="12"/>
      <c r="F36" s="84"/>
      <c r="G36" s="222" t="str">
        <f>IF(B36&lt;&gt;0,(CONCATENATE("2v2_",'Valoració '!$D$7,"00",A36))," ")</f>
        <v xml:space="preserve"> </v>
      </c>
    </row>
    <row r="37" spans="1:7" x14ac:dyDescent="0.25">
      <c r="A37" s="221">
        <v>29</v>
      </c>
      <c r="B37" s="12"/>
      <c r="C37" s="12"/>
      <c r="D37" s="12"/>
      <c r="E37" s="12"/>
      <c r="F37" s="84"/>
      <c r="G37" s="222" t="str">
        <f>IF(B37&lt;&gt;0,(CONCATENATE("2v2_",'Valoració '!$D$7,"00",A37))," ")</f>
        <v xml:space="preserve"> </v>
      </c>
    </row>
    <row r="38" spans="1:7" x14ac:dyDescent="0.25">
      <c r="A38" s="221">
        <v>30</v>
      </c>
      <c r="B38" s="12"/>
      <c r="C38" s="12"/>
      <c r="D38" s="12"/>
      <c r="E38" s="12"/>
      <c r="F38" s="84"/>
      <c r="G38" s="222" t="str">
        <f>IF(B38&lt;&gt;0,(CONCATENATE("2v2_",'Valoració '!$D$7,"00",A38))," ")</f>
        <v xml:space="preserve"> </v>
      </c>
    </row>
    <row r="39" spans="1:7" x14ac:dyDescent="0.25">
      <c r="A39" s="221">
        <v>31</v>
      </c>
      <c r="B39" s="12"/>
      <c r="C39" s="12"/>
      <c r="D39" s="12"/>
      <c r="E39" s="12"/>
      <c r="F39" s="84"/>
      <c r="G39" s="222" t="str">
        <f>IF(B39&lt;&gt;0,(CONCATENATE("2v2_",'Valoració '!$D$7,"00",A39))," ")</f>
        <v xml:space="preserve"> </v>
      </c>
    </row>
    <row r="40" spans="1:7" x14ac:dyDescent="0.25">
      <c r="A40" s="221">
        <v>32</v>
      </c>
      <c r="B40" s="12"/>
      <c r="C40" s="12"/>
      <c r="D40" s="12"/>
      <c r="E40" s="12"/>
      <c r="F40" s="84"/>
      <c r="G40" s="222" t="str">
        <f>IF(B40&lt;&gt;0,(CONCATENATE("2v2_",'Valoració '!$D$7,"00",A40))," ")</f>
        <v xml:space="preserve"> </v>
      </c>
    </row>
    <row r="41" spans="1:7" x14ac:dyDescent="0.25">
      <c r="A41" s="221">
        <v>33</v>
      </c>
      <c r="B41" s="12"/>
      <c r="C41" s="12"/>
      <c r="D41" s="12"/>
      <c r="E41" s="12"/>
      <c r="F41" s="84"/>
      <c r="G41" s="222" t="str">
        <f>IF(B41&lt;&gt;0,(CONCATENATE("2v2_",'Valoració '!$D$7,"00",A41))," ")</f>
        <v xml:space="preserve"> </v>
      </c>
    </row>
    <row r="42" spans="1:7" x14ac:dyDescent="0.25">
      <c r="A42" s="221">
        <v>34</v>
      </c>
      <c r="B42" s="12"/>
      <c r="C42" s="12"/>
      <c r="D42" s="12"/>
      <c r="E42" s="12"/>
      <c r="F42" s="84"/>
      <c r="G42" s="222" t="str">
        <f>IF(B42&lt;&gt;0,(CONCATENATE("2v2_",'Valoració '!$D$7,"00",A42))," ")</f>
        <v xml:space="preserve"> </v>
      </c>
    </row>
    <row r="43" spans="1:7" x14ac:dyDescent="0.25">
      <c r="A43" s="221">
        <v>35</v>
      </c>
      <c r="B43" s="12"/>
      <c r="C43" s="12"/>
      <c r="D43" s="12"/>
      <c r="E43" s="12"/>
      <c r="F43" s="84"/>
      <c r="G43" s="222" t="str">
        <f>IF(B43&lt;&gt;0,(CONCATENATE("2v2_",'Valoració '!$D$7,"00",A43))," ")</f>
        <v xml:space="preserve"> </v>
      </c>
    </row>
    <row r="44" spans="1:7" x14ac:dyDescent="0.25">
      <c r="A44" s="221">
        <v>36</v>
      </c>
      <c r="B44" s="12"/>
      <c r="C44" s="12"/>
      <c r="D44" s="12"/>
      <c r="E44" s="12"/>
      <c r="F44" s="84"/>
      <c r="G44" s="222" t="str">
        <f>IF(B44&lt;&gt;0,(CONCATENATE("2v2_",'Valoració '!$D$7,"00",A44))," ")</f>
        <v xml:space="preserve"> </v>
      </c>
    </row>
    <row r="45" spans="1:7" x14ac:dyDescent="0.25">
      <c r="A45" s="221">
        <v>37</v>
      </c>
      <c r="B45" s="12"/>
      <c r="C45" s="12"/>
      <c r="D45" s="12"/>
      <c r="E45" s="12"/>
      <c r="F45" s="84"/>
      <c r="G45" s="222" t="str">
        <f>IF(B45&lt;&gt;0,(CONCATENATE("2v2_",'Valoració '!$D$7,"00",A45))," ")</f>
        <v xml:space="preserve"> </v>
      </c>
    </row>
    <row r="46" spans="1:7" x14ac:dyDescent="0.25">
      <c r="A46" s="221">
        <v>38</v>
      </c>
      <c r="B46" s="12"/>
      <c r="C46" s="12"/>
      <c r="D46" s="12"/>
      <c r="E46" s="12"/>
      <c r="F46" s="84"/>
      <c r="G46" s="222" t="str">
        <f>IF(B46&lt;&gt;0,(CONCATENATE("2v2_",'Valoració '!$D$7,"00",A46))," ")</f>
        <v xml:space="preserve"> </v>
      </c>
    </row>
    <row r="47" spans="1:7" x14ac:dyDescent="0.25">
      <c r="A47" s="221">
        <v>39</v>
      </c>
      <c r="B47" s="12"/>
      <c r="C47" s="12"/>
      <c r="D47" s="12"/>
      <c r="E47" s="12"/>
      <c r="F47" s="84"/>
      <c r="G47" s="222" t="str">
        <f>IF(B47&lt;&gt;0,(CONCATENATE("2v2_",'Valoració '!$D$7,"00",A47))," ")</f>
        <v xml:space="preserve"> </v>
      </c>
    </row>
    <row r="48" spans="1:7" x14ac:dyDescent="0.25">
      <c r="A48" s="221">
        <v>40</v>
      </c>
      <c r="B48" s="12"/>
      <c r="C48" s="12"/>
      <c r="D48" s="12"/>
      <c r="E48" s="12"/>
      <c r="F48" s="84"/>
      <c r="G48" s="222" t="str">
        <f>IF(B48&lt;&gt;0,(CONCATENATE("2v2_",'Valoració '!$D$7,"00",A48))," ")</f>
        <v xml:space="preserve"> </v>
      </c>
    </row>
    <row r="49" spans="1:7" x14ac:dyDescent="0.25">
      <c r="A49" s="221">
        <v>41</v>
      </c>
      <c r="B49" s="12"/>
      <c r="C49" s="12"/>
      <c r="D49" s="12"/>
      <c r="E49" s="12"/>
      <c r="F49" s="84"/>
      <c r="G49" s="222" t="str">
        <f>IF(B49&lt;&gt;0,(CONCATENATE("2v2_",'Valoració '!$D$7,"00",A49))," ")</f>
        <v xml:space="preserve"> </v>
      </c>
    </row>
    <row r="50" spans="1:7" x14ac:dyDescent="0.25">
      <c r="A50" s="221">
        <v>42</v>
      </c>
      <c r="B50" s="12"/>
      <c r="C50" s="12"/>
      <c r="D50" s="12"/>
      <c r="E50" s="12"/>
      <c r="F50" s="84"/>
      <c r="G50" s="222" t="str">
        <f>IF(B50&lt;&gt;0,(CONCATENATE("2v2_",'Valoració '!$D$7,"00",A50))," ")</f>
        <v xml:space="preserve"> </v>
      </c>
    </row>
    <row r="51" spans="1:7" x14ac:dyDescent="0.25">
      <c r="A51" s="221">
        <v>43</v>
      </c>
      <c r="B51" s="12"/>
      <c r="C51" s="12"/>
      <c r="D51" s="12"/>
      <c r="E51" s="12"/>
      <c r="F51" s="84"/>
      <c r="G51" s="222" t="str">
        <f>IF(B51&lt;&gt;0,(CONCATENATE("2v2_",'Valoració '!$D$7,"00",A51))," ")</f>
        <v xml:space="preserve"> </v>
      </c>
    </row>
    <row r="52" spans="1:7" x14ac:dyDescent="0.25">
      <c r="A52" s="221">
        <v>44</v>
      </c>
      <c r="B52" s="12"/>
      <c r="C52" s="12"/>
      <c r="D52" s="12"/>
      <c r="E52" s="12"/>
      <c r="F52" s="84"/>
      <c r="G52" s="222" t="str">
        <f>IF(B52&lt;&gt;0,(CONCATENATE("2v2_",'Valoració '!$D$7,"00",A52))," ")</f>
        <v xml:space="preserve"> </v>
      </c>
    </row>
    <row r="53" spans="1:7" x14ac:dyDescent="0.25">
      <c r="A53" s="221">
        <v>45</v>
      </c>
      <c r="B53" s="12"/>
      <c r="C53" s="12"/>
      <c r="D53" s="12"/>
      <c r="E53" s="12"/>
      <c r="F53" s="84"/>
      <c r="G53" s="222" t="str">
        <f>IF(B53&lt;&gt;0,(CONCATENATE("2v2_",'Valoració '!$D$7,"00",A53))," ")</f>
        <v xml:space="preserve"> </v>
      </c>
    </row>
    <row r="54" spans="1:7" x14ac:dyDescent="0.25">
      <c r="A54" s="221">
        <v>46</v>
      </c>
      <c r="B54" s="12"/>
      <c r="C54" s="12"/>
      <c r="D54" s="12"/>
      <c r="E54" s="12"/>
      <c r="F54" s="84"/>
      <c r="G54" s="222" t="str">
        <f>IF(B54&lt;&gt;0,(CONCATENATE("2v2_",'Valoració '!$D$7,"00",A54))," ")</f>
        <v xml:space="preserve"> </v>
      </c>
    </row>
    <row r="55" spans="1:7" x14ac:dyDescent="0.25">
      <c r="A55" s="221">
        <v>47</v>
      </c>
      <c r="B55" s="12"/>
      <c r="C55" s="12"/>
      <c r="D55" s="12"/>
      <c r="E55" s="12"/>
      <c r="F55" s="84"/>
      <c r="G55" s="222" t="str">
        <f>IF(B55&lt;&gt;0,(CONCATENATE("2v2_",'Valoració '!$D$7,"00",A55))," ")</f>
        <v xml:space="preserve"> </v>
      </c>
    </row>
    <row r="56" spans="1:7" x14ac:dyDescent="0.25">
      <c r="A56" s="221">
        <v>48</v>
      </c>
      <c r="B56" s="12"/>
      <c r="C56" s="12"/>
      <c r="D56" s="12"/>
      <c r="E56" s="12"/>
      <c r="F56" s="84"/>
      <c r="G56" s="222" t="str">
        <f>IF(B56&lt;&gt;0,(CONCATENATE("2v2_",'Valoració '!$D$7,"00",A56))," ")</f>
        <v xml:space="preserve"> </v>
      </c>
    </row>
    <row r="57" spans="1:7" x14ac:dyDescent="0.25">
      <c r="A57" s="221">
        <v>49</v>
      </c>
      <c r="B57" s="12"/>
      <c r="C57" s="12"/>
      <c r="D57" s="12"/>
      <c r="E57" s="12"/>
      <c r="F57" s="84"/>
      <c r="G57" s="222" t="str">
        <f>IF(B57&lt;&gt;0,(CONCATENATE("2v2_",'Valoració '!$D$7,"00",A57))," ")</f>
        <v xml:space="preserve"> </v>
      </c>
    </row>
    <row r="58" spans="1:7" x14ac:dyDescent="0.25">
      <c r="A58" s="221">
        <v>50</v>
      </c>
      <c r="B58" s="12"/>
      <c r="C58" s="12"/>
      <c r="D58" s="12"/>
      <c r="E58" s="12"/>
      <c r="F58" s="84"/>
      <c r="G58" s="222" t="str">
        <f>IF(B58&lt;&gt;0,(CONCATENATE("2v2_",'Valoració '!$D$7,"00",A58))," ")</f>
        <v xml:space="preserve"> </v>
      </c>
    </row>
    <row r="59" spans="1:7" x14ac:dyDescent="0.25">
      <c r="A59" s="221">
        <v>51</v>
      </c>
      <c r="B59" s="12"/>
      <c r="C59" s="12"/>
      <c r="D59" s="12"/>
      <c r="E59" s="12"/>
      <c r="F59" s="84"/>
      <c r="G59" s="222" t="str">
        <f>IF(B59&lt;&gt;0,(CONCATENATE("2v2_",'Valoració '!$D$7,"00",A59))," ")</f>
        <v xml:space="preserve"> </v>
      </c>
    </row>
    <row r="60" spans="1:7" x14ac:dyDescent="0.25">
      <c r="A60" s="221">
        <v>52</v>
      </c>
      <c r="B60" s="12"/>
      <c r="C60" s="12"/>
      <c r="D60" s="12"/>
      <c r="E60" s="12"/>
      <c r="F60" s="84"/>
      <c r="G60" s="222" t="str">
        <f>IF(B60&lt;&gt;0,(CONCATENATE("2v2_",'Valoració '!$D$7,"00",A60))," ")</f>
        <v xml:space="preserve"> </v>
      </c>
    </row>
    <row r="61" spans="1:7" x14ac:dyDescent="0.25">
      <c r="A61" s="221">
        <v>53</v>
      </c>
      <c r="B61" s="12"/>
      <c r="C61" s="12"/>
      <c r="D61" s="12"/>
      <c r="E61" s="12"/>
      <c r="F61" s="84"/>
      <c r="G61" s="222" t="str">
        <f>IF(B61&lt;&gt;0,(CONCATENATE("2v2_",'Valoració '!$D$7,"00",A61))," ")</f>
        <v xml:space="preserve"> </v>
      </c>
    </row>
    <row r="62" spans="1:7" x14ac:dyDescent="0.25">
      <c r="A62" s="221">
        <v>54</v>
      </c>
      <c r="B62" s="12"/>
      <c r="C62" s="12"/>
      <c r="D62" s="12"/>
      <c r="E62" s="12"/>
      <c r="F62" s="84"/>
      <c r="G62" s="222" t="str">
        <f>IF(B62&lt;&gt;0,(CONCATENATE("2v2_",'Valoració '!$D$7,"00",A62))," ")</f>
        <v xml:space="preserve"> </v>
      </c>
    </row>
    <row r="63" spans="1:7" x14ac:dyDescent="0.25">
      <c r="A63" s="221">
        <v>55</v>
      </c>
      <c r="B63" s="12"/>
      <c r="C63" s="12"/>
      <c r="D63" s="12"/>
      <c r="E63" s="12"/>
      <c r="F63" s="84"/>
      <c r="G63" s="222" t="str">
        <f>IF(B63&lt;&gt;0,(CONCATENATE("2v2_",'Valoració '!$D$7,"00",A63))," ")</f>
        <v xml:space="preserve"> </v>
      </c>
    </row>
    <row r="64" spans="1:7" x14ac:dyDescent="0.25">
      <c r="A64" s="221">
        <v>56</v>
      </c>
      <c r="B64" s="12"/>
      <c r="C64" s="12"/>
      <c r="D64" s="12"/>
      <c r="E64" s="12"/>
      <c r="F64" s="84"/>
      <c r="G64" s="222" t="str">
        <f>IF(B64&lt;&gt;0,(CONCATENATE("2v2_",'Valoració '!$D$7,"00",A64))," ")</f>
        <v xml:space="preserve"> </v>
      </c>
    </row>
    <row r="65" spans="1:7" x14ac:dyDescent="0.25">
      <c r="A65" s="221">
        <v>57</v>
      </c>
      <c r="B65" s="12"/>
      <c r="C65" s="12"/>
      <c r="D65" s="12"/>
      <c r="E65" s="12"/>
      <c r="F65" s="84"/>
      <c r="G65" s="222" t="str">
        <f>IF(B65&lt;&gt;0,(CONCATENATE("2v2_",'Valoració '!$D$7,"00",A65))," ")</f>
        <v xml:space="preserve"> </v>
      </c>
    </row>
    <row r="66" spans="1:7" x14ac:dyDescent="0.25">
      <c r="A66" s="221">
        <v>58</v>
      </c>
      <c r="B66" s="12"/>
      <c r="C66" s="12"/>
      <c r="D66" s="12"/>
      <c r="E66" s="12"/>
      <c r="F66" s="84"/>
      <c r="G66" s="222" t="str">
        <f>IF(B66&lt;&gt;0,(CONCATENATE("2v2_",'Valoració '!$D$7,"00",A66))," ")</f>
        <v xml:space="preserve"> </v>
      </c>
    </row>
    <row r="67" spans="1:7" x14ac:dyDescent="0.25">
      <c r="A67" s="221">
        <v>59</v>
      </c>
      <c r="B67" s="12"/>
      <c r="C67" s="12"/>
      <c r="D67" s="12"/>
      <c r="E67" s="12"/>
      <c r="F67" s="84"/>
      <c r="G67" s="222" t="str">
        <f>IF(B67&lt;&gt;0,(CONCATENATE("2v2_",'Valoració '!$D$7,"00",A67))," ")</f>
        <v xml:space="preserve"> </v>
      </c>
    </row>
    <row r="68" spans="1:7" x14ac:dyDescent="0.25">
      <c r="A68" s="221">
        <v>60</v>
      </c>
      <c r="B68" s="12"/>
      <c r="C68" s="12"/>
      <c r="D68" s="12"/>
      <c r="E68" s="12"/>
      <c r="F68" s="84"/>
      <c r="G68" s="222" t="str">
        <f>IF(B68&lt;&gt;0,(CONCATENATE("2v2_",'Valoració '!$D$7,"00",A68))," ")</f>
        <v xml:space="preserve"> </v>
      </c>
    </row>
    <row r="69" spans="1:7" x14ac:dyDescent="0.25">
      <c r="A69" s="221">
        <v>61</v>
      </c>
      <c r="B69" s="12"/>
      <c r="C69" s="12"/>
      <c r="D69" s="12"/>
      <c r="E69" s="12"/>
      <c r="F69" s="84"/>
      <c r="G69" s="222" t="str">
        <f>IF(B69&lt;&gt;0,(CONCATENATE("2v2_",'Valoració '!$D$7,"00",A69))," ")</f>
        <v xml:space="preserve"> </v>
      </c>
    </row>
    <row r="70" spans="1:7" x14ac:dyDescent="0.25">
      <c r="A70" s="221">
        <v>62</v>
      </c>
      <c r="B70" s="12"/>
      <c r="C70" s="12"/>
      <c r="D70" s="12"/>
      <c r="E70" s="12"/>
      <c r="F70" s="84"/>
      <c r="G70" s="222" t="str">
        <f>IF(B70&lt;&gt;0,(CONCATENATE("2v2_",'Valoració '!$D$7,"00",A70))," ")</f>
        <v xml:space="preserve"> </v>
      </c>
    </row>
    <row r="71" spans="1:7" x14ac:dyDescent="0.25">
      <c r="A71" s="221">
        <v>63</v>
      </c>
      <c r="B71" s="12"/>
      <c r="C71" s="12"/>
      <c r="D71" s="12"/>
      <c r="E71" s="12"/>
      <c r="F71" s="84"/>
      <c r="G71" s="222" t="str">
        <f>IF(B71&lt;&gt;0,(CONCATENATE("2v2_",'Valoració '!$D$7,"00",A71))," ")</f>
        <v xml:space="preserve"> </v>
      </c>
    </row>
    <row r="72" spans="1:7" x14ac:dyDescent="0.25">
      <c r="A72" s="221">
        <v>64</v>
      </c>
      <c r="B72" s="12"/>
      <c r="C72" s="12"/>
      <c r="D72" s="12"/>
      <c r="E72" s="12"/>
      <c r="F72" s="84"/>
      <c r="G72" s="222" t="str">
        <f>IF(B72&lt;&gt;0,(CONCATENATE("2v2_",'Valoració '!$D$7,"00",A72))," ")</f>
        <v xml:space="preserve"> </v>
      </c>
    </row>
    <row r="73" spans="1:7" x14ac:dyDescent="0.25">
      <c r="A73" s="221">
        <v>65</v>
      </c>
      <c r="B73" s="12"/>
      <c r="C73" s="12"/>
      <c r="D73" s="12"/>
      <c r="E73" s="12"/>
      <c r="F73" s="84"/>
      <c r="G73" s="222" t="str">
        <f>IF(B73&lt;&gt;0,(CONCATENATE("2v2_",'Valoració '!$D$7,"00",A73))," ")</f>
        <v xml:space="preserve"> </v>
      </c>
    </row>
    <row r="74" spans="1:7" x14ac:dyDescent="0.25">
      <c r="A74" s="221">
        <v>66</v>
      </c>
      <c r="B74" s="12"/>
      <c r="C74" s="12"/>
      <c r="D74" s="12"/>
      <c r="E74" s="12"/>
      <c r="F74" s="84"/>
      <c r="G74" s="222" t="str">
        <f>IF(B74&lt;&gt;0,(CONCATENATE("2v2_",'Valoració '!$D$7,"00",A74))," ")</f>
        <v xml:space="preserve"> </v>
      </c>
    </row>
    <row r="75" spans="1:7" x14ac:dyDescent="0.25">
      <c r="A75" s="221">
        <v>67</v>
      </c>
      <c r="B75" s="12"/>
      <c r="C75" s="12"/>
      <c r="D75" s="12"/>
      <c r="E75" s="12"/>
      <c r="F75" s="84"/>
      <c r="G75" s="222" t="str">
        <f>IF(B75&lt;&gt;0,(CONCATENATE("2v2_",'Valoració '!$D$7,"00",A75))," ")</f>
        <v xml:space="preserve"> </v>
      </c>
    </row>
    <row r="76" spans="1:7" x14ac:dyDescent="0.25">
      <c r="A76" s="221">
        <v>68</v>
      </c>
      <c r="B76" s="12"/>
      <c r="C76" s="12"/>
      <c r="D76" s="12"/>
      <c r="E76" s="12"/>
      <c r="F76" s="84"/>
      <c r="G76" s="222" t="str">
        <f>IF(B76&lt;&gt;0,(CONCATENATE("2v2_",'Valoració '!$D$7,"00",A76))," ")</f>
        <v xml:space="preserve"> </v>
      </c>
    </row>
    <row r="77" spans="1:7" x14ac:dyDescent="0.25">
      <c r="A77" s="221">
        <v>69</v>
      </c>
      <c r="B77" s="12"/>
      <c r="C77" s="12"/>
      <c r="D77" s="12"/>
      <c r="E77" s="12"/>
      <c r="F77" s="84"/>
      <c r="G77" s="222" t="str">
        <f>IF(B77&lt;&gt;0,(CONCATENATE("2v2_",'Valoració '!$D$7,"00",A77))," ")</f>
        <v xml:space="preserve"> </v>
      </c>
    </row>
    <row r="78" spans="1:7" x14ac:dyDescent="0.25">
      <c r="A78" s="221">
        <v>70</v>
      </c>
      <c r="B78" s="12"/>
      <c r="C78" s="12"/>
      <c r="D78" s="12"/>
      <c r="E78" s="12"/>
      <c r="F78" s="84"/>
      <c r="G78" s="222" t="str">
        <f>IF(B78&lt;&gt;0,(CONCATENATE("2v2_",'Valoració '!$D$7,"00",A78))," ")</f>
        <v xml:space="preserve"> </v>
      </c>
    </row>
    <row r="79" spans="1:7" x14ac:dyDescent="0.25">
      <c r="A79" s="221">
        <v>71</v>
      </c>
      <c r="B79" s="12"/>
      <c r="C79" s="12"/>
      <c r="D79" s="12"/>
      <c r="E79" s="12"/>
      <c r="F79" s="84"/>
      <c r="G79" s="222" t="str">
        <f>IF(B79&lt;&gt;0,(CONCATENATE("2v2_",'Valoració '!$D$7,"00",A79))," ")</f>
        <v xml:space="preserve"> </v>
      </c>
    </row>
    <row r="80" spans="1:7" x14ac:dyDescent="0.25">
      <c r="A80" s="221">
        <v>72</v>
      </c>
      <c r="B80" s="12"/>
      <c r="C80" s="12"/>
      <c r="D80" s="12"/>
      <c r="E80" s="12"/>
      <c r="F80" s="84"/>
      <c r="G80" s="222" t="str">
        <f>IF(B80&lt;&gt;0,(CONCATENATE("2v2_",'Valoració '!$D$7,"00",A80))," ")</f>
        <v xml:space="preserve"> </v>
      </c>
    </row>
    <row r="81" spans="1:7" x14ac:dyDescent="0.25">
      <c r="A81" s="221">
        <v>73</v>
      </c>
      <c r="B81" s="12"/>
      <c r="C81" s="12"/>
      <c r="D81" s="12"/>
      <c r="E81" s="12"/>
      <c r="F81" s="84"/>
      <c r="G81" s="222" t="str">
        <f>IF(B81&lt;&gt;0,(CONCATENATE("2v2_",'Valoració '!$D$7,"00",A81))," ")</f>
        <v xml:space="preserve"> </v>
      </c>
    </row>
    <row r="82" spans="1:7" x14ac:dyDescent="0.25">
      <c r="A82" s="221">
        <v>74</v>
      </c>
      <c r="B82" s="12"/>
      <c r="C82" s="12"/>
      <c r="D82" s="12"/>
      <c r="E82" s="12"/>
      <c r="F82" s="84"/>
      <c r="G82" s="222" t="str">
        <f>IF(B82&lt;&gt;0,(CONCATENATE("2v2_",'Valoració '!$D$7,"00",A82))," ")</f>
        <v xml:space="preserve"> </v>
      </c>
    </row>
    <row r="83" spans="1:7" x14ac:dyDescent="0.25">
      <c r="A83" s="221">
        <v>75</v>
      </c>
      <c r="B83" s="12"/>
      <c r="C83" s="12"/>
      <c r="D83" s="12"/>
      <c r="E83" s="12"/>
      <c r="F83" s="84"/>
      <c r="G83" s="222" t="str">
        <f>IF(B83&lt;&gt;0,(CONCATENATE("2v2_",'Valoració '!$D$7,"00",A83))," ")</f>
        <v xml:space="preserve"> </v>
      </c>
    </row>
    <row r="84" spans="1:7" x14ac:dyDescent="0.25">
      <c r="A84" s="221">
        <v>76</v>
      </c>
      <c r="B84" s="12"/>
      <c r="C84" s="12"/>
      <c r="D84" s="12"/>
      <c r="E84" s="12"/>
      <c r="F84" s="84"/>
      <c r="G84" s="222" t="str">
        <f>IF(B84&lt;&gt;0,(CONCATENATE("2v2_",'Valoració '!$D$7,"00",A84))," ")</f>
        <v xml:space="preserve"> </v>
      </c>
    </row>
    <row r="85" spans="1:7" x14ac:dyDescent="0.25">
      <c r="A85" s="221">
        <v>77</v>
      </c>
      <c r="B85" s="12"/>
      <c r="C85" s="12"/>
      <c r="D85" s="12"/>
      <c r="E85" s="12"/>
      <c r="F85" s="84"/>
      <c r="G85" s="222" t="str">
        <f>IF(B85&lt;&gt;0,(CONCATENATE("2v2_",'Valoració '!$D$7,"00",A85))," ")</f>
        <v xml:space="preserve"> </v>
      </c>
    </row>
    <row r="86" spans="1:7" x14ac:dyDescent="0.25">
      <c r="A86" s="221">
        <v>78</v>
      </c>
      <c r="B86" s="12"/>
      <c r="C86" s="12"/>
      <c r="D86" s="12"/>
      <c r="E86" s="12"/>
      <c r="F86" s="84"/>
      <c r="G86" s="222" t="str">
        <f>IF(B86&lt;&gt;0,(CONCATENATE("2v2_",'Valoració '!$D$7,"00",A86))," ")</f>
        <v xml:space="preserve"> </v>
      </c>
    </row>
    <row r="87" spans="1:7" x14ac:dyDescent="0.25">
      <c r="A87" s="221">
        <v>79</v>
      </c>
      <c r="B87" s="12"/>
      <c r="C87" s="12"/>
      <c r="D87" s="12"/>
      <c r="E87" s="12"/>
      <c r="F87" s="84"/>
      <c r="G87" s="222" t="str">
        <f>IF(B87&lt;&gt;0,(CONCATENATE("2v2_",'Valoració '!$D$7,"00",A87))," ")</f>
        <v xml:space="preserve"> </v>
      </c>
    </row>
    <row r="88" spans="1:7" x14ac:dyDescent="0.25">
      <c r="A88" s="221">
        <v>80</v>
      </c>
      <c r="B88" s="12"/>
      <c r="C88" s="12"/>
      <c r="D88" s="12"/>
      <c r="E88" s="12"/>
      <c r="F88" s="84"/>
      <c r="G88" s="222" t="str">
        <f>IF(B88&lt;&gt;0,(CONCATENATE("2v2_",'Valoració '!$D$7,"00",A88))," ")</f>
        <v xml:space="preserve"> </v>
      </c>
    </row>
    <row r="89" spans="1:7" x14ac:dyDescent="0.25">
      <c r="A89" s="221">
        <v>81</v>
      </c>
      <c r="B89" s="12"/>
      <c r="C89" s="12"/>
      <c r="D89" s="12"/>
      <c r="E89" s="12"/>
      <c r="F89" s="84"/>
      <c r="G89" s="222" t="str">
        <f>IF(B89&lt;&gt;0,(CONCATENATE("2v2_",'Valoració '!$D$7,"00",A89))," ")</f>
        <v xml:space="preserve"> </v>
      </c>
    </row>
    <row r="90" spans="1:7" x14ac:dyDescent="0.25">
      <c r="A90" s="221">
        <v>82</v>
      </c>
      <c r="B90" s="12"/>
      <c r="C90" s="12"/>
      <c r="D90" s="12"/>
      <c r="E90" s="12"/>
      <c r="F90" s="84"/>
      <c r="G90" s="222" t="str">
        <f>IF(B90&lt;&gt;0,(CONCATENATE("2v2_",'Valoració '!$D$7,"00",A90))," ")</f>
        <v xml:space="preserve"> </v>
      </c>
    </row>
    <row r="91" spans="1:7" x14ac:dyDescent="0.25">
      <c r="A91" s="221">
        <v>83</v>
      </c>
      <c r="B91" s="12"/>
      <c r="C91" s="12"/>
      <c r="D91" s="12"/>
      <c r="E91" s="12"/>
      <c r="F91" s="84"/>
      <c r="G91" s="222" t="str">
        <f>IF(B91&lt;&gt;0,(CONCATENATE("2v2_",'Valoració '!$D$7,"00",A91))," ")</f>
        <v xml:space="preserve"> </v>
      </c>
    </row>
    <row r="92" spans="1:7" x14ac:dyDescent="0.25">
      <c r="A92" s="221">
        <v>84</v>
      </c>
      <c r="B92" s="12"/>
      <c r="C92" s="12"/>
      <c r="D92" s="12"/>
      <c r="E92" s="12"/>
      <c r="F92" s="84"/>
      <c r="G92" s="222" t="str">
        <f>IF(B92&lt;&gt;0,(CONCATENATE("2v2_",'Valoració '!$D$7,"00",A92))," ")</f>
        <v xml:space="preserve"> </v>
      </c>
    </row>
    <row r="93" spans="1:7" x14ac:dyDescent="0.25">
      <c r="A93" s="221">
        <v>85</v>
      </c>
      <c r="B93" s="12"/>
      <c r="C93" s="12"/>
      <c r="D93" s="12"/>
      <c r="E93" s="12"/>
      <c r="F93" s="84"/>
      <c r="G93" s="222" t="str">
        <f>IF(B93&lt;&gt;0,(CONCATENATE("2v2_",'Valoració '!$D$7,"00",A93))," ")</f>
        <v xml:space="preserve"> </v>
      </c>
    </row>
    <row r="94" spans="1:7" x14ac:dyDescent="0.25">
      <c r="A94" s="221">
        <v>86</v>
      </c>
      <c r="B94" s="12"/>
      <c r="C94" s="12"/>
      <c r="D94" s="12"/>
      <c r="E94" s="12"/>
      <c r="F94" s="84"/>
      <c r="G94" s="222" t="str">
        <f>IF(B94&lt;&gt;0,(CONCATENATE("2v2_",'Valoració '!$D$7,"00",A94))," ")</f>
        <v xml:space="preserve"> </v>
      </c>
    </row>
    <row r="95" spans="1:7" x14ac:dyDescent="0.25">
      <c r="A95" s="221">
        <v>87</v>
      </c>
      <c r="B95" s="12"/>
      <c r="C95" s="12"/>
      <c r="D95" s="12"/>
      <c r="E95" s="12"/>
      <c r="F95" s="84"/>
      <c r="G95" s="222" t="str">
        <f>IF(B95&lt;&gt;0,(CONCATENATE("2v2_",'Valoració '!$D$7,"00",A95))," ")</f>
        <v xml:space="preserve"> </v>
      </c>
    </row>
    <row r="96" spans="1:7" x14ac:dyDescent="0.25">
      <c r="A96" s="221">
        <v>88</v>
      </c>
      <c r="B96" s="12"/>
      <c r="C96" s="12"/>
      <c r="D96" s="12"/>
      <c r="E96" s="12"/>
      <c r="F96" s="84"/>
      <c r="G96" s="222" t="str">
        <f>IF(B96&lt;&gt;0,(CONCATENATE("2v2_",'Valoració '!$D$7,"00",A96))," ")</f>
        <v xml:space="preserve"> </v>
      </c>
    </row>
    <row r="97" spans="1:7" x14ac:dyDescent="0.25">
      <c r="A97" s="221">
        <v>89</v>
      </c>
      <c r="B97" s="12"/>
      <c r="C97" s="12"/>
      <c r="D97" s="12"/>
      <c r="E97" s="12"/>
      <c r="F97" s="84"/>
      <c r="G97" s="222" t="str">
        <f>IF(B97&lt;&gt;0,(CONCATENATE("2v2_",'Valoració '!$D$7,"00",A97))," ")</f>
        <v xml:space="preserve"> </v>
      </c>
    </row>
    <row r="98" spans="1:7" x14ac:dyDescent="0.25">
      <c r="A98" s="221">
        <v>90</v>
      </c>
      <c r="B98" s="12"/>
      <c r="C98" s="12"/>
      <c r="D98" s="12"/>
      <c r="E98" s="12"/>
      <c r="F98" s="84"/>
      <c r="G98" s="222" t="str">
        <f>IF(B98&lt;&gt;0,(CONCATENATE("2v2_",'Valoració '!$D$7,"00",A98))," ")</f>
        <v xml:space="preserve"> </v>
      </c>
    </row>
    <row r="99" spans="1:7" x14ac:dyDescent="0.25">
      <c r="A99" s="221">
        <v>91</v>
      </c>
      <c r="B99" s="12"/>
      <c r="C99" s="12"/>
      <c r="D99" s="12"/>
      <c r="E99" s="12"/>
      <c r="F99" s="84"/>
      <c r="G99" s="222" t="str">
        <f>IF(B99&lt;&gt;0,(CONCATENATE("2v2_",'Valoració '!$D$7,"00",A99))," ")</f>
        <v xml:space="preserve"> </v>
      </c>
    </row>
    <row r="100" spans="1:7" x14ac:dyDescent="0.25">
      <c r="A100" s="221">
        <v>92</v>
      </c>
      <c r="B100" s="12"/>
      <c r="C100" s="12"/>
      <c r="D100" s="12"/>
      <c r="E100" s="12"/>
      <c r="F100" s="84"/>
      <c r="G100" s="222" t="str">
        <f>IF(B100&lt;&gt;0,(CONCATENATE("2v2_",'Valoració '!$D$7,"00",A100))," ")</f>
        <v xml:space="preserve"> </v>
      </c>
    </row>
    <row r="101" spans="1:7" x14ac:dyDescent="0.25">
      <c r="A101" s="221">
        <v>93</v>
      </c>
      <c r="B101" s="12"/>
      <c r="C101" s="12"/>
      <c r="D101" s="12"/>
      <c r="E101" s="12"/>
      <c r="F101" s="84"/>
      <c r="G101" s="222" t="str">
        <f>IF(B101&lt;&gt;0,(CONCATENATE("2v2_",'Valoració '!$D$7,"00",A101))," ")</f>
        <v xml:space="preserve"> </v>
      </c>
    </row>
    <row r="102" spans="1:7" x14ac:dyDescent="0.25">
      <c r="A102" s="221">
        <v>94</v>
      </c>
      <c r="B102" s="12"/>
      <c r="C102" s="12"/>
      <c r="D102" s="12"/>
      <c r="E102" s="12"/>
      <c r="F102" s="84"/>
      <c r="G102" s="222" t="str">
        <f>IF(B102&lt;&gt;0,(CONCATENATE("2v2_",'Valoració '!$D$7,"00",A102))," ")</f>
        <v xml:space="preserve"> </v>
      </c>
    </row>
    <row r="103" spans="1:7" x14ac:dyDescent="0.25">
      <c r="A103" s="221">
        <v>95</v>
      </c>
      <c r="B103" s="12"/>
      <c r="C103" s="12"/>
      <c r="D103" s="12"/>
      <c r="E103" s="12"/>
      <c r="F103" s="84"/>
      <c r="G103" s="222" t="str">
        <f>IF(B103&lt;&gt;0,(CONCATENATE("2v2_",'Valoració '!$D$7,"00",A103))," ")</f>
        <v xml:space="preserve"> </v>
      </c>
    </row>
    <row r="104" spans="1:7" x14ac:dyDescent="0.25">
      <c r="A104" s="221">
        <v>96</v>
      </c>
      <c r="B104" s="12"/>
      <c r="C104" s="12"/>
      <c r="D104" s="12"/>
      <c r="E104" s="12"/>
      <c r="F104" s="84"/>
      <c r="G104" s="222" t="str">
        <f>IF(B104&lt;&gt;0,(CONCATENATE("2v2_",'Valoració '!$D$7,"00",A104))," ")</f>
        <v xml:space="preserve"> </v>
      </c>
    </row>
    <row r="105" spans="1:7" x14ac:dyDescent="0.25">
      <c r="A105" s="221">
        <v>97</v>
      </c>
      <c r="B105" s="12"/>
      <c r="C105" s="12"/>
      <c r="D105" s="12"/>
      <c r="E105" s="12"/>
      <c r="F105" s="84"/>
      <c r="G105" s="222" t="str">
        <f>IF(B105&lt;&gt;0,(CONCATENATE("2v2_",'Valoració '!$D$7,"00",A105))," ")</f>
        <v xml:space="preserve"> </v>
      </c>
    </row>
    <row r="106" spans="1:7" x14ac:dyDescent="0.25">
      <c r="A106" s="221">
        <v>98</v>
      </c>
      <c r="B106" s="12"/>
      <c r="C106" s="12"/>
      <c r="D106" s="12"/>
      <c r="E106" s="12"/>
      <c r="F106" s="84"/>
      <c r="G106" s="222" t="str">
        <f>IF(B106&lt;&gt;0,(CONCATENATE("2v2_",'Valoració '!$D$7,"00",A106))," ")</f>
        <v xml:space="preserve"> </v>
      </c>
    </row>
    <row r="107" spans="1:7" x14ac:dyDescent="0.25">
      <c r="A107" s="221">
        <v>99</v>
      </c>
      <c r="B107" s="12"/>
      <c r="C107" s="12"/>
      <c r="D107" s="12"/>
      <c r="E107" s="12"/>
      <c r="F107" s="84"/>
      <c r="G107" s="222" t="str">
        <f>IF(B107&lt;&gt;0,(CONCATENATE("2v2_",'Valoració '!$D$7,"00",A107))," ")</f>
        <v xml:space="preserve"> </v>
      </c>
    </row>
    <row r="108" spans="1:7" x14ac:dyDescent="0.25">
      <c r="A108" s="249">
        <v>100</v>
      </c>
      <c r="B108" s="195"/>
      <c r="C108" s="195"/>
      <c r="D108" s="195"/>
      <c r="E108" s="195"/>
      <c r="F108" s="227"/>
      <c r="G108" s="252" t="str">
        <f>IF(B108&lt;&gt;0,(CONCATENATE("2v2_",'Valoració '!$D$7,"00",A108))," ")</f>
        <v xml:space="preserve"> </v>
      </c>
    </row>
    <row r="110" spans="1:7" ht="15.75" x14ac:dyDescent="0.25">
      <c r="B110" s="129"/>
      <c r="C110" s="129"/>
    </row>
  </sheetData>
  <sheetProtection algorithmName="SHA-512" hashValue="2f9C5sOVlTzrY372VIlTEGGpL5p5fTUuJfGJXcFuwI4DExzwixYZzzH1T6r5IQwR1b+1ZeI9I7sQd5l+2FdCEg==" saltValue="xkMwujwJ7J+8Glu0qpYxxw==" spinCount="100000" sheet="1" objects="1" scenarios="1"/>
  <mergeCells count="1">
    <mergeCell ref="A7:D7"/>
  </mergeCells>
  <hyperlinks>
    <hyperlink ref="A6" r:id="rId1" xr:uid="{00000000-0004-0000-0F00-000000000000}"/>
  </hyperlinks>
  <pageMargins left="0.7" right="0.7" top="0.75" bottom="0.75" header="0.3" footer="0.3"/>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ull18"/>
  <dimension ref="A1:N109"/>
  <sheetViews>
    <sheetView zoomScale="110" zoomScaleNormal="110" workbookViewId="0">
      <selection activeCell="A4" sqref="A4"/>
    </sheetView>
  </sheetViews>
  <sheetFormatPr baseColWidth="10" defaultColWidth="9.140625" defaultRowHeight="15" x14ac:dyDescent="0.25"/>
  <cols>
    <col min="2" max="2" width="84.42578125" customWidth="1"/>
    <col min="3" max="3" width="42.42578125" customWidth="1"/>
    <col min="4" max="4" width="29.85546875" style="91" customWidth="1"/>
    <col min="5" max="5" width="28.28515625" customWidth="1"/>
  </cols>
  <sheetData>
    <row r="1" spans="1:14" x14ac:dyDescent="0.25">
      <c r="A1" s="25" t="s">
        <v>136</v>
      </c>
    </row>
    <row r="2" spans="1:14" x14ac:dyDescent="0.25">
      <c r="A2" t="s">
        <v>114</v>
      </c>
    </row>
    <row r="3" spans="1:14" x14ac:dyDescent="0.25">
      <c r="C3" s="199"/>
    </row>
    <row r="4" spans="1:14" ht="18.75" x14ac:dyDescent="0.3">
      <c r="A4" s="291"/>
      <c r="B4" s="150" t="s">
        <v>138</v>
      </c>
      <c r="C4" s="178">
        <f>SUM(D8:D107)</f>
        <v>0</v>
      </c>
      <c r="D4" s="90"/>
    </row>
    <row r="6" spans="1:14" x14ac:dyDescent="0.25">
      <c r="A6" s="382" t="s">
        <v>214</v>
      </c>
      <c r="B6" s="383"/>
      <c r="C6" s="383"/>
      <c r="D6" s="384"/>
    </row>
    <row r="7" spans="1:14" ht="34.5" customHeight="1" x14ac:dyDescent="0.25">
      <c r="A7" s="256" t="s">
        <v>64</v>
      </c>
      <c r="B7" s="257" t="s">
        <v>139</v>
      </c>
      <c r="C7" s="257" t="s">
        <v>117</v>
      </c>
      <c r="D7" s="257" t="s">
        <v>137</v>
      </c>
      <c r="E7" s="258" t="s">
        <v>62</v>
      </c>
    </row>
    <row r="8" spans="1:14" x14ac:dyDescent="0.25">
      <c r="A8" s="212">
        <v>1</v>
      </c>
      <c r="B8" s="35"/>
      <c r="C8" s="35"/>
      <c r="D8" s="210"/>
      <c r="E8" s="253" t="str">
        <f>IF(B8&gt;0,CONCATENATE("2vi_",'Valoració '!$D$7,"00",A8),"")</f>
        <v/>
      </c>
      <c r="F8" s="197"/>
    </row>
    <row r="9" spans="1:14" x14ac:dyDescent="0.25">
      <c r="A9" s="212">
        <v>2</v>
      </c>
      <c r="B9" s="35"/>
      <c r="C9" s="35"/>
      <c r="D9" s="210"/>
      <c r="E9" s="253" t="str">
        <f>IF(B9&gt;0,CONCATENATE("2vi_",'Valoració '!$D$7,"00",A9),"")</f>
        <v/>
      </c>
      <c r="F9" s="197"/>
    </row>
    <row r="10" spans="1:14" x14ac:dyDescent="0.25">
      <c r="A10" s="212">
        <v>3</v>
      </c>
      <c r="B10" s="35"/>
      <c r="C10" s="35"/>
      <c r="D10" s="210"/>
      <c r="E10" s="253" t="str">
        <f>IF(B10&gt;0,CONCATENATE("2vi_",'Valoració '!$D$7,"00",A10),"")</f>
        <v/>
      </c>
      <c r="F10" s="205"/>
      <c r="G10" s="206"/>
      <c r="H10" s="206"/>
      <c r="I10" s="206"/>
      <c r="J10" s="206"/>
      <c r="K10" s="206"/>
      <c r="L10" s="206"/>
      <c r="M10" s="206"/>
      <c r="N10" s="206"/>
    </row>
    <row r="11" spans="1:14" x14ac:dyDescent="0.25">
      <c r="A11" s="212">
        <v>4</v>
      </c>
      <c r="B11" s="35"/>
      <c r="C11" s="35"/>
      <c r="D11" s="210"/>
      <c r="E11" s="253" t="str">
        <f>IF(B11&gt;0,CONCATENATE("2vi_",'Valoració '!$D$7,"00",A11),"")</f>
        <v/>
      </c>
      <c r="F11" s="205"/>
    </row>
    <row r="12" spans="1:14" x14ac:dyDescent="0.25">
      <c r="A12" s="212">
        <v>5</v>
      </c>
      <c r="B12" s="197"/>
      <c r="C12" s="35"/>
      <c r="D12" s="210"/>
      <c r="E12" s="253" t="str">
        <f>IF(B12&gt;0,CONCATENATE("2vi_",'Valoració '!$D$7,"00",A12),"")</f>
        <v/>
      </c>
      <c r="F12" s="197"/>
    </row>
    <row r="13" spans="1:14" x14ac:dyDescent="0.25">
      <c r="A13" s="212">
        <v>6</v>
      </c>
      <c r="B13" s="35"/>
      <c r="C13" s="35"/>
      <c r="D13" s="210"/>
      <c r="E13" s="253" t="str">
        <f>IF(B13&gt;0,CONCATENATE("2vi_",'Valoració '!$D$7,"00",A13),"")</f>
        <v/>
      </c>
    </row>
    <row r="14" spans="1:14" x14ac:dyDescent="0.25">
      <c r="A14" s="212">
        <v>7</v>
      </c>
      <c r="B14" s="12"/>
      <c r="C14" s="12"/>
      <c r="D14" s="92"/>
      <c r="E14" s="253" t="str">
        <f>IF(B14&gt;0,CONCATENATE("2vi_",'Valoració '!$D$7,"00",A14),"")</f>
        <v/>
      </c>
    </row>
    <row r="15" spans="1:14" x14ac:dyDescent="0.25">
      <c r="A15" s="212">
        <v>8</v>
      </c>
      <c r="B15" s="12"/>
      <c r="C15" s="12"/>
      <c r="D15" s="92"/>
      <c r="E15" s="253" t="str">
        <f>IF(B15&gt;0,CONCATENATE("2vi_",'Valoració '!$D$7,"00",A15),"")</f>
        <v/>
      </c>
    </row>
    <row r="16" spans="1:14" x14ac:dyDescent="0.25">
      <c r="A16" s="212">
        <v>9</v>
      </c>
      <c r="B16" s="12"/>
      <c r="C16" s="12"/>
      <c r="D16" s="92"/>
      <c r="E16" s="253" t="str">
        <f>IF(B16&gt;0,CONCATENATE("2vi_",'Valoració '!$D$7,"00",A16),"")</f>
        <v/>
      </c>
    </row>
    <row r="17" spans="1:5" x14ac:dyDescent="0.25">
      <c r="A17" s="212">
        <v>10</v>
      </c>
      <c r="B17" s="12"/>
      <c r="C17" s="12"/>
      <c r="D17" s="92"/>
      <c r="E17" s="253" t="str">
        <f>IF(B17&gt;0,CONCATENATE("2vi_",'Valoració '!$D$7,"00",A17),"")</f>
        <v/>
      </c>
    </row>
    <row r="18" spans="1:5" x14ac:dyDescent="0.25">
      <c r="A18" s="212">
        <v>11</v>
      </c>
      <c r="B18" s="12"/>
      <c r="C18" s="12"/>
      <c r="D18" s="92"/>
      <c r="E18" s="253" t="str">
        <f>IF(B18&gt;0,CONCATENATE("2vi_",'Valoració '!$D$7,"00",A18),"")</f>
        <v/>
      </c>
    </row>
    <row r="19" spans="1:5" x14ac:dyDescent="0.25">
      <c r="A19" s="212">
        <v>12</v>
      </c>
      <c r="B19" s="12"/>
      <c r="C19" s="12"/>
      <c r="D19" s="92"/>
      <c r="E19" s="253" t="str">
        <f>IF(B19&gt;0,CONCATENATE("2vi_",'Valoració '!$D$7,"00",A19),"")</f>
        <v/>
      </c>
    </row>
    <row r="20" spans="1:5" x14ac:dyDescent="0.25">
      <c r="A20" s="212">
        <v>13</v>
      </c>
      <c r="B20" s="12"/>
      <c r="C20" s="12"/>
      <c r="D20" s="92"/>
      <c r="E20" s="253" t="str">
        <f>IF(B20&gt;0,CONCATENATE("2vi_",'Valoració '!$D$7,"00",A20),"")</f>
        <v/>
      </c>
    </row>
    <row r="21" spans="1:5" x14ac:dyDescent="0.25">
      <c r="A21" s="212">
        <v>14</v>
      </c>
      <c r="B21" s="12"/>
      <c r="C21" s="12"/>
      <c r="D21" s="92"/>
      <c r="E21" s="253" t="str">
        <f>IF(B21&gt;0,CONCATENATE("2vi_",'Valoració '!$D$7,"00",A21),"")</f>
        <v/>
      </c>
    </row>
    <row r="22" spans="1:5" x14ac:dyDescent="0.25">
      <c r="A22" s="212">
        <v>15</v>
      </c>
      <c r="B22" s="12"/>
      <c r="C22" s="12"/>
      <c r="D22" s="92"/>
      <c r="E22" s="253" t="str">
        <f>IF(B22&gt;0,CONCATENATE("2vi_",'Valoració '!$D$7,"00",A22),"")</f>
        <v/>
      </c>
    </row>
    <row r="23" spans="1:5" x14ac:dyDescent="0.25">
      <c r="A23" s="212">
        <v>16</v>
      </c>
      <c r="B23" s="12"/>
      <c r="C23" s="12"/>
      <c r="D23" s="92"/>
      <c r="E23" s="253" t="str">
        <f>IF(B23&gt;0,CONCATENATE("2vi_",'Valoració '!$D$7,"00",A23),"")</f>
        <v/>
      </c>
    </row>
    <row r="24" spans="1:5" x14ac:dyDescent="0.25">
      <c r="A24" s="212">
        <v>17</v>
      </c>
      <c r="B24" s="12"/>
      <c r="C24" s="12"/>
      <c r="D24" s="92"/>
      <c r="E24" s="253" t="str">
        <f>IF(B24&gt;0,CONCATENATE("2vi_",'Valoració '!$D$7,"00",A24),"")</f>
        <v/>
      </c>
    </row>
    <row r="25" spans="1:5" x14ac:dyDescent="0.25">
      <c r="A25" s="212">
        <v>18</v>
      </c>
      <c r="B25" s="12"/>
      <c r="C25" s="12"/>
      <c r="D25" s="92"/>
      <c r="E25" s="253" t="str">
        <f>IF(B25&gt;0,CONCATENATE("2vi_",'Valoració '!$D$7,"00",A25),"")</f>
        <v/>
      </c>
    </row>
    <row r="26" spans="1:5" x14ac:dyDescent="0.25">
      <c r="A26" s="212">
        <v>19</v>
      </c>
      <c r="B26" s="12"/>
      <c r="C26" s="12"/>
      <c r="D26" s="92"/>
      <c r="E26" s="253" t="str">
        <f>IF(B26&gt;0,CONCATENATE("2vi_",'Valoració '!$D$7,"00",A26),"")</f>
        <v/>
      </c>
    </row>
    <row r="27" spans="1:5" x14ac:dyDescent="0.25">
      <c r="A27" s="212">
        <v>20</v>
      </c>
      <c r="B27" s="12"/>
      <c r="C27" s="12"/>
      <c r="D27" s="92"/>
      <c r="E27" s="253" t="str">
        <f>IF(B27&gt;0,CONCATENATE("2vi_",'Valoració '!$D$7,"00",A27),"")</f>
        <v/>
      </c>
    </row>
    <row r="28" spans="1:5" x14ac:dyDescent="0.25">
      <c r="A28" s="212">
        <v>21</v>
      </c>
      <c r="B28" s="12"/>
      <c r="C28" s="12"/>
      <c r="D28" s="92"/>
      <c r="E28" s="253" t="str">
        <f>IF(B28&gt;0,CONCATENATE("2vi_",'Valoració '!$D$7,"00",A28),"")</f>
        <v/>
      </c>
    </row>
    <row r="29" spans="1:5" x14ac:dyDescent="0.25">
      <c r="A29" s="212">
        <v>22</v>
      </c>
      <c r="B29" s="12"/>
      <c r="C29" s="12"/>
      <c r="D29" s="92"/>
      <c r="E29" s="253" t="str">
        <f>IF(B29&gt;0,CONCATENATE("2vi_",'Valoració '!$D$7,"00",A29),"")</f>
        <v/>
      </c>
    </row>
    <row r="30" spans="1:5" x14ac:dyDescent="0.25">
      <c r="A30" s="212">
        <v>23</v>
      </c>
      <c r="B30" s="12"/>
      <c r="C30" s="12"/>
      <c r="D30" s="92"/>
      <c r="E30" s="253" t="str">
        <f>IF(B30&gt;0,CONCATENATE("2vi_",'Valoració '!$D$7,"00",A30),"")</f>
        <v/>
      </c>
    </row>
    <row r="31" spans="1:5" x14ac:dyDescent="0.25">
      <c r="A31" s="212">
        <v>24</v>
      </c>
      <c r="B31" s="12"/>
      <c r="C31" s="12"/>
      <c r="D31" s="92"/>
      <c r="E31" s="253" t="str">
        <f>IF(B31&gt;0,CONCATENATE("2vi_",'Valoració '!$D$7,"00",A31),"")</f>
        <v/>
      </c>
    </row>
    <row r="32" spans="1:5" x14ac:dyDescent="0.25">
      <c r="A32" s="212">
        <v>25</v>
      </c>
      <c r="B32" s="12"/>
      <c r="C32" s="12"/>
      <c r="D32" s="92"/>
      <c r="E32" s="253" t="str">
        <f>IF(B32&gt;0,CONCATENATE("2vi_",'Valoració '!$D$7,"00",A32),"")</f>
        <v/>
      </c>
    </row>
    <row r="33" spans="1:5" x14ac:dyDescent="0.25">
      <c r="A33" s="212">
        <v>26</v>
      </c>
      <c r="B33" s="12"/>
      <c r="C33" s="12"/>
      <c r="D33" s="92"/>
      <c r="E33" s="253" t="str">
        <f>IF(B33&gt;0,CONCATENATE("2vi_",'Valoració '!$D$7,"00",A33),"")</f>
        <v/>
      </c>
    </row>
    <row r="34" spans="1:5" x14ac:dyDescent="0.25">
      <c r="A34" s="212">
        <v>27</v>
      </c>
      <c r="B34" s="12"/>
      <c r="C34" s="12"/>
      <c r="D34" s="92"/>
      <c r="E34" s="253" t="str">
        <f>IF(B34&gt;0,CONCATENATE("2vi_",'Valoració '!$D$7,"00",A34),"")</f>
        <v/>
      </c>
    </row>
    <row r="35" spans="1:5" x14ac:dyDescent="0.25">
      <c r="A35" s="212">
        <v>28</v>
      </c>
      <c r="B35" s="12"/>
      <c r="C35" s="12"/>
      <c r="D35" s="92"/>
      <c r="E35" s="253" t="str">
        <f>IF(B35&gt;0,CONCATENATE("2vi_",'Valoració '!$D$7,"00",A35),"")</f>
        <v/>
      </c>
    </row>
    <row r="36" spans="1:5" x14ac:dyDescent="0.25">
      <c r="A36" s="212">
        <v>29</v>
      </c>
      <c r="B36" s="12"/>
      <c r="C36" s="12"/>
      <c r="D36" s="92"/>
      <c r="E36" s="253" t="str">
        <f>IF(B36&gt;0,CONCATENATE("2vi_",'Valoració '!$D$7,"00",A36),"")</f>
        <v/>
      </c>
    </row>
    <row r="37" spans="1:5" x14ac:dyDescent="0.25">
      <c r="A37" s="212">
        <v>30</v>
      </c>
      <c r="B37" s="12"/>
      <c r="C37" s="12"/>
      <c r="D37" s="92"/>
      <c r="E37" s="253" t="str">
        <f>IF(B37&gt;0,CONCATENATE("2vi_",'Valoració '!$D$7,"00",A37),"")</f>
        <v/>
      </c>
    </row>
    <row r="38" spans="1:5" x14ac:dyDescent="0.25">
      <c r="A38" s="212">
        <v>31</v>
      </c>
      <c r="B38" s="12"/>
      <c r="C38" s="12"/>
      <c r="D38" s="92"/>
      <c r="E38" s="253" t="str">
        <f>IF(B38&gt;0,CONCATENATE("2vi_",'Valoració '!$D$7,"00",A38),"")</f>
        <v/>
      </c>
    </row>
    <row r="39" spans="1:5" x14ac:dyDescent="0.25">
      <c r="A39" s="212">
        <v>32</v>
      </c>
      <c r="B39" s="12"/>
      <c r="C39" s="12"/>
      <c r="D39" s="92"/>
      <c r="E39" s="253" t="str">
        <f>IF(B39&gt;0,CONCATENATE("2vi_",'Valoració '!$D$7,"00",A39),"")</f>
        <v/>
      </c>
    </row>
    <row r="40" spans="1:5" x14ac:dyDescent="0.25">
      <c r="A40" s="212">
        <v>33</v>
      </c>
      <c r="B40" s="12"/>
      <c r="C40" s="12"/>
      <c r="D40" s="92"/>
      <c r="E40" s="253" t="str">
        <f>IF(B40&gt;0,CONCATENATE("2vi_",'Valoració '!$D$7,"00",A40),"")</f>
        <v/>
      </c>
    </row>
    <row r="41" spans="1:5" x14ac:dyDescent="0.25">
      <c r="A41" s="212">
        <v>34</v>
      </c>
      <c r="B41" s="12"/>
      <c r="C41" s="12"/>
      <c r="D41" s="92"/>
      <c r="E41" s="253" t="str">
        <f>IF(B41&gt;0,CONCATENATE("2vi_",'Valoració '!$D$7,"00",A41),"")</f>
        <v/>
      </c>
    </row>
    <row r="42" spans="1:5" x14ac:dyDescent="0.25">
      <c r="A42" s="212">
        <v>35</v>
      </c>
      <c r="B42" s="12"/>
      <c r="C42" s="12"/>
      <c r="D42" s="92"/>
      <c r="E42" s="253" t="str">
        <f>IF(B42&gt;0,CONCATENATE("2vi_",'Valoració '!$D$7,"00",A42),"")</f>
        <v/>
      </c>
    </row>
    <row r="43" spans="1:5" x14ac:dyDescent="0.25">
      <c r="A43" s="212">
        <v>36</v>
      </c>
      <c r="B43" s="12"/>
      <c r="C43" s="12"/>
      <c r="D43" s="92"/>
      <c r="E43" s="253" t="str">
        <f>IF(B43&gt;0,CONCATENATE("2vi_",'Valoració '!$D$7,"00",A43),"")</f>
        <v/>
      </c>
    </row>
    <row r="44" spans="1:5" x14ac:dyDescent="0.25">
      <c r="A44" s="212">
        <v>37</v>
      </c>
      <c r="B44" s="12"/>
      <c r="C44" s="12"/>
      <c r="D44" s="92"/>
      <c r="E44" s="253" t="str">
        <f>IF(B44&gt;0,CONCATENATE("2vi_",'Valoració '!$D$7,"00",A44),"")</f>
        <v/>
      </c>
    </row>
    <row r="45" spans="1:5" x14ac:dyDescent="0.25">
      <c r="A45" s="212">
        <v>38</v>
      </c>
      <c r="B45" s="12"/>
      <c r="C45" s="12"/>
      <c r="D45" s="92"/>
      <c r="E45" s="253" t="str">
        <f>IF(B45&gt;0,CONCATENATE("2vi_",'Valoració '!$D$7,"00",A45),"")</f>
        <v/>
      </c>
    </row>
    <row r="46" spans="1:5" x14ac:dyDescent="0.25">
      <c r="A46" s="212">
        <v>39</v>
      </c>
      <c r="B46" s="12"/>
      <c r="C46" s="12"/>
      <c r="D46" s="92"/>
      <c r="E46" s="253" t="str">
        <f>IF(B46&gt;0,CONCATENATE("2vi_",'Valoració '!$D$7,"00",A46),"")</f>
        <v/>
      </c>
    </row>
    <row r="47" spans="1:5" x14ac:dyDescent="0.25">
      <c r="A47" s="212">
        <v>40</v>
      </c>
      <c r="B47" s="12"/>
      <c r="C47" s="12"/>
      <c r="D47" s="92"/>
      <c r="E47" s="253" t="str">
        <f>IF(B47&gt;0,CONCATENATE("2vi_",'Valoració '!$D$7,"00",A47),"")</f>
        <v/>
      </c>
    </row>
    <row r="48" spans="1:5" x14ac:dyDescent="0.25">
      <c r="A48" s="212">
        <v>41</v>
      </c>
      <c r="B48" s="12"/>
      <c r="C48" s="12"/>
      <c r="D48" s="92"/>
      <c r="E48" s="253" t="str">
        <f>IF(B48&gt;0,CONCATENATE("2vi_",'Valoració '!$D$7,"00",A48),"")</f>
        <v/>
      </c>
    </row>
    <row r="49" spans="1:5" x14ac:dyDescent="0.25">
      <c r="A49" s="212">
        <v>42</v>
      </c>
      <c r="B49" s="12"/>
      <c r="C49" s="12"/>
      <c r="D49" s="92"/>
      <c r="E49" s="253" t="str">
        <f>IF(B49&gt;0,CONCATENATE("2vi_",'Valoració '!$D$7,"00",A49),"")</f>
        <v/>
      </c>
    </row>
    <row r="50" spans="1:5" x14ac:dyDescent="0.25">
      <c r="A50" s="212">
        <v>43</v>
      </c>
      <c r="B50" s="12"/>
      <c r="C50" s="12"/>
      <c r="D50" s="92"/>
      <c r="E50" s="253" t="str">
        <f>IF(B50&gt;0,CONCATENATE("2vi_",'Valoració '!$D$7,"00",A50),"")</f>
        <v/>
      </c>
    </row>
    <row r="51" spans="1:5" x14ac:dyDescent="0.25">
      <c r="A51" s="212">
        <v>44</v>
      </c>
      <c r="B51" s="12"/>
      <c r="C51" s="12"/>
      <c r="D51" s="92"/>
      <c r="E51" s="253" t="str">
        <f>IF(B51&gt;0,CONCATENATE("2vi_",'Valoració '!$D$7,"00",A51),"")</f>
        <v/>
      </c>
    </row>
    <row r="52" spans="1:5" x14ac:dyDescent="0.25">
      <c r="A52" s="212">
        <v>45</v>
      </c>
      <c r="B52" s="12"/>
      <c r="C52" s="12"/>
      <c r="D52" s="92"/>
      <c r="E52" s="253" t="str">
        <f>IF(B52&gt;0,CONCATENATE("2vi_",'Valoració '!$D$7,"00",A52),"")</f>
        <v/>
      </c>
    </row>
    <row r="53" spans="1:5" x14ac:dyDescent="0.25">
      <c r="A53" s="212">
        <v>46</v>
      </c>
      <c r="B53" s="12"/>
      <c r="C53" s="12"/>
      <c r="D53" s="92"/>
      <c r="E53" s="253" t="str">
        <f>IF(B53&gt;0,CONCATENATE("2vi_",'Valoració '!$D$7,"00",A53),"")</f>
        <v/>
      </c>
    </row>
    <row r="54" spans="1:5" x14ac:dyDescent="0.25">
      <c r="A54" s="212">
        <v>47</v>
      </c>
      <c r="B54" s="12"/>
      <c r="C54" s="12"/>
      <c r="D54" s="92"/>
      <c r="E54" s="253" t="str">
        <f>IF(B54&gt;0,CONCATENATE("2vi_",'Valoració '!$D$7,"00",A54),"")</f>
        <v/>
      </c>
    </row>
    <row r="55" spans="1:5" x14ac:dyDescent="0.25">
      <c r="A55" s="212">
        <v>48</v>
      </c>
      <c r="B55" s="12"/>
      <c r="C55" s="12"/>
      <c r="D55" s="92"/>
      <c r="E55" s="253" t="str">
        <f>IF(B55&gt;0,CONCATENATE("2vi_",'Valoració '!$D$7,"00",A55),"")</f>
        <v/>
      </c>
    </row>
    <row r="56" spans="1:5" x14ac:dyDescent="0.25">
      <c r="A56" s="212">
        <v>49</v>
      </c>
      <c r="B56" s="12"/>
      <c r="C56" s="12"/>
      <c r="D56" s="92"/>
      <c r="E56" s="253" t="str">
        <f>IF(B56&gt;0,CONCATENATE("2vi_",'Valoració '!$D$7,"00",A56),"")</f>
        <v/>
      </c>
    </row>
    <row r="57" spans="1:5" x14ac:dyDescent="0.25">
      <c r="A57" s="212">
        <v>50</v>
      </c>
      <c r="B57" s="12"/>
      <c r="C57" s="12"/>
      <c r="D57" s="92"/>
      <c r="E57" s="253" t="str">
        <f>IF(B57&gt;0,CONCATENATE("2vi_",'Valoració '!$D$7,"00",A57),"")</f>
        <v/>
      </c>
    </row>
    <row r="58" spans="1:5" x14ac:dyDescent="0.25">
      <c r="A58" s="212">
        <v>51</v>
      </c>
      <c r="B58" s="12"/>
      <c r="C58" s="12"/>
      <c r="D58" s="92"/>
      <c r="E58" s="253" t="str">
        <f>IF(B58&gt;0,CONCATENATE("2vi_",'Valoració '!$D$7,"00",A58),"")</f>
        <v/>
      </c>
    </row>
    <row r="59" spans="1:5" x14ac:dyDescent="0.25">
      <c r="A59" s="212">
        <v>52</v>
      </c>
      <c r="B59" s="12"/>
      <c r="C59" s="12"/>
      <c r="D59" s="92"/>
      <c r="E59" s="253" t="str">
        <f>IF(B59&gt;0,CONCATENATE("2vi_",'Valoració '!$D$7,"00",A59),"")</f>
        <v/>
      </c>
    </row>
    <row r="60" spans="1:5" x14ac:dyDescent="0.25">
      <c r="A60" s="212">
        <v>53</v>
      </c>
      <c r="B60" s="12"/>
      <c r="C60" s="12"/>
      <c r="D60" s="92"/>
      <c r="E60" s="253" t="str">
        <f>IF(B60&gt;0,CONCATENATE("2vi_",'Valoració '!$D$7,"00",A60),"")</f>
        <v/>
      </c>
    </row>
    <row r="61" spans="1:5" x14ac:dyDescent="0.25">
      <c r="A61" s="212">
        <v>54</v>
      </c>
      <c r="B61" s="12"/>
      <c r="C61" s="12"/>
      <c r="D61" s="92"/>
      <c r="E61" s="253" t="str">
        <f>IF(B61&gt;0,CONCATENATE("2vi_",'Valoració '!$D$7,"00",A61),"")</f>
        <v/>
      </c>
    </row>
    <row r="62" spans="1:5" x14ac:dyDescent="0.25">
      <c r="A62" s="212">
        <v>55</v>
      </c>
      <c r="B62" s="12"/>
      <c r="C62" s="12"/>
      <c r="D62" s="92"/>
      <c r="E62" s="253" t="str">
        <f>IF(B62&gt;0,CONCATENATE("2vi_",'Valoració '!$D$7,"00",A62),"")</f>
        <v/>
      </c>
    </row>
    <row r="63" spans="1:5" x14ac:dyDescent="0.25">
      <c r="A63" s="212">
        <v>56</v>
      </c>
      <c r="B63" s="12"/>
      <c r="C63" s="12"/>
      <c r="D63" s="92"/>
      <c r="E63" s="253" t="str">
        <f>IF(B63&gt;0,CONCATENATE("2vi_",'Valoració '!$D$7,"00",A63),"")</f>
        <v/>
      </c>
    </row>
    <row r="64" spans="1:5" x14ac:dyDescent="0.25">
      <c r="A64" s="212">
        <v>57</v>
      </c>
      <c r="B64" s="12"/>
      <c r="C64" s="12"/>
      <c r="D64" s="92"/>
      <c r="E64" s="253" t="str">
        <f>IF(B64&gt;0,CONCATENATE("2vi_",'Valoració '!$D$7,"00",A64),"")</f>
        <v/>
      </c>
    </row>
    <row r="65" spans="1:5" x14ac:dyDescent="0.25">
      <c r="A65" s="212">
        <v>58</v>
      </c>
      <c r="B65" s="12"/>
      <c r="C65" s="12"/>
      <c r="D65" s="92"/>
      <c r="E65" s="253" t="str">
        <f>IF(B65&gt;0,CONCATENATE("2vi_",'Valoració '!$D$7,"00",A65),"")</f>
        <v/>
      </c>
    </row>
    <row r="66" spans="1:5" x14ac:dyDescent="0.25">
      <c r="A66" s="212">
        <v>59</v>
      </c>
      <c r="B66" s="12"/>
      <c r="C66" s="12"/>
      <c r="D66" s="92"/>
      <c r="E66" s="253" t="str">
        <f>IF(B66&gt;0,CONCATENATE("2vi_",'Valoració '!$D$7,"00",A66),"")</f>
        <v/>
      </c>
    </row>
    <row r="67" spans="1:5" x14ac:dyDescent="0.25">
      <c r="A67" s="212">
        <v>60</v>
      </c>
      <c r="B67" s="12"/>
      <c r="C67" s="12"/>
      <c r="D67" s="92"/>
      <c r="E67" s="253" t="str">
        <f>IF(B67&gt;0,CONCATENATE("2vi_",'Valoració '!$D$7,"00",A67),"")</f>
        <v/>
      </c>
    </row>
    <row r="68" spans="1:5" x14ac:dyDescent="0.25">
      <c r="A68" s="212">
        <v>61</v>
      </c>
      <c r="B68" s="12"/>
      <c r="C68" s="12"/>
      <c r="D68" s="92"/>
      <c r="E68" s="253" t="str">
        <f>IF(B68&gt;0,CONCATENATE("2vi_",'Valoració '!$D$7,"00",A68),"")</f>
        <v/>
      </c>
    </row>
    <row r="69" spans="1:5" x14ac:dyDescent="0.25">
      <c r="A69" s="212">
        <v>62</v>
      </c>
      <c r="B69" s="12"/>
      <c r="C69" s="12"/>
      <c r="D69" s="92"/>
      <c r="E69" s="253" t="str">
        <f>IF(B69&gt;0,CONCATENATE("2vi_",'Valoració '!$D$7,"00",A69),"")</f>
        <v/>
      </c>
    </row>
    <row r="70" spans="1:5" x14ac:dyDescent="0.25">
      <c r="A70" s="212">
        <v>63</v>
      </c>
      <c r="B70" s="12"/>
      <c r="C70" s="12"/>
      <c r="D70" s="92"/>
      <c r="E70" s="253" t="str">
        <f>IF(B70&gt;0,CONCATENATE("2vi_",'Valoració '!$D$7,"00",A70),"")</f>
        <v/>
      </c>
    </row>
    <row r="71" spans="1:5" x14ac:dyDescent="0.25">
      <c r="A71" s="212">
        <v>64</v>
      </c>
      <c r="B71" s="12"/>
      <c r="C71" s="12"/>
      <c r="D71" s="92"/>
      <c r="E71" s="253" t="str">
        <f>IF(B71&gt;0,CONCATENATE("2vi_",'Valoració '!$D$7,"00",A71),"")</f>
        <v/>
      </c>
    </row>
    <row r="72" spans="1:5" x14ac:dyDescent="0.25">
      <c r="A72" s="212">
        <v>65</v>
      </c>
      <c r="B72" s="12"/>
      <c r="C72" s="12"/>
      <c r="D72" s="92"/>
      <c r="E72" s="253" t="str">
        <f>IF(B72&gt;0,CONCATENATE("2vi_",'Valoració '!$D$7,"00",A72),"")</f>
        <v/>
      </c>
    </row>
    <row r="73" spans="1:5" x14ac:dyDescent="0.25">
      <c r="A73" s="212">
        <v>66</v>
      </c>
      <c r="B73" s="12"/>
      <c r="C73" s="12"/>
      <c r="D73" s="92"/>
      <c r="E73" s="253" t="str">
        <f>IF(B73&gt;0,CONCATENATE("2vi_",'Valoració '!$D$7,"00",A73),"")</f>
        <v/>
      </c>
    </row>
    <row r="74" spans="1:5" x14ac:dyDescent="0.25">
      <c r="A74" s="212">
        <v>67</v>
      </c>
      <c r="B74" s="12"/>
      <c r="C74" s="12"/>
      <c r="D74" s="92"/>
      <c r="E74" s="253" t="str">
        <f>IF(B74&gt;0,CONCATENATE("2vi_",'Valoració '!$D$7,"00",A74),"")</f>
        <v/>
      </c>
    </row>
    <row r="75" spans="1:5" x14ac:dyDescent="0.25">
      <c r="A75" s="212">
        <v>68</v>
      </c>
      <c r="B75" s="12"/>
      <c r="C75" s="12"/>
      <c r="D75" s="92"/>
      <c r="E75" s="253" t="str">
        <f>IF(B75&gt;0,CONCATENATE("2vi_",'Valoració '!$D$7,"00",A75),"")</f>
        <v/>
      </c>
    </row>
    <row r="76" spans="1:5" x14ac:dyDescent="0.25">
      <c r="A76" s="212">
        <v>69</v>
      </c>
      <c r="B76" s="12"/>
      <c r="C76" s="12"/>
      <c r="D76" s="92"/>
      <c r="E76" s="253" t="str">
        <f>IF(B76&gt;0,CONCATENATE("2vi_",'Valoració '!$D$7,"00",A76),"")</f>
        <v/>
      </c>
    </row>
    <row r="77" spans="1:5" x14ac:dyDescent="0.25">
      <c r="A77" s="212">
        <v>70</v>
      </c>
      <c r="B77" s="12"/>
      <c r="C77" s="12"/>
      <c r="D77" s="92"/>
      <c r="E77" s="253" t="str">
        <f>IF(B77&gt;0,CONCATENATE("2vi_",'Valoració '!$D$7,"00",A77),"")</f>
        <v/>
      </c>
    </row>
    <row r="78" spans="1:5" x14ac:dyDescent="0.25">
      <c r="A78" s="212">
        <v>71</v>
      </c>
      <c r="B78" s="12"/>
      <c r="C78" s="12"/>
      <c r="D78" s="92"/>
      <c r="E78" s="253" t="str">
        <f>IF(B78&gt;0,CONCATENATE("2vi_",'Valoració '!$D$7,"00",A78),"")</f>
        <v/>
      </c>
    </row>
    <row r="79" spans="1:5" x14ac:dyDescent="0.25">
      <c r="A79" s="212">
        <v>72</v>
      </c>
      <c r="B79" s="12"/>
      <c r="C79" s="12"/>
      <c r="D79" s="92"/>
      <c r="E79" s="253" t="str">
        <f>IF(B79&gt;0,CONCATENATE("2vi_",'Valoració '!$D$7,"00",A79),"")</f>
        <v/>
      </c>
    </row>
    <row r="80" spans="1:5" x14ac:dyDescent="0.25">
      <c r="A80" s="212">
        <v>73</v>
      </c>
      <c r="B80" s="12"/>
      <c r="C80" s="12"/>
      <c r="D80" s="92"/>
      <c r="E80" s="253" t="str">
        <f>IF(B80&gt;0,CONCATENATE("2vi_",'Valoració '!$D$7,"00",A80),"")</f>
        <v/>
      </c>
    </row>
    <row r="81" spans="1:5" x14ac:dyDescent="0.25">
      <c r="A81" s="212">
        <v>74</v>
      </c>
      <c r="B81" s="12"/>
      <c r="C81" s="12"/>
      <c r="D81" s="92"/>
      <c r="E81" s="253" t="str">
        <f>IF(B81&gt;0,CONCATENATE("2vi_",'Valoració '!$D$7,"00",A81),"")</f>
        <v/>
      </c>
    </row>
    <row r="82" spans="1:5" x14ac:dyDescent="0.25">
      <c r="A82" s="212">
        <v>75</v>
      </c>
      <c r="B82" s="12"/>
      <c r="C82" s="12"/>
      <c r="D82" s="92"/>
      <c r="E82" s="253" t="str">
        <f>IF(B82&gt;0,CONCATENATE("2vi_",'Valoració '!$D$7,"00",A82),"")</f>
        <v/>
      </c>
    </row>
    <row r="83" spans="1:5" x14ac:dyDescent="0.25">
      <c r="A83" s="212">
        <v>76</v>
      </c>
      <c r="B83" s="12"/>
      <c r="C83" s="12"/>
      <c r="D83" s="92"/>
      <c r="E83" s="253" t="str">
        <f>IF(B83&gt;0,CONCATENATE("2vi_",'Valoració '!$D$7,"00",A83),"")</f>
        <v/>
      </c>
    </row>
    <row r="84" spans="1:5" x14ac:dyDescent="0.25">
      <c r="A84" s="212">
        <v>77</v>
      </c>
      <c r="B84" s="12"/>
      <c r="C84" s="12"/>
      <c r="D84" s="92"/>
      <c r="E84" s="253" t="str">
        <f>IF(B84&gt;0,CONCATENATE("2vi_",'Valoració '!$D$7,"00",A84),"")</f>
        <v/>
      </c>
    </row>
    <row r="85" spans="1:5" x14ac:dyDescent="0.25">
      <c r="A85" s="212">
        <v>78</v>
      </c>
      <c r="B85" s="12"/>
      <c r="C85" s="12"/>
      <c r="D85" s="92"/>
      <c r="E85" s="253" t="str">
        <f>IF(B85&gt;0,CONCATENATE("2vi_",'Valoració '!$D$7,"00",A85),"")</f>
        <v/>
      </c>
    </row>
    <row r="86" spans="1:5" x14ac:dyDescent="0.25">
      <c r="A86" s="212">
        <v>79</v>
      </c>
      <c r="B86" s="12"/>
      <c r="C86" s="12"/>
      <c r="D86" s="92"/>
      <c r="E86" s="253" t="str">
        <f>IF(B86&gt;0,CONCATENATE("2vi_",'Valoració '!$D$7,"00",A86),"")</f>
        <v/>
      </c>
    </row>
    <row r="87" spans="1:5" x14ac:dyDescent="0.25">
      <c r="A87" s="212">
        <v>80</v>
      </c>
      <c r="B87" s="12"/>
      <c r="C87" s="12"/>
      <c r="D87" s="92"/>
      <c r="E87" s="253" t="str">
        <f>IF(B87&gt;0,CONCATENATE("2vi_",'Valoració '!$D$7,"00",A87),"")</f>
        <v/>
      </c>
    </row>
    <row r="88" spans="1:5" x14ac:dyDescent="0.25">
      <c r="A88" s="212">
        <v>81</v>
      </c>
      <c r="B88" s="12"/>
      <c r="C88" s="12"/>
      <c r="D88" s="92"/>
      <c r="E88" s="253" t="str">
        <f>IF(B88&gt;0,CONCATENATE("2vi_",'Valoració '!$D$7,"00",A88),"")</f>
        <v/>
      </c>
    </row>
    <row r="89" spans="1:5" x14ac:dyDescent="0.25">
      <c r="A89" s="212">
        <v>82</v>
      </c>
      <c r="B89" s="12"/>
      <c r="C89" s="12"/>
      <c r="D89" s="92"/>
      <c r="E89" s="253" t="str">
        <f>IF(B89&gt;0,CONCATENATE("2vi_",'Valoració '!$D$7,"00",A89),"")</f>
        <v/>
      </c>
    </row>
    <row r="90" spans="1:5" x14ac:dyDescent="0.25">
      <c r="A90" s="212">
        <v>83</v>
      </c>
      <c r="B90" s="12"/>
      <c r="C90" s="12"/>
      <c r="D90" s="92"/>
      <c r="E90" s="253" t="str">
        <f>IF(B90&gt;0,CONCATENATE("2vi_",'Valoració '!$D$7,"00",A90),"")</f>
        <v/>
      </c>
    </row>
    <row r="91" spans="1:5" x14ac:dyDescent="0.25">
      <c r="A91" s="212">
        <v>84</v>
      </c>
      <c r="B91" s="12"/>
      <c r="C91" s="12"/>
      <c r="D91" s="92"/>
      <c r="E91" s="253" t="str">
        <f>IF(B91&gt;0,CONCATENATE("2vi_",'Valoració '!$D$7,"00",A91),"")</f>
        <v/>
      </c>
    </row>
    <row r="92" spans="1:5" x14ac:dyDescent="0.25">
      <c r="A92" s="212">
        <v>85</v>
      </c>
      <c r="B92" s="12"/>
      <c r="C92" s="12"/>
      <c r="D92" s="92"/>
      <c r="E92" s="253" t="str">
        <f>IF(B92&gt;0,CONCATENATE("2vi_",'Valoració '!$D$7,"00",A92),"")</f>
        <v/>
      </c>
    </row>
    <row r="93" spans="1:5" x14ac:dyDescent="0.25">
      <c r="A93" s="212">
        <v>86</v>
      </c>
      <c r="B93" s="12"/>
      <c r="C93" s="12"/>
      <c r="D93" s="92"/>
      <c r="E93" s="253" t="str">
        <f>IF(B93&gt;0,CONCATENATE("2vi_",'Valoració '!$D$7,"00",A93),"")</f>
        <v/>
      </c>
    </row>
    <row r="94" spans="1:5" x14ac:dyDescent="0.25">
      <c r="A94" s="212">
        <v>87</v>
      </c>
      <c r="B94" s="12"/>
      <c r="C94" s="12"/>
      <c r="D94" s="92"/>
      <c r="E94" s="253" t="str">
        <f>IF(B94&gt;0,CONCATENATE("2vi_",'Valoració '!$D$7,"00",A94),"")</f>
        <v/>
      </c>
    </row>
    <row r="95" spans="1:5" x14ac:dyDescent="0.25">
      <c r="A95" s="212">
        <v>88</v>
      </c>
      <c r="B95" s="12"/>
      <c r="C95" s="12"/>
      <c r="D95" s="92"/>
      <c r="E95" s="253" t="str">
        <f>IF(B95&gt;0,CONCATENATE("2vi_",'Valoració '!$D$7,"00",A95),"")</f>
        <v/>
      </c>
    </row>
    <row r="96" spans="1:5" x14ac:dyDescent="0.25">
      <c r="A96" s="212">
        <v>89</v>
      </c>
      <c r="B96" s="12"/>
      <c r="C96" s="12"/>
      <c r="D96" s="92"/>
      <c r="E96" s="253" t="str">
        <f>IF(B96&gt;0,CONCATENATE("2vi_",'Valoració '!$D$7,"00",A96),"")</f>
        <v/>
      </c>
    </row>
    <row r="97" spans="1:5" x14ac:dyDescent="0.25">
      <c r="A97" s="212">
        <v>90</v>
      </c>
      <c r="B97" s="12"/>
      <c r="C97" s="12"/>
      <c r="D97" s="92"/>
      <c r="E97" s="253" t="str">
        <f>IF(B97&gt;0,CONCATENATE("2vi_",'Valoració '!$D$7,"00",A97),"")</f>
        <v/>
      </c>
    </row>
    <row r="98" spans="1:5" x14ac:dyDescent="0.25">
      <c r="A98" s="212">
        <v>91</v>
      </c>
      <c r="B98" s="12"/>
      <c r="C98" s="12"/>
      <c r="D98" s="92"/>
      <c r="E98" s="253" t="str">
        <f>IF(B98&gt;0,CONCATENATE("2vi_",'Valoració '!$D$7,"00",A98),"")</f>
        <v/>
      </c>
    </row>
    <row r="99" spans="1:5" x14ac:dyDescent="0.25">
      <c r="A99" s="212">
        <v>92</v>
      </c>
      <c r="B99" s="12"/>
      <c r="C99" s="12"/>
      <c r="D99" s="92"/>
      <c r="E99" s="253" t="str">
        <f>IF(B99&gt;0,CONCATENATE("2vi_",'Valoració '!$D$7,"00",A99),"")</f>
        <v/>
      </c>
    </row>
    <row r="100" spans="1:5" x14ac:dyDescent="0.25">
      <c r="A100" s="212">
        <v>93</v>
      </c>
      <c r="B100" s="12"/>
      <c r="C100" s="12"/>
      <c r="D100" s="92"/>
      <c r="E100" s="253" t="str">
        <f>IF(B100&gt;0,CONCATENATE("2vi_",'Valoració '!$D$7,"00",A100),"")</f>
        <v/>
      </c>
    </row>
    <row r="101" spans="1:5" x14ac:dyDescent="0.25">
      <c r="A101" s="212">
        <v>94</v>
      </c>
      <c r="B101" s="12"/>
      <c r="C101" s="12"/>
      <c r="D101" s="92"/>
      <c r="E101" s="253" t="str">
        <f>IF(B101&gt;0,CONCATENATE("2vi_",'Valoració '!$D$7,"00",A101),"")</f>
        <v/>
      </c>
    </row>
    <row r="102" spans="1:5" x14ac:dyDescent="0.25">
      <c r="A102" s="212">
        <v>95</v>
      </c>
      <c r="B102" s="12"/>
      <c r="C102" s="12"/>
      <c r="D102" s="92"/>
      <c r="E102" s="253" t="str">
        <f>IF(B102&gt;0,CONCATENATE("2vi_",'Valoració '!$D$7,"00",A102),"")</f>
        <v/>
      </c>
    </row>
    <row r="103" spans="1:5" x14ac:dyDescent="0.25">
      <c r="A103" s="212">
        <v>96</v>
      </c>
      <c r="B103" s="12"/>
      <c r="C103" s="12"/>
      <c r="D103" s="92"/>
      <c r="E103" s="253" t="str">
        <f>IF(B103&gt;0,CONCATENATE("2vi_",'Valoració '!$D$7,"00",A103),"")</f>
        <v/>
      </c>
    </row>
    <row r="104" spans="1:5" x14ac:dyDescent="0.25">
      <c r="A104" s="212">
        <v>97</v>
      </c>
      <c r="B104" s="12"/>
      <c r="C104" s="12"/>
      <c r="D104" s="92"/>
      <c r="E104" s="253" t="str">
        <f>IF(B104&gt;0,CONCATENATE("2vi_",'Valoració '!$D$7,"00",A104),"")</f>
        <v/>
      </c>
    </row>
    <row r="105" spans="1:5" x14ac:dyDescent="0.25">
      <c r="A105" s="212">
        <v>98</v>
      </c>
      <c r="B105" s="12"/>
      <c r="C105" s="12"/>
      <c r="D105" s="92"/>
      <c r="E105" s="253" t="str">
        <f>IF(B105&gt;0,CONCATENATE("2vi_",'Valoració '!$D$7,"00",A105),"")</f>
        <v/>
      </c>
    </row>
    <row r="106" spans="1:5" x14ac:dyDescent="0.25">
      <c r="A106" s="212">
        <v>99</v>
      </c>
      <c r="B106" s="12"/>
      <c r="C106" s="12"/>
      <c r="D106" s="92"/>
      <c r="E106" s="253" t="str">
        <f>IF(B106&gt;0,CONCATENATE("2vi_",'Valoració '!$D$7,"00",A106),"")</f>
        <v/>
      </c>
    </row>
    <row r="107" spans="1:5" x14ac:dyDescent="0.25">
      <c r="A107" s="216">
        <v>100</v>
      </c>
      <c r="B107" s="195"/>
      <c r="C107" s="195"/>
      <c r="D107" s="254"/>
      <c r="E107" s="255" t="str">
        <f>IF(B107&gt;0,CONCATENATE("2vi_",'Valoració '!$D$7,"00",A107),"")</f>
        <v/>
      </c>
    </row>
    <row r="109" spans="1:5" ht="15.75" x14ac:dyDescent="0.25">
      <c r="B109" s="29"/>
      <c r="C109" s="29"/>
    </row>
  </sheetData>
  <sheetProtection algorithmName="SHA-512" hashValue="pJ/LT/xrDvvr/tg3qKBinv0mltPD0G5fuP4vyYo6Xue2tRJTiFysGb+sMjeILsttpgRJ78P+vcGb38627hhkGg==" saltValue="q+ipyYgDiCZwznX1x0axhw==" spinCount="100000" sheet="1" objects="1" scenarios="1"/>
  <mergeCells count="1">
    <mergeCell ref="A6:D6"/>
  </mergeCells>
  <pageMargins left="0.7" right="0.7" top="0.75" bottom="0.75" header="0.3" footer="0.3"/>
  <tableParts count="1">
    <tablePart r:id="rId1"/>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79636-02A4-469E-9A24-C86C34B9C77F}">
  <sheetPr codeName="Hoja1"/>
  <dimension ref="A1:H1009"/>
  <sheetViews>
    <sheetView topLeftCell="B1" workbookViewId="0">
      <selection activeCell="B4" sqref="B4"/>
    </sheetView>
  </sheetViews>
  <sheetFormatPr baseColWidth="10" defaultRowHeight="15" x14ac:dyDescent="0.25"/>
  <cols>
    <col min="1" max="1" width="12" customWidth="1"/>
    <col min="2" max="2" width="55" customWidth="1"/>
    <col min="3" max="3" width="41.5703125" customWidth="1"/>
    <col min="4" max="5" width="29.5703125" customWidth="1"/>
    <col min="6" max="6" width="53.5703125" customWidth="1"/>
    <col min="7" max="7" width="42.85546875" customWidth="1"/>
    <col min="8" max="8" width="32.140625" customWidth="1"/>
  </cols>
  <sheetData>
    <row r="1" spans="1:8" x14ac:dyDescent="0.25">
      <c r="A1" s="25" t="s">
        <v>136</v>
      </c>
      <c r="G1" s="91"/>
    </row>
    <row r="2" spans="1:8" x14ac:dyDescent="0.25">
      <c r="A2" t="s">
        <v>114</v>
      </c>
      <c r="G2" s="91"/>
    </row>
    <row r="3" spans="1:8" x14ac:dyDescent="0.25">
      <c r="G3" s="91"/>
    </row>
    <row r="4" spans="1:8" ht="18.75" x14ac:dyDescent="0.3">
      <c r="A4" s="291" t="s">
        <v>566</v>
      </c>
      <c r="B4" s="150" t="s">
        <v>273</v>
      </c>
      <c r="C4" s="276"/>
      <c r="D4" s="178">
        <f>SUM(G8:G507)</f>
        <v>0</v>
      </c>
      <c r="E4" s="265"/>
      <c r="F4" s="265"/>
      <c r="G4" s="266"/>
    </row>
    <row r="5" spans="1:8" x14ac:dyDescent="0.25">
      <c r="G5" s="91"/>
    </row>
    <row r="6" spans="1:8" x14ac:dyDescent="0.25">
      <c r="A6" s="382" t="s">
        <v>274</v>
      </c>
      <c r="B6" s="383"/>
      <c r="C6" s="383"/>
      <c r="D6" s="383"/>
      <c r="E6" s="383"/>
      <c r="F6" s="383"/>
      <c r="G6" s="384"/>
    </row>
    <row r="7" spans="1:8" ht="108" customHeight="1" x14ac:dyDescent="0.25">
      <c r="A7" s="268" t="s">
        <v>64</v>
      </c>
      <c r="B7" s="269" t="s">
        <v>275</v>
      </c>
      <c r="C7" s="269" t="s">
        <v>276</v>
      </c>
      <c r="D7" s="269" t="s">
        <v>277</v>
      </c>
      <c r="E7" s="269" t="s">
        <v>278</v>
      </c>
      <c r="F7" s="269" t="s">
        <v>279</v>
      </c>
      <c r="G7" s="269" t="s">
        <v>280</v>
      </c>
      <c r="H7" s="270" t="s">
        <v>62</v>
      </c>
    </row>
    <row r="8" spans="1:8" x14ac:dyDescent="0.25">
      <c r="A8" s="259">
        <v>1</v>
      </c>
      <c r="B8" s="210"/>
      <c r="C8" s="226"/>
      <c r="D8" s="263"/>
      <c r="E8" s="263"/>
      <c r="F8" s="263"/>
      <c r="G8" s="274" cm="1">
        <f t="array" ref="G8">_xlfn.XLOOKUP(B8,Tabla315[[#All],[name]],Tabla315[[#All],[point]],0,0)</f>
        <v>0</v>
      </c>
      <c r="H8" s="261" t="str">
        <f>IF(B8&gt;0,CONCATENATE("2vii_",'[1]Valoració '!$D$7,"00",A8)," ")</f>
        <v xml:space="preserve"> </v>
      </c>
    </row>
    <row r="9" spans="1:8" x14ac:dyDescent="0.25">
      <c r="A9" s="259">
        <v>2</v>
      </c>
      <c r="B9" s="210"/>
      <c r="C9" s="226"/>
      <c r="D9" s="263"/>
      <c r="E9" s="263"/>
      <c r="F9" s="263"/>
      <c r="G9" s="274" cm="1">
        <f t="array" ref="G9">_xlfn.XLOOKUP(B9,Tabla315[[#All],[name]],Tabla315[[#All],[point]],0,0)</f>
        <v>0</v>
      </c>
      <c r="H9" s="261" t="str">
        <f>IF(B9&gt;0,CONCATENATE("2vii_",'[1]Valoració '!$D$7,"00",A9)," ")</f>
        <v xml:space="preserve"> </v>
      </c>
    </row>
    <row r="10" spans="1:8" x14ac:dyDescent="0.25">
      <c r="A10" s="259">
        <v>3</v>
      </c>
      <c r="B10" s="210"/>
      <c r="C10" s="226"/>
      <c r="D10" s="263"/>
      <c r="E10" s="263"/>
      <c r="F10" s="263"/>
      <c r="G10" s="274" cm="1">
        <f t="array" ref="G10">_xlfn.XLOOKUP(B10,Tabla315[[#All],[name]],Tabla315[[#All],[point]],0,0)</f>
        <v>0</v>
      </c>
      <c r="H10" s="261" t="str">
        <f>IF(B10&gt;0,CONCATENATE("2vii_",'[1]Valoració '!$D$7,"00",A10)," ")</f>
        <v xml:space="preserve"> </v>
      </c>
    </row>
    <row r="11" spans="1:8" x14ac:dyDescent="0.25">
      <c r="A11" s="259">
        <v>4</v>
      </c>
      <c r="B11" s="210"/>
      <c r="C11" s="226"/>
      <c r="D11" s="263"/>
      <c r="E11" s="263"/>
      <c r="F11" s="263"/>
      <c r="G11" s="274" cm="1">
        <f t="array" ref="G11">_xlfn.XLOOKUP(B11,Tabla315[[#All],[name]],Tabla315[[#All],[point]],0,0)</f>
        <v>0</v>
      </c>
      <c r="H11" s="261" t="str">
        <f>IF(B11&gt;0,CONCATENATE("2vii_",'[1]Valoració '!$D$7,"00",A11)," ")</f>
        <v xml:space="preserve"> </v>
      </c>
    </row>
    <row r="12" spans="1:8" x14ac:dyDescent="0.25">
      <c r="A12" s="259">
        <v>5</v>
      </c>
      <c r="B12" s="210"/>
      <c r="C12" s="226"/>
      <c r="D12" s="263"/>
      <c r="E12" s="263"/>
      <c r="F12" s="263"/>
      <c r="G12" s="274" cm="1">
        <f t="array" ref="G12">_xlfn.XLOOKUP(B12,Tabla315[[#All],[name]],Tabla315[[#All],[point]],0,0)</f>
        <v>0</v>
      </c>
      <c r="H12" s="261" t="str">
        <f>IF(B12&gt;0,CONCATENATE("2vii_",'[1]Valoració '!$D$7,"00",A12)," ")</f>
        <v xml:space="preserve"> </v>
      </c>
    </row>
    <row r="13" spans="1:8" x14ac:dyDescent="0.25">
      <c r="A13" s="259">
        <v>6</v>
      </c>
      <c r="B13" s="210"/>
      <c r="C13" s="226"/>
      <c r="D13" s="263"/>
      <c r="E13" s="226"/>
      <c r="F13" s="226"/>
      <c r="G13" s="274" cm="1">
        <f t="array" ref="G13">_xlfn.XLOOKUP(B13,Tabla315[[#All],[name]],Tabla315[[#All],[point]],0,0)</f>
        <v>0</v>
      </c>
      <c r="H13" s="261" t="str">
        <f>IF(B13&gt;0,CONCATENATE("2vii_",'[1]Valoració '!$D$7,"00",A13)," ")</f>
        <v xml:space="preserve"> </v>
      </c>
    </row>
    <row r="14" spans="1:8" x14ac:dyDescent="0.25">
      <c r="A14" s="259">
        <v>7</v>
      </c>
      <c r="B14" s="210"/>
      <c r="C14" s="226"/>
      <c r="D14" s="263"/>
      <c r="E14" s="226"/>
      <c r="F14" s="226"/>
      <c r="G14" s="274" cm="1">
        <f t="array" ref="G14">_xlfn.XLOOKUP(B14,Tabla315[[#All],[name]],Tabla315[[#All],[point]],0,0)</f>
        <v>0</v>
      </c>
      <c r="H14" s="261" t="str">
        <f>IF(B14&gt;0,CONCATENATE("2vii_",'[1]Valoració '!$D$7,"00",A14)," ")</f>
        <v xml:space="preserve"> </v>
      </c>
    </row>
    <row r="15" spans="1:8" x14ac:dyDescent="0.25">
      <c r="A15" s="259">
        <v>8</v>
      </c>
      <c r="B15" s="210"/>
      <c r="C15" s="226"/>
      <c r="D15" s="263"/>
      <c r="E15" s="226"/>
      <c r="F15" s="226"/>
      <c r="G15" s="274" cm="1">
        <f t="array" ref="G15">_xlfn.XLOOKUP(B15,Tabla315[[#All],[name]],Tabla315[[#All],[point]],0,0)</f>
        <v>0</v>
      </c>
      <c r="H15" s="261" t="str">
        <f>IF(B15&gt;0,CONCATENATE("2vii_",'[1]Valoració '!$D$7,"00",A15)," ")</f>
        <v xml:space="preserve"> </v>
      </c>
    </row>
    <row r="16" spans="1:8" x14ac:dyDescent="0.25">
      <c r="A16" s="259">
        <v>9</v>
      </c>
      <c r="B16" s="210"/>
      <c r="C16" s="226"/>
      <c r="D16" s="263"/>
      <c r="E16" s="226"/>
      <c r="F16" s="226"/>
      <c r="G16" s="274" cm="1">
        <f t="array" ref="G16">_xlfn.XLOOKUP(B16,Tabla315[[#All],[name]],Tabla315[[#All],[point]],0,0)</f>
        <v>0</v>
      </c>
      <c r="H16" s="261" t="str">
        <f>IF(B16&gt;0,CONCATENATE("2vii_",'[1]Valoració '!$D$7,"00",A16)," ")</f>
        <v xml:space="preserve"> </v>
      </c>
    </row>
    <row r="17" spans="1:8" x14ac:dyDescent="0.25">
      <c r="A17" s="259">
        <v>10</v>
      </c>
      <c r="B17" s="210"/>
      <c r="C17" s="226"/>
      <c r="D17" s="263"/>
      <c r="E17" s="226"/>
      <c r="F17" s="226"/>
      <c r="G17" s="274" cm="1">
        <f t="array" ref="G17">_xlfn.XLOOKUP(B17,Tabla315[[#All],[name]],Tabla315[[#All],[point]],0,0)</f>
        <v>0</v>
      </c>
      <c r="H17" s="261" t="str">
        <f>IF(B17&gt;0,CONCATENATE("2vii_",'[1]Valoració '!$D$7,"00",A17)," ")</f>
        <v xml:space="preserve"> </v>
      </c>
    </row>
    <row r="18" spans="1:8" x14ac:dyDescent="0.25">
      <c r="A18" s="259">
        <v>11</v>
      </c>
      <c r="B18" s="210"/>
      <c r="C18" s="226"/>
      <c r="D18" s="263"/>
      <c r="E18" s="226"/>
      <c r="F18" s="226"/>
      <c r="G18" s="274" cm="1">
        <f t="array" ref="G18">_xlfn.XLOOKUP(B18,Tabla315[[#All],[name]],Tabla315[[#All],[point]],0,0)</f>
        <v>0</v>
      </c>
      <c r="H18" s="261" t="str">
        <f>IF(B18&gt;0,CONCATENATE("2vii_",'[1]Valoració '!$D$7,"00",A18)," ")</f>
        <v xml:space="preserve"> </v>
      </c>
    </row>
    <row r="19" spans="1:8" x14ac:dyDescent="0.25">
      <c r="A19" s="259">
        <v>12</v>
      </c>
      <c r="B19" s="210"/>
      <c r="C19" s="226"/>
      <c r="D19" s="263"/>
      <c r="E19" s="226"/>
      <c r="F19" s="226"/>
      <c r="G19" s="274" cm="1">
        <f t="array" ref="G19">_xlfn.XLOOKUP(B19,Tabla315[[#All],[name]],Tabla315[[#All],[point]],0,0)</f>
        <v>0</v>
      </c>
      <c r="H19" s="261" t="str">
        <f>IF(B19&gt;0,CONCATENATE("2vii_",'[1]Valoració '!$D$7,"00",A19)," ")</f>
        <v xml:space="preserve"> </v>
      </c>
    </row>
    <row r="20" spans="1:8" x14ac:dyDescent="0.25">
      <c r="A20" s="259">
        <v>13</v>
      </c>
      <c r="B20" s="210"/>
      <c r="C20" s="226"/>
      <c r="D20" s="263"/>
      <c r="E20" s="226"/>
      <c r="F20" s="226"/>
      <c r="G20" s="274" cm="1">
        <f t="array" ref="G20">_xlfn.XLOOKUP(B20,Tabla315[[#All],[name]],Tabla315[[#All],[point]],0,0)</f>
        <v>0</v>
      </c>
      <c r="H20" s="261" t="str">
        <f>IF(B20&gt;0,CONCATENATE("2vii_",'[1]Valoració '!$D$7,"00",A20)," ")</f>
        <v xml:space="preserve"> </v>
      </c>
    </row>
    <row r="21" spans="1:8" x14ac:dyDescent="0.25">
      <c r="A21" s="259">
        <v>14</v>
      </c>
      <c r="B21" s="210"/>
      <c r="C21" s="226"/>
      <c r="D21" s="263"/>
      <c r="E21" s="226"/>
      <c r="F21" s="226"/>
      <c r="G21" s="274" cm="1">
        <f t="array" ref="G21">_xlfn.XLOOKUP(B21,Tabla315[[#All],[name]],Tabla315[[#All],[point]],0,0)</f>
        <v>0</v>
      </c>
      <c r="H21" s="261" t="str">
        <f>IF(B21&gt;0,CONCATENATE("2vii_",'[1]Valoració '!$D$7,"00",A21)," ")</f>
        <v xml:space="preserve"> </v>
      </c>
    </row>
    <row r="22" spans="1:8" x14ac:dyDescent="0.25">
      <c r="A22" s="259">
        <v>15</v>
      </c>
      <c r="B22" s="210"/>
      <c r="C22" s="226"/>
      <c r="D22" s="263"/>
      <c r="E22" s="226"/>
      <c r="F22" s="226"/>
      <c r="G22" s="274" cm="1">
        <f t="array" ref="G22">_xlfn.XLOOKUP(B22,Tabla315[[#All],[name]],Tabla315[[#All],[point]],0,0)</f>
        <v>0</v>
      </c>
      <c r="H22" s="261" t="str">
        <f>IF(B22&gt;0,CONCATENATE("2vii_",'[1]Valoració '!$D$7,"00",A22)," ")</f>
        <v xml:space="preserve"> </v>
      </c>
    </row>
    <row r="23" spans="1:8" x14ac:dyDescent="0.25">
      <c r="A23" s="259">
        <v>16</v>
      </c>
      <c r="B23" s="210"/>
      <c r="C23" s="226"/>
      <c r="D23" s="263"/>
      <c r="E23" s="226"/>
      <c r="F23" s="226"/>
      <c r="G23" s="274" cm="1">
        <f t="array" ref="G23">_xlfn.XLOOKUP(B23,Tabla315[[#All],[name]],Tabla315[[#All],[point]],0,0)</f>
        <v>0</v>
      </c>
      <c r="H23" s="261" t="str">
        <f>IF(B23&gt;0,CONCATENATE("2vii_",'[1]Valoració '!$D$7,"00",A23)," ")</f>
        <v xml:space="preserve"> </v>
      </c>
    </row>
    <row r="24" spans="1:8" x14ac:dyDescent="0.25">
      <c r="A24" s="259">
        <v>17</v>
      </c>
      <c r="B24" s="210"/>
      <c r="C24" s="226"/>
      <c r="D24" s="263"/>
      <c r="E24" s="226"/>
      <c r="F24" s="226"/>
      <c r="G24" s="274" cm="1">
        <f t="array" ref="G24">_xlfn.XLOOKUP(B24,Tabla315[[#All],[name]],Tabla315[[#All],[point]],0,0)</f>
        <v>0</v>
      </c>
      <c r="H24" s="261" t="str">
        <f>IF(B24&gt;0,CONCATENATE("2vii_",'[1]Valoració '!$D$7,"00",A24)," ")</f>
        <v xml:space="preserve"> </v>
      </c>
    </row>
    <row r="25" spans="1:8" x14ac:dyDescent="0.25">
      <c r="A25" s="259">
        <v>18</v>
      </c>
      <c r="B25" s="210"/>
      <c r="C25" s="226"/>
      <c r="D25" s="263"/>
      <c r="E25" s="226"/>
      <c r="F25" s="226"/>
      <c r="G25" s="274" cm="1">
        <f t="array" ref="G25">_xlfn.XLOOKUP(B25,Tabla315[[#All],[name]],Tabla315[[#All],[point]],0,0)</f>
        <v>0</v>
      </c>
      <c r="H25" s="261" t="str">
        <f>IF(B25&gt;0,CONCATENATE("2vii_",'[1]Valoració '!$D$7,"00",A25)," ")</f>
        <v xml:space="preserve"> </v>
      </c>
    </row>
    <row r="26" spans="1:8" x14ac:dyDescent="0.25">
      <c r="A26" s="259">
        <v>19</v>
      </c>
      <c r="B26" s="210"/>
      <c r="C26" s="226"/>
      <c r="D26" s="263"/>
      <c r="E26" s="226"/>
      <c r="F26" s="226"/>
      <c r="G26" s="274" cm="1">
        <f t="array" ref="G26">_xlfn.XLOOKUP(B26,Tabla315[[#All],[name]],Tabla315[[#All],[point]],0,0)</f>
        <v>0</v>
      </c>
      <c r="H26" s="261" t="str">
        <f>IF(B26&gt;0,CONCATENATE("2vii_",'[1]Valoració '!$D$7,"00",A26)," ")</f>
        <v xml:space="preserve"> </v>
      </c>
    </row>
    <row r="27" spans="1:8" x14ac:dyDescent="0.25">
      <c r="A27" s="259">
        <v>20</v>
      </c>
      <c r="B27" s="210"/>
      <c r="C27" s="226"/>
      <c r="D27" s="263"/>
      <c r="E27" s="226"/>
      <c r="F27" s="226"/>
      <c r="G27" s="274" cm="1">
        <f t="array" ref="G27">_xlfn.XLOOKUP(B27,Tabla315[[#All],[name]],Tabla315[[#All],[point]],0,0)</f>
        <v>0</v>
      </c>
      <c r="H27" s="261" t="str">
        <f>IF(B27&gt;0,CONCATENATE("2vii_",'[1]Valoració '!$D$7,"00",A27)," ")</f>
        <v xml:space="preserve"> </v>
      </c>
    </row>
    <row r="28" spans="1:8" x14ac:dyDescent="0.25">
      <c r="A28" s="259">
        <v>21</v>
      </c>
      <c r="B28" s="210"/>
      <c r="C28" s="226"/>
      <c r="D28" s="263"/>
      <c r="E28" s="226"/>
      <c r="F28" s="226"/>
      <c r="G28" s="274" cm="1">
        <f t="array" ref="G28">_xlfn.XLOOKUP(B28,Tabla315[[#All],[name]],Tabla315[[#All],[point]],0,0)</f>
        <v>0</v>
      </c>
      <c r="H28" s="261" t="str">
        <f>IF(B28&gt;0,CONCATENATE("2vii_",'[1]Valoració '!$D$7,"00",A28)," ")</f>
        <v xml:space="preserve"> </v>
      </c>
    </row>
    <row r="29" spans="1:8" x14ac:dyDescent="0.25">
      <c r="A29" s="259">
        <v>22</v>
      </c>
      <c r="B29" s="210"/>
      <c r="C29" s="226"/>
      <c r="D29" s="263"/>
      <c r="E29" s="226"/>
      <c r="F29" s="226"/>
      <c r="G29" s="274" cm="1">
        <f t="array" ref="G29">_xlfn.XLOOKUP(B29,Tabla315[[#All],[name]],Tabla315[[#All],[point]],0,0)</f>
        <v>0</v>
      </c>
      <c r="H29" s="261" t="str">
        <f>IF(B29&gt;0,CONCATENATE("2vii_",'[1]Valoració '!$D$7,"00",A29)," ")</f>
        <v xml:space="preserve"> </v>
      </c>
    </row>
    <row r="30" spans="1:8" x14ac:dyDescent="0.25">
      <c r="A30" s="259">
        <v>23</v>
      </c>
      <c r="B30" s="210"/>
      <c r="C30" s="226"/>
      <c r="D30" s="263"/>
      <c r="E30" s="226"/>
      <c r="F30" s="226"/>
      <c r="G30" s="274" cm="1">
        <f t="array" ref="G30">_xlfn.XLOOKUP(B30,Tabla315[[#All],[name]],Tabla315[[#All],[point]],0,0)</f>
        <v>0</v>
      </c>
      <c r="H30" s="261" t="str">
        <f>IF(B30&gt;0,CONCATENATE("2vii_",'[1]Valoració '!$D$7,"00",A30)," ")</f>
        <v xml:space="preserve"> </v>
      </c>
    </row>
    <row r="31" spans="1:8" x14ac:dyDescent="0.25">
      <c r="A31" s="259">
        <v>24</v>
      </c>
      <c r="B31" s="210"/>
      <c r="C31" s="226"/>
      <c r="D31" s="263"/>
      <c r="E31" s="226"/>
      <c r="F31" s="226"/>
      <c r="G31" s="274" cm="1">
        <f t="array" ref="G31">_xlfn.XLOOKUP(B31,Tabla315[[#All],[name]],Tabla315[[#All],[point]],0,0)</f>
        <v>0</v>
      </c>
      <c r="H31" s="261" t="str">
        <f>IF(B31&gt;0,CONCATENATE("2vii_",'[1]Valoració '!$D$7,"00",A31)," ")</f>
        <v xml:space="preserve"> </v>
      </c>
    </row>
    <row r="32" spans="1:8" x14ac:dyDescent="0.25">
      <c r="A32" s="259">
        <v>25</v>
      </c>
      <c r="B32" s="210"/>
      <c r="C32" s="226"/>
      <c r="D32" s="263"/>
      <c r="E32" s="226"/>
      <c r="F32" s="226"/>
      <c r="G32" s="274" cm="1">
        <f t="array" ref="G32">_xlfn.XLOOKUP(B32,Tabla315[[#All],[name]],Tabla315[[#All],[point]],0,0)</f>
        <v>0</v>
      </c>
      <c r="H32" s="261" t="str">
        <f>IF(B32&gt;0,CONCATENATE("2vii_",'[1]Valoració '!$D$7,"00",A32)," ")</f>
        <v xml:space="preserve"> </v>
      </c>
    </row>
    <row r="33" spans="1:8" x14ac:dyDescent="0.25">
      <c r="A33" s="259">
        <v>26</v>
      </c>
      <c r="B33" s="210"/>
      <c r="C33" s="226"/>
      <c r="D33" s="263"/>
      <c r="E33" s="226"/>
      <c r="F33" s="226"/>
      <c r="G33" s="274" cm="1">
        <f t="array" ref="G33">_xlfn.XLOOKUP(B33,Tabla315[[#All],[name]],Tabla315[[#All],[point]],0,0)</f>
        <v>0</v>
      </c>
      <c r="H33" s="261" t="str">
        <f>IF(B33&gt;0,CONCATENATE("2vii_",'[1]Valoració '!$D$7,"00",A33)," ")</f>
        <v xml:space="preserve"> </v>
      </c>
    </row>
    <row r="34" spans="1:8" x14ac:dyDescent="0.25">
      <c r="A34" s="259">
        <v>27</v>
      </c>
      <c r="B34" s="210"/>
      <c r="C34" s="226"/>
      <c r="D34" s="263"/>
      <c r="E34" s="226"/>
      <c r="F34" s="226"/>
      <c r="G34" s="274" cm="1">
        <f t="array" ref="G34">_xlfn.XLOOKUP(B34,Tabla315[[#All],[name]],Tabla315[[#All],[point]],0,0)</f>
        <v>0</v>
      </c>
      <c r="H34" s="261" t="str">
        <f>IF(B34&gt;0,CONCATENATE("2vii_",'[1]Valoració '!$D$7,"00",A34)," ")</f>
        <v xml:space="preserve"> </v>
      </c>
    </row>
    <row r="35" spans="1:8" x14ac:dyDescent="0.25">
      <c r="A35" s="259">
        <v>28</v>
      </c>
      <c r="B35" s="210"/>
      <c r="C35" s="226"/>
      <c r="D35" s="263"/>
      <c r="E35" s="226"/>
      <c r="F35" s="226"/>
      <c r="G35" s="274" cm="1">
        <f t="array" ref="G35">_xlfn.XLOOKUP(B35,Tabla315[[#All],[name]],Tabla315[[#All],[point]],0,0)</f>
        <v>0</v>
      </c>
      <c r="H35" s="261" t="str">
        <f>IF(B35&gt;0,CONCATENATE("2vii_",'[1]Valoració '!$D$7,"00",A35)," ")</f>
        <v xml:space="preserve"> </v>
      </c>
    </row>
    <row r="36" spans="1:8" x14ac:dyDescent="0.25">
      <c r="A36" s="259">
        <v>29</v>
      </c>
      <c r="B36" s="210"/>
      <c r="C36" s="226"/>
      <c r="D36" s="263"/>
      <c r="E36" s="226"/>
      <c r="F36" s="226"/>
      <c r="G36" s="274" cm="1">
        <f t="array" ref="G36">_xlfn.XLOOKUP(B36,Tabla315[[#All],[name]],Tabla315[[#All],[point]],0,0)</f>
        <v>0</v>
      </c>
      <c r="H36" s="261" t="str">
        <f>IF(B36&gt;0,CONCATENATE("2vii_",'[1]Valoració '!$D$7,"00",A36)," ")</f>
        <v xml:space="preserve"> </v>
      </c>
    </row>
    <row r="37" spans="1:8" x14ac:dyDescent="0.25">
      <c r="A37" s="259">
        <v>30</v>
      </c>
      <c r="B37" s="210"/>
      <c r="C37" s="226"/>
      <c r="D37" s="263"/>
      <c r="E37" s="226"/>
      <c r="F37" s="226"/>
      <c r="G37" s="274" cm="1">
        <f t="array" ref="G37">_xlfn.XLOOKUP(B37,Tabla315[[#All],[name]],Tabla315[[#All],[point]],0,0)</f>
        <v>0</v>
      </c>
      <c r="H37" s="261" t="str">
        <f>IF(B37&gt;0,CONCATENATE("2vii_",'[1]Valoració '!$D$7,"00",A37)," ")</f>
        <v xml:space="preserve"> </v>
      </c>
    </row>
    <row r="38" spans="1:8" x14ac:dyDescent="0.25">
      <c r="A38" s="259">
        <v>31</v>
      </c>
      <c r="B38" s="210"/>
      <c r="C38" s="226"/>
      <c r="D38" s="263"/>
      <c r="E38" s="226"/>
      <c r="F38" s="226"/>
      <c r="G38" s="274" cm="1">
        <f t="array" ref="G38">_xlfn.XLOOKUP(B38,Tabla315[[#All],[name]],Tabla315[[#All],[point]],0,0)</f>
        <v>0</v>
      </c>
      <c r="H38" s="261" t="str">
        <f>IF(B38&gt;0,CONCATENATE("2vii_",'[1]Valoració '!$D$7,"00",A38)," ")</f>
        <v xml:space="preserve"> </v>
      </c>
    </row>
    <row r="39" spans="1:8" x14ac:dyDescent="0.25">
      <c r="A39" s="259">
        <v>32</v>
      </c>
      <c r="B39" s="210"/>
      <c r="C39" s="226"/>
      <c r="D39" s="263"/>
      <c r="E39" s="226"/>
      <c r="F39" s="226"/>
      <c r="G39" s="274" cm="1">
        <f t="array" ref="G39">_xlfn.XLOOKUP(B39,Tabla315[[#All],[name]],Tabla315[[#All],[point]],0,0)</f>
        <v>0</v>
      </c>
      <c r="H39" s="261" t="str">
        <f>IF(B39&gt;0,CONCATENATE("2vii_",'[1]Valoració '!$D$7,"00",A39)," ")</f>
        <v xml:space="preserve"> </v>
      </c>
    </row>
    <row r="40" spans="1:8" x14ac:dyDescent="0.25">
      <c r="A40" s="259">
        <v>33</v>
      </c>
      <c r="B40" s="210"/>
      <c r="C40" s="226"/>
      <c r="D40" s="263"/>
      <c r="E40" s="226"/>
      <c r="F40" s="226"/>
      <c r="G40" s="274" cm="1">
        <f t="array" ref="G40">_xlfn.XLOOKUP(B40,Tabla315[[#All],[name]],Tabla315[[#All],[point]],0,0)</f>
        <v>0</v>
      </c>
      <c r="H40" s="261" t="str">
        <f>IF(B40&gt;0,CONCATENATE("2vii_",'[1]Valoració '!$D$7,"00",A40)," ")</f>
        <v xml:space="preserve"> </v>
      </c>
    </row>
    <row r="41" spans="1:8" x14ac:dyDescent="0.25">
      <c r="A41" s="259">
        <v>34</v>
      </c>
      <c r="B41" s="210"/>
      <c r="C41" s="226"/>
      <c r="D41" s="263"/>
      <c r="E41" s="226"/>
      <c r="F41" s="226"/>
      <c r="G41" s="274" cm="1">
        <f t="array" ref="G41">_xlfn.XLOOKUP(B41,Tabla315[[#All],[name]],Tabla315[[#All],[point]],0,0)</f>
        <v>0</v>
      </c>
      <c r="H41" s="261" t="str">
        <f>IF(B41&gt;0,CONCATENATE("2vii_",'[1]Valoració '!$D$7,"00",A41)," ")</f>
        <v xml:space="preserve"> </v>
      </c>
    </row>
    <row r="42" spans="1:8" x14ac:dyDescent="0.25">
      <c r="A42" s="259">
        <v>35</v>
      </c>
      <c r="B42" s="210"/>
      <c r="C42" s="226"/>
      <c r="D42" s="263"/>
      <c r="E42" s="226"/>
      <c r="F42" s="226"/>
      <c r="G42" s="274" cm="1">
        <f t="array" ref="G42">_xlfn.XLOOKUP(B42,Tabla315[[#All],[name]],Tabla315[[#All],[point]],0,0)</f>
        <v>0</v>
      </c>
      <c r="H42" s="261" t="str">
        <f>IF(B42&gt;0,CONCATENATE("2vii_",'[1]Valoració '!$D$7,"00",A42)," ")</f>
        <v xml:space="preserve"> </v>
      </c>
    </row>
    <row r="43" spans="1:8" x14ac:dyDescent="0.25">
      <c r="A43" s="259">
        <v>36</v>
      </c>
      <c r="B43" s="210"/>
      <c r="C43" s="226"/>
      <c r="D43" s="263"/>
      <c r="E43" s="226"/>
      <c r="F43" s="226"/>
      <c r="G43" s="274" cm="1">
        <f t="array" ref="G43">_xlfn.XLOOKUP(B43,Tabla315[[#All],[name]],Tabla315[[#All],[point]],0,0)</f>
        <v>0</v>
      </c>
      <c r="H43" s="261" t="str">
        <f>IF(B43&gt;0,CONCATENATE("2vii_",'[1]Valoració '!$D$7,"00",A43)," ")</f>
        <v xml:space="preserve"> </v>
      </c>
    </row>
    <row r="44" spans="1:8" x14ac:dyDescent="0.25">
      <c r="A44" s="259">
        <v>37</v>
      </c>
      <c r="B44" s="210"/>
      <c r="C44" s="226"/>
      <c r="D44" s="263"/>
      <c r="E44" s="226"/>
      <c r="F44" s="226"/>
      <c r="G44" s="274" cm="1">
        <f t="array" ref="G44">_xlfn.XLOOKUP(B44,Tabla315[[#All],[name]],Tabla315[[#All],[point]],0,0)</f>
        <v>0</v>
      </c>
      <c r="H44" s="261" t="str">
        <f>IF(B44&gt;0,CONCATENATE("2vii_",'[1]Valoració '!$D$7,"00",A44)," ")</f>
        <v xml:space="preserve"> </v>
      </c>
    </row>
    <row r="45" spans="1:8" x14ac:dyDescent="0.25">
      <c r="A45" s="259">
        <v>38</v>
      </c>
      <c r="B45" s="210"/>
      <c r="C45" s="226"/>
      <c r="D45" s="263"/>
      <c r="E45" s="226"/>
      <c r="F45" s="226"/>
      <c r="G45" s="274" cm="1">
        <f t="array" ref="G45">_xlfn.XLOOKUP(B45,Tabla315[[#All],[name]],Tabla315[[#All],[point]],0,0)</f>
        <v>0</v>
      </c>
      <c r="H45" s="261" t="str">
        <f>IF(B45&gt;0,CONCATENATE("2vii_",'[1]Valoració '!$D$7,"00",A45)," ")</f>
        <v xml:space="preserve"> </v>
      </c>
    </row>
    <row r="46" spans="1:8" x14ac:dyDescent="0.25">
      <c r="A46" s="259">
        <v>39</v>
      </c>
      <c r="B46" s="210"/>
      <c r="C46" s="226"/>
      <c r="D46" s="263"/>
      <c r="E46" s="226"/>
      <c r="F46" s="226"/>
      <c r="G46" s="274" cm="1">
        <f t="array" ref="G46">_xlfn.XLOOKUP(B46,Tabla315[[#All],[name]],Tabla315[[#All],[point]],0,0)</f>
        <v>0</v>
      </c>
      <c r="H46" s="261" t="str">
        <f>IF(B46&gt;0,CONCATENATE("2vii_",'[1]Valoració '!$D$7,"00",A46)," ")</f>
        <v xml:space="preserve"> </v>
      </c>
    </row>
    <row r="47" spans="1:8" x14ac:dyDescent="0.25">
      <c r="A47" s="259">
        <v>40</v>
      </c>
      <c r="B47" s="210"/>
      <c r="C47" s="226"/>
      <c r="D47" s="263"/>
      <c r="E47" s="226"/>
      <c r="F47" s="226"/>
      <c r="G47" s="274" cm="1">
        <f t="array" ref="G47">_xlfn.XLOOKUP(B47,Tabla315[[#All],[name]],Tabla315[[#All],[point]],0,0)</f>
        <v>0</v>
      </c>
      <c r="H47" s="261" t="str">
        <f>IF(B47&gt;0,CONCATENATE("2vii_",'[1]Valoració '!$D$7,"00",A47)," ")</f>
        <v xml:space="preserve"> </v>
      </c>
    </row>
    <row r="48" spans="1:8" x14ac:dyDescent="0.25">
      <c r="A48" s="259">
        <v>41</v>
      </c>
      <c r="B48" s="210"/>
      <c r="C48" s="226"/>
      <c r="D48" s="263"/>
      <c r="E48" s="226"/>
      <c r="F48" s="226"/>
      <c r="G48" s="274" cm="1">
        <f t="array" ref="G48">_xlfn.XLOOKUP(B48,Tabla315[[#All],[name]],Tabla315[[#All],[point]],0,0)</f>
        <v>0</v>
      </c>
      <c r="H48" s="261" t="str">
        <f>IF(B48&gt;0,CONCATENATE("2vii_",'[1]Valoració '!$D$7,"00",A48)," ")</f>
        <v xml:space="preserve"> </v>
      </c>
    </row>
    <row r="49" spans="1:8" x14ac:dyDescent="0.25">
      <c r="A49" s="259">
        <v>42</v>
      </c>
      <c r="B49" s="210"/>
      <c r="C49" s="226"/>
      <c r="D49" s="263"/>
      <c r="E49" s="226"/>
      <c r="F49" s="226"/>
      <c r="G49" s="274" cm="1">
        <f t="array" ref="G49">_xlfn.XLOOKUP(B49,Tabla315[[#All],[name]],Tabla315[[#All],[point]],0,0)</f>
        <v>0</v>
      </c>
      <c r="H49" s="261" t="str">
        <f>IF(B49&gt;0,CONCATENATE("2vii_",'[1]Valoració '!$D$7,"00",A49)," ")</f>
        <v xml:space="preserve"> </v>
      </c>
    </row>
    <row r="50" spans="1:8" x14ac:dyDescent="0.25">
      <c r="A50" s="259">
        <v>43</v>
      </c>
      <c r="B50" s="210"/>
      <c r="C50" s="226"/>
      <c r="D50" s="263"/>
      <c r="E50" s="226"/>
      <c r="F50" s="226"/>
      <c r="G50" s="274" cm="1">
        <f t="array" ref="G50">_xlfn.XLOOKUP(B50,Tabla315[[#All],[name]],Tabla315[[#All],[point]],0,0)</f>
        <v>0</v>
      </c>
      <c r="H50" s="261" t="str">
        <f>IF(B50&gt;0,CONCATENATE("2vii_",'[1]Valoració '!$D$7,"00",A50)," ")</f>
        <v xml:space="preserve"> </v>
      </c>
    </row>
    <row r="51" spans="1:8" x14ac:dyDescent="0.25">
      <c r="A51" s="259">
        <v>44</v>
      </c>
      <c r="B51" s="210"/>
      <c r="C51" s="226"/>
      <c r="D51" s="263"/>
      <c r="E51" s="226"/>
      <c r="F51" s="226"/>
      <c r="G51" s="274" cm="1">
        <f t="array" ref="G51">_xlfn.XLOOKUP(B51,Tabla315[[#All],[name]],Tabla315[[#All],[point]],0,0)</f>
        <v>0</v>
      </c>
      <c r="H51" s="261" t="str">
        <f>IF(B51&gt;0,CONCATENATE("2vii_",'[1]Valoració '!$D$7,"00",A51)," ")</f>
        <v xml:space="preserve"> </v>
      </c>
    </row>
    <row r="52" spans="1:8" x14ac:dyDescent="0.25">
      <c r="A52" s="259">
        <v>45</v>
      </c>
      <c r="B52" s="210"/>
      <c r="C52" s="226"/>
      <c r="D52" s="263"/>
      <c r="E52" s="226"/>
      <c r="F52" s="226"/>
      <c r="G52" s="274" cm="1">
        <f t="array" ref="G52">_xlfn.XLOOKUP(B52,Tabla315[[#All],[name]],Tabla315[[#All],[point]],0,0)</f>
        <v>0</v>
      </c>
      <c r="H52" s="261" t="str">
        <f>IF(B52&gt;0,CONCATENATE("2vii_",'[1]Valoració '!$D$7,"00",A52)," ")</f>
        <v xml:space="preserve"> </v>
      </c>
    </row>
    <row r="53" spans="1:8" x14ac:dyDescent="0.25">
      <c r="A53" s="259">
        <v>46</v>
      </c>
      <c r="B53" s="210"/>
      <c r="C53" s="226"/>
      <c r="D53" s="263"/>
      <c r="E53" s="226"/>
      <c r="F53" s="226"/>
      <c r="G53" s="274" cm="1">
        <f t="array" ref="G53">_xlfn.XLOOKUP(B53,Tabla315[[#All],[name]],Tabla315[[#All],[point]],0,0)</f>
        <v>0</v>
      </c>
      <c r="H53" s="261" t="str">
        <f>IF(B53&gt;0,CONCATENATE("2vii_",'[1]Valoració '!$D$7,"00",A53)," ")</f>
        <v xml:space="preserve"> </v>
      </c>
    </row>
    <row r="54" spans="1:8" x14ac:dyDescent="0.25">
      <c r="A54" s="259">
        <v>47</v>
      </c>
      <c r="B54" s="210"/>
      <c r="C54" s="226"/>
      <c r="D54" s="263"/>
      <c r="E54" s="226"/>
      <c r="F54" s="226"/>
      <c r="G54" s="274" cm="1">
        <f t="array" ref="G54">_xlfn.XLOOKUP(B54,Tabla315[[#All],[name]],Tabla315[[#All],[point]],0,0)</f>
        <v>0</v>
      </c>
      <c r="H54" s="261" t="str">
        <f>IF(B54&gt;0,CONCATENATE("2vii_",'[1]Valoració '!$D$7,"00",A54)," ")</f>
        <v xml:space="preserve"> </v>
      </c>
    </row>
    <row r="55" spans="1:8" x14ac:dyDescent="0.25">
      <c r="A55" s="259">
        <v>48</v>
      </c>
      <c r="B55" s="210"/>
      <c r="C55" s="226"/>
      <c r="D55" s="263"/>
      <c r="E55" s="226"/>
      <c r="F55" s="226"/>
      <c r="G55" s="274" cm="1">
        <f t="array" ref="G55">_xlfn.XLOOKUP(B55,Tabla315[[#All],[name]],Tabla315[[#All],[point]],0,0)</f>
        <v>0</v>
      </c>
      <c r="H55" s="261" t="str">
        <f>IF(B55&gt;0,CONCATENATE("2vii_",'[1]Valoració '!$D$7,"00",A55)," ")</f>
        <v xml:space="preserve"> </v>
      </c>
    </row>
    <row r="56" spans="1:8" x14ac:dyDescent="0.25">
      <c r="A56" s="259">
        <v>49</v>
      </c>
      <c r="B56" s="210"/>
      <c r="C56" s="226"/>
      <c r="D56" s="263"/>
      <c r="E56" s="226"/>
      <c r="F56" s="226"/>
      <c r="G56" s="274" cm="1">
        <f t="array" ref="G56">_xlfn.XLOOKUP(B56,Tabla315[[#All],[name]],Tabla315[[#All],[point]],0,0)</f>
        <v>0</v>
      </c>
      <c r="H56" s="261" t="str">
        <f>IF(B56&gt;0,CONCATENATE("2vii_",'[1]Valoració '!$D$7,"00",A56)," ")</f>
        <v xml:space="preserve"> </v>
      </c>
    </row>
    <row r="57" spans="1:8" x14ac:dyDescent="0.25">
      <c r="A57" s="259">
        <v>50</v>
      </c>
      <c r="B57" s="210"/>
      <c r="C57" s="226"/>
      <c r="D57" s="263"/>
      <c r="E57" s="226"/>
      <c r="F57" s="226"/>
      <c r="G57" s="274" cm="1">
        <f t="array" ref="G57">_xlfn.XLOOKUP(B57,Tabla315[[#All],[name]],Tabla315[[#All],[point]],0,0)</f>
        <v>0</v>
      </c>
      <c r="H57" s="261" t="str">
        <f>IF(B57&gt;0,CONCATENATE("2vii_",'[1]Valoració '!$D$7,"00",A57)," ")</f>
        <v xml:space="preserve"> </v>
      </c>
    </row>
    <row r="58" spans="1:8" x14ac:dyDescent="0.25">
      <c r="A58" s="259">
        <v>51</v>
      </c>
      <c r="B58" s="210"/>
      <c r="C58" s="226"/>
      <c r="D58" s="263"/>
      <c r="E58" s="226"/>
      <c r="F58" s="226"/>
      <c r="G58" s="274" cm="1">
        <f t="array" ref="G58">_xlfn.XLOOKUP(B58,Tabla315[[#All],[name]],Tabla315[[#All],[point]],0,0)</f>
        <v>0</v>
      </c>
      <c r="H58" s="261" t="str">
        <f>IF(B58&gt;0,CONCATENATE("2vii_",'[1]Valoració '!$D$7,"00",A58)," ")</f>
        <v xml:space="preserve"> </v>
      </c>
    </row>
    <row r="59" spans="1:8" x14ac:dyDescent="0.25">
      <c r="A59" s="259">
        <v>52</v>
      </c>
      <c r="B59" s="210"/>
      <c r="C59" s="226"/>
      <c r="D59" s="263"/>
      <c r="E59" s="226"/>
      <c r="F59" s="226"/>
      <c r="G59" s="274" cm="1">
        <f t="array" ref="G59">_xlfn.XLOOKUP(B59,Tabla315[[#All],[name]],Tabla315[[#All],[point]],0,0)</f>
        <v>0</v>
      </c>
      <c r="H59" s="261" t="str">
        <f>IF(B59&gt;0,CONCATENATE("2vii_",'[1]Valoració '!$D$7,"00",A59)," ")</f>
        <v xml:space="preserve"> </v>
      </c>
    </row>
    <row r="60" spans="1:8" x14ac:dyDescent="0.25">
      <c r="A60" s="259">
        <v>53</v>
      </c>
      <c r="B60" s="210"/>
      <c r="C60" s="226"/>
      <c r="D60" s="263"/>
      <c r="E60" s="226"/>
      <c r="F60" s="226"/>
      <c r="G60" s="274" cm="1">
        <f t="array" ref="G60">_xlfn.XLOOKUP(B60,Tabla315[[#All],[name]],Tabla315[[#All],[point]],0,0)</f>
        <v>0</v>
      </c>
      <c r="H60" s="261" t="str">
        <f>IF(B60&gt;0,CONCATENATE("2vii_",'[1]Valoració '!$D$7,"00",A60)," ")</f>
        <v xml:space="preserve"> </v>
      </c>
    </row>
    <row r="61" spans="1:8" x14ac:dyDescent="0.25">
      <c r="A61" s="259">
        <v>54</v>
      </c>
      <c r="B61" s="210"/>
      <c r="C61" s="226"/>
      <c r="D61" s="263"/>
      <c r="E61" s="226"/>
      <c r="F61" s="226"/>
      <c r="G61" s="274" cm="1">
        <f t="array" ref="G61">_xlfn.XLOOKUP(B61,Tabla315[[#All],[name]],Tabla315[[#All],[point]],0,0)</f>
        <v>0</v>
      </c>
      <c r="H61" s="261" t="str">
        <f>IF(B61&gt;0,CONCATENATE("2vii_",'[1]Valoració '!$D$7,"00",A61)," ")</f>
        <v xml:space="preserve"> </v>
      </c>
    </row>
    <row r="62" spans="1:8" x14ac:dyDescent="0.25">
      <c r="A62" s="259">
        <v>55</v>
      </c>
      <c r="B62" s="210"/>
      <c r="C62" s="226"/>
      <c r="D62" s="263"/>
      <c r="E62" s="226"/>
      <c r="F62" s="226"/>
      <c r="G62" s="274" cm="1">
        <f t="array" ref="G62">_xlfn.XLOOKUP(B62,Tabla315[[#All],[name]],Tabla315[[#All],[point]],0,0)</f>
        <v>0</v>
      </c>
      <c r="H62" s="261" t="str">
        <f>IF(B62&gt;0,CONCATENATE("2vii_",'[1]Valoració '!$D$7,"00",A62)," ")</f>
        <v xml:space="preserve"> </v>
      </c>
    </row>
    <row r="63" spans="1:8" x14ac:dyDescent="0.25">
      <c r="A63" s="259">
        <v>56</v>
      </c>
      <c r="B63" s="210"/>
      <c r="C63" s="226"/>
      <c r="D63" s="263"/>
      <c r="E63" s="226"/>
      <c r="F63" s="226"/>
      <c r="G63" s="274" cm="1">
        <f t="array" ref="G63">_xlfn.XLOOKUP(B63,Tabla315[[#All],[name]],Tabla315[[#All],[point]],0,0)</f>
        <v>0</v>
      </c>
      <c r="H63" s="261" t="str">
        <f>IF(B63&gt;0,CONCATENATE("2vii_",'[1]Valoració '!$D$7,"00",A63)," ")</f>
        <v xml:space="preserve"> </v>
      </c>
    </row>
    <row r="64" spans="1:8" x14ac:dyDescent="0.25">
      <c r="A64" s="259">
        <v>57</v>
      </c>
      <c r="B64" s="210"/>
      <c r="C64" s="226"/>
      <c r="D64" s="263"/>
      <c r="E64" s="226"/>
      <c r="F64" s="226"/>
      <c r="G64" s="274" cm="1">
        <f t="array" ref="G64">_xlfn.XLOOKUP(B64,Tabla315[[#All],[name]],Tabla315[[#All],[point]],0,0)</f>
        <v>0</v>
      </c>
      <c r="H64" s="261" t="str">
        <f>IF(B64&gt;0,CONCATENATE("2vii_",'[1]Valoració '!$D$7,"00",A64)," ")</f>
        <v xml:space="preserve"> </v>
      </c>
    </row>
    <row r="65" spans="1:8" x14ac:dyDescent="0.25">
      <c r="A65" s="259">
        <v>58</v>
      </c>
      <c r="B65" s="210"/>
      <c r="C65" s="226"/>
      <c r="D65" s="263"/>
      <c r="E65" s="226"/>
      <c r="F65" s="226"/>
      <c r="G65" s="274" cm="1">
        <f t="array" ref="G65">_xlfn.XLOOKUP(B65,Tabla315[[#All],[name]],Tabla315[[#All],[point]],0,0)</f>
        <v>0</v>
      </c>
      <c r="H65" s="261" t="str">
        <f>IF(B65&gt;0,CONCATENATE("2vii_",'[1]Valoració '!$D$7,"00",A65)," ")</f>
        <v xml:space="preserve"> </v>
      </c>
    </row>
    <row r="66" spans="1:8" x14ac:dyDescent="0.25">
      <c r="A66" s="259">
        <v>59</v>
      </c>
      <c r="B66" s="210"/>
      <c r="C66" s="226"/>
      <c r="D66" s="263"/>
      <c r="E66" s="226"/>
      <c r="F66" s="226"/>
      <c r="G66" s="274" cm="1">
        <f t="array" ref="G66">_xlfn.XLOOKUP(B66,Tabla315[[#All],[name]],Tabla315[[#All],[point]],0,0)</f>
        <v>0</v>
      </c>
      <c r="H66" s="261" t="str">
        <f>IF(B66&gt;0,CONCATENATE("2vii_",'[1]Valoració '!$D$7,"00",A66)," ")</f>
        <v xml:space="preserve"> </v>
      </c>
    </row>
    <row r="67" spans="1:8" x14ac:dyDescent="0.25">
      <c r="A67" s="259">
        <v>60</v>
      </c>
      <c r="B67" s="210"/>
      <c r="C67" s="226"/>
      <c r="D67" s="263"/>
      <c r="E67" s="226"/>
      <c r="F67" s="226"/>
      <c r="G67" s="274" cm="1">
        <f t="array" ref="G67">_xlfn.XLOOKUP(B67,Tabla315[[#All],[name]],Tabla315[[#All],[point]],0,0)</f>
        <v>0</v>
      </c>
      <c r="H67" s="261" t="str">
        <f>IF(B67&gt;0,CONCATENATE("2vii_",'[1]Valoració '!$D$7,"00",A67)," ")</f>
        <v xml:space="preserve"> </v>
      </c>
    </row>
    <row r="68" spans="1:8" x14ac:dyDescent="0.25">
      <c r="A68" s="259">
        <v>61</v>
      </c>
      <c r="B68" s="210"/>
      <c r="C68" s="226"/>
      <c r="D68" s="263"/>
      <c r="E68" s="226"/>
      <c r="F68" s="226"/>
      <c r="G68" s="274" cm="1">
        <f t="array" ref="G68">_xlfn.XLOOKUP(B68,Tabla315[[#All],[name]],Tabla315[[#All],[point]],0,0)</f>
        <v>0</v>
      </c>
      <c r="H68" s="261" t="str">
        <f>IF(B68&gt;0,CONCATENATE("2vii_",'[1]Valoració '!$D$7,"00",A68)," ")</f>
        <v xml:space="preserve"> </v>
      </c>
    </row>
    <row r="69" spans="1:8" x14ac:dyDescent="0.25">
      <c r="A69" s="259">
        <v>62</v>
      </c>
      <c r="B69" s="210"/>
      <c r="C69" s="226"/>
      <c r="D69" s="263"/>
      <c r="E69" s="226"/>
      <c r="F69" s="226"/>
      <c r="G69" s="274" cm="1">
        <f t="array" ref="G69">_xlfn.XLOOKUP(B69,Tabla315[[#All],[name]],Tabla315[[#All],[point]],0,0)</f>
        <v>0</v>
      </c>
      <c r="H69" s="261" t="str">
        <f>IF(B69&gt;0,CONCATENATE("2vii_",'[1]Valoració '!$D$7,"00",A69)," ")</f>
        <v xml:space="preserve"> </v>
      </c>
    </row>
    <row r="70" spans="1:8" x14ac:dyDescent="0.25">
      <c r="A70" s="259">
        <v>63</v>
      </c>
      <c r="B70" s="210"/>
      <c r="C70" s="226"/>
      <c r="D70" s="263"/>
      <c r="E70" s="226"/>
      <c r="F70" s="226"/>
      <c r="G70" s="274" cm="1">
        <f t="array" ref="G70">_xlfn.XLOOKUP(B70,Tabla315[[#All],[name]],Tabla315[[#All],[point]],0,0)</f>
        <v>0</v>
      </c>
      <c r="H70" s="261" t="str">
        <f>IF(B70&gt;0,CONCATENATE("2vii_",'[1]Valoració '!$D$7,"00",A70)," ")</f>
        <v xml:space="preserve"> </v>
      </c>
    </row>
    <row r="71" spans="1:8" x14ac:dyDescent="0.25">
      <c r="A71" s="259">
        <v>64</v>
      </c>
      <c r="B71" s="210"/>
      <c r="C71" s="226"/>
      <c r="D71" s="263"/>
      <c r="E71" s="226"/>
      <c r="F71" s="226"/>
      <c r="G71" s="274" cm="1">
        <f t="array" ref="G71">_xlfn.XLOOKUP(B71,Tabla315[[#All],[name]],Tabla315[[#All],[point]],0,0)</f>
        <v>0</v>
      </c>
      <c r="H71" s="261" t="str">
        <f>IF(B71&gt;0,CONCATENATE("2vii_",'[1]Valoració '!$D$7,"00",A71)," ")</f>
        <v xml:space="preserve"> </v>
      </c>
    </row>
    <row r="72" spans="1:8" x14ac:dyDescent="0.25">
      <c r="A72" s="259">
        <v>65</v>
      </c>
      <c r="B72" s="210"/>
      <c r="C72" s="226"/>
      <c r="D72" s="263"/>
      <c r="E72" s="226"/>
      <c r="F72" s="226"/>
      <c r="G72" s="274" cm="1">
        <f t="array" ref="G72">_xlfn.XLOOKUP(B72,Tabla315[[#All],[name]],Tabla315[[#All],[point]],0,0)</f>
        <v>0</v>
      </c>
      <c r="H72" s="261" t="str">
        <f>IF(B72&gt;0,CONCATENATE("2vii_",'[1]Valoració '!$D$7,"00",A72)," ")</f>
        <v xml:space="preserve"> </v>
      </c>
    </row>
    <row r="73" spans="1:8" x14ac:dyDescent="0.25">
      <c r="A73" s="259">
        <v>66</v>
      </c>
      <c r="B73" s="210"/>
      <c r="C73" s="226"/>
      <c r="D73" s="263"/>
      <c r="E73" s="226"/>
      <c r="F73" s="226"/>
      <c r="G73" s="274" cm="1">
        <f t="array" ref="G73">_xlfn.XLOOKUP(B73,Tabla315[[#All],[name]],Tabla315[[#All],[point]],0,0)</f>
        <v>0</v>
      </c>
      <c r="H73" s="261" t="str">
        <f>IF(B73&gt;0,CONCATENATE("2vii_",'[1]Valoració '!$D$7,"00",A73)," ")</f>
        <v xml:space="preserve"> </v>
      </c>
    </row>
    <row r="74" spans="1:8" x14ac:dyDescent="0.25">
      <c r="A74" s="259">
        <v>67</v>
      </c>
      <c r="B74" s="210"/>
      <c r="C74" s="226"/>
      <c r="D74" s="263"/>
      <c r="E74" s="226"/>
      <c r="F74" s="226"/>
      <c r="G74" s="274" cm="1">
        <f t="array" ref="G74">_xlfn.XLOOKUP(B74,Tabla315[[#All],[name]],Tabla315[[#All],[point]],0,0)</f>
        <v>0</v>
      </c>
      <c r="H74" s="261" t="str">
        <f>IF(B74&gt;0,CONCATENATE("2vii_",'[1]Valoració '!$D$7,"00",A74)," ")</f>
        <v xml:space="preserve"> </v>
      </c>
    </row>
    <row r="75" spans="1:8" x14ac:dyDescent="0.25">
      <c r="A75" s="259">
        <v>68</v>
      </c>
      <c r="B75" s="210"/>
      <c r="C75" s="226"/>
      <c r="D75" s="263"/>
      <c r="E75" s="226"/>
      <c r="F75" s="226"/>
      <c r="G75" s="274" cm="1">
        <f t="array" ref="G75">_xlfn.XLOOKUP(B75,Tabla315[[#All],[name]],Tabla315[[#All],[point]],0,0)</f>
        <v>0</v>
      </c>
      <c r="H75" s="261" t="str">
        <f>IF(B75&gt;0,CONCATENATE("2vii_",'[1]Valoració '!$D$7,"00",A75)," ")</f>
        <v xml:space="preserve"> </v>
      </c>
    </row>
    <row r="76" spans="1:8" x14ac:dyDescent="0.25">
      <c r="A76" s="259">
        <v>69</v>
      </c>
      <c r="B76" s="210"/>
      <c r="C76" s="226"/>
      <c r="D76" s="263"/>
      <c r="E76" s="226"/>
      <c r="F76" s="226"/>
      <c r="G76" s="274" cm="1">
        <f t="array" ref="G76">_xlfn.XLOOKUP(B76,Tabla315[[#All],[name]],Tabla315[[#All],[point]],0,0)</f>
        <v>0</v>
      </c>
      <c r="H76" s="261" t="str">
        <f>IF(B76&gt;0,CONCATENATE("2vii_",'[1]Valoració '!$D$7,"00",A76)," ")</f>
        <v xml:space="preserve"> </v>
      </c>
    </row>
    <row r="77" spans="1:8" x14ac:dyDescent="0.25">
      <c r="A77" s="259">
        <v>70</v>
      </c>
      <c r="B77" s="210"/>
      <c r="C77" s="226"/>
      <c r="D77" s="263"/>
      <c r="E77" s="226"/>
      <c r="F77" s="226"/>
      <c r="G77" s="274" cm="1">
        <f t="array" ref="G77">_xlfn.XLOOKUP(B77,Tabla315[[#All],[name]],Tabla315[[#All],[point]],0,0)</f>
        <v>0</v>
      </c>
      <c r="H77" s="261" t="str">
        <f>IF(B77&gt;0,CONCATENATE("2vii_",'[1]Valoració '!$D$7,"00",A77)," ")</f>
        <v xml:space="preserve"> </v>
      </c>
    </row>
    <row r="78" spans="1:8" x14ac:dyDescent="0.25">
      <c r="A78" s="259">
        <v>71</v>
      </c>
      <c r="B78" s="210"/>
      <c r="C78" s="226"/>
      <c r="D78" s="263"/>
      <c r="E78" s="226"/>
      <c r="F78" s="226"/>
      <c r="G78" s="274" cm="1">
        <f t="array" ref="G78">_xlfn.XLOOKUP(B78,Tabla315[[#All],[name]],Tabla315[[#All],[point]],0,0)</f>
        <v>0</v>
      </c>
      <c r="H78" s="261" t="str">
        <f>IF(B78&gt;0,CONCATENATE("2vii_",'[1]Valoració '!$D$7,"00",A78)," ")</f>
        <v xml:space="preserve"> </v>
      </c>
    </row>
    <row r="79" spans="1:8" x14ac:dyDescent="0.25">
      <c r="A79" s="259">
        <v>72</v>
      </c>
      <c r="B79" s="210"/>
      <c r="C79" s="226"/>
      <c r="D79" s="263"/>
      <c r="E79" s="226"/>
      <c r="F79" s="226"/>
      <c r="G79" s="274" cm="1">
        <f t="array" ref="G79">_xlfn.XLOOKUP(B79,Tabla315[[#All],[name]],Tabla315[[#All],[point]],0,0)</f>
        <v>0</v>
      </c>
      <c r="H79" s="261" t="str">
        <f>IF(B79&gt;0,CONCATENATE("2vii_",'[1]Valoració '!$D$7,"00",A79)," ")</f>
        <v xml:space="preserve"> </v>
      </c>
    </row>
    <row r="80" spans="1:8" x14ac:dyDescent="0.25">
      <c r="A80" s="259">
        <v>73</v>
      </c>
      <c r="B80" s="210"/>
      <c r="C80" s="226"/>
      <c r="D80" s="263"/>
      <c r="E80" s="226"/>
      <c r="F80" s="226"/>
      <c r="G80" s="274" cm="1">
        <f t="array" ref="G80">_xlfn.XLOOKUP(B80,Tabla315[[#All],[name]],Tabla315[[#All],[point]],0,0)</f>
        <v>0</v>
      </c>
      <c r="H80" s="261" t="str">
        <f>IF(B80&gt;0,CONCATENATE("2vii_",'[1]Valoració '!$D$7,"00",A80)," ")</f>
        <v xml:space="preserve"> </v>
      </c>
    </row>
    <row r="81" spans="1:8" x14ac:dyDescent="0.25">
      <c r="A81" s="259">
        <v>74</v>
      </c>
      <c r="B81" s="210"/>
      <c r="C81" s="226"/>
      <c r="D81" s="263"/>
      <c r="E81" s="226"/>
      <c r="F81" s="226"/>
      <c r="G81" s="274" cm="1">
        <f t="array" ref="G81">_xlfn.XLOOKUP(B81,Tabla315[[#All],[name]],Tabla315[[#All],[point]],0,0)</f>
        <v>0</v>
      </c>
      <c r="H81" s="261" t="str">
        <f>IF(B81&gt;0,CONCATENATE("2vii_",'[1]Valoració '!$D$7,"00",A81)," ")</f>
        <v xml:space="preserve"> </v>
      </c>
    </row>
    <row r="82" spans="1:8" x14ac:dyDescent="0.25">
      <c r="A82" s="259">
        <v>75</v>
      </c>
      <c r="B82" s="210"/>
      <c r="C82" s="226"/>
      <c r="D82" s="263"/>
      <c r="E82" s="226"/>
      <c r="F82" s="226"/>
      <c r="G82" s="274" cm="1">
        <f t="array" ref="G82">_xlfn.XLOOKUP(B82,Tabla315[[#All],[name]],Tabla315[[#All],[point]],0,0)</f>
        <v>0</v>
      </c>
      <c r="H82" s="261" t="str">
        <f>IF(B82&gt;0,CONCATENATE("2vii_",'[1]Valoració '!$D$7,"00",A82)," ")</f>
        <v xml:space="preserve"> </v>
      </c>
    </row>
    <row r="83" spans="1:8" x14ac:dyDescent="0.25">
      <c r="A83" s="259">
        <v>76</v>
      </c>
      <c r="B83" s="210"/>
      <c r="C83" s="226"/>
      <c r="D83" s="263"/>
      <c r="E83" s="226"/>
      <c r="F83" s="226"/>
      <c r="G83" s="274" cm="1">
        <f t="array" ref="G83">_xlfn.XLOOKUP(B83,Tabla315[[#All],[name]],Tabla315[[#All],[point]],0,0)</f>
        <v>0</v>
      </c>
      <c r="H83" s="261" t="str">
        <f>IF(B83&gt;0,CONCATENATE("2vii_",'[1]Valoració '!$D$7,"00",A83)," ")</f>
        <v xml:space="preserve"> </v>
      </c>
    </row>
    <row r="84" spans="1:8" x14ac:dyDescent="0.25">
      <c r="A84" s="259">
        <v>77</v>
      </c>
      <c r="B84" s="210"/>
      <c r="C84" s="226"/>
      <c r="D84" s="263"/>
      <c r="E84" s="226"/>
      <c r="F84" s="226"/>
      <c r="G84" s="274" cm="1">
        <f t="array" ref="G84">_xlfn.XLOOKUP(B84,Tabla315[[#All],[name]],Tabla315[[#All],[point]],0,0)</f>
        <v>0</v>
      </c>
      <c r="H84" s="261" t="str">
        <f>IF(B84&gt;0,CONCATENATE("2vii_",'[1]Valoració '!$D$7,"00",A84)," ")</f>
        <v xml:space="preserve"> </v>
      </c>
    </row>
    <row r="85" spans="1:8" x14ac:dyDescent="0.25">
      <c r="A85" s="259">
        <v>78</v>
      </c>
      <c r="B85" s="210"/>
      <c r="C85" s="226"/>
      <c r="D85" s="263"/>
      <c r="E85" s="226"/>
      <c r="F85" s="226"/>
      <c r="G85" s="274" cm="1">
        <f t="array" ref="G85">_xlfn.XLOOKUP(B85,Tabla315[[#All],[name]],Tabla315[[#All],[point]],0,0)</f>
        <v>0</v>
      </c>
      <c r="H85" s="261" t="str">
        <f>IF(B85&gt;0,CONCATENATE("2vii_",'[1]Valoració '!$D$7,"00",A85)," ")</f>
        <v xml:space="preserve"> </v>
      </c>
    </row>
    <row r="86" spans="1:8" x14ac:dyDescent="0.25">
      <c r="A86" s="259">
        <v>79</v>
      </c>
      <c r="B86" s="210"/>
      <c r="C86" s="226"/>
      <c r="D86" s="263"/>
      <c r="E86" s="226"/>
      <c r="F86" s="226"/>
      <c r="G86" s="274" cm="1">
        <f t="array" ref="G86">_xlfn.XLOOKUP(B86,Tabla315[[#All],[name]],Tabla315[[#All],[point]],0,0)</f>
        <v>0</v>
      </c>
      <c r="H86" s="261" t="str">
        <f>IF(B86&gt;0,CONCATENATE("2vii_",'[1]Valoració '!$D$7,"00",A86)," ")</f>
        <v xml:space="preserve"> </v>
      </c>
    </row>
    <row r="87" spans="1:8" x14ac:dyDescent="0.25">
      <c r="A87" s="259">
        <v>80</v>
      </c>
      <c r="B87" s="210"/>
      <c r="C87" s="226"/>
      <c r="D87" s="263"/>
      <c r="E87" s="226"/>
      <c r="F87" s="226"/>
      <c r="G87" s="274" cm="1">
        <f t="array" ref="G87">_xlfn.XLOOKUP(B87,Tabla315[[#All],[name]],Tabla315[[#All],[point]],0,0)</f>
        <v>0</v>
      </c>
      <c r="H87" s="261" t="str">
        <f>IF(B87&gt;0,CONCATENATE("2vii_",'[1]Valoració '!$D$7,"00",A87)," ")</f>
        <v xml:space="preserve"> </v>
      </c>
    </row>
    <row r="88" spans="1:8" x14ac:dyDescent="0.25">
      <c r="A88" s="259">
        <v>81</v>
      </c>
      <c r="B88" s="210"/>
      <c r="C88" s="226"/>
      <c r="D88" s="263"/>
      <c r="E88" s="226"/>
      <c r="F88" s="226"/>
      <c r="G88" s="274" cm="1">
        <f t="array" ref="G88">_xlfn.XLOOKUP(B88,Tabla315[[#All],[name]],Tabla315[[#All],[point]],0,0)</f>
        <v>0</v>
      </c>
      <c r="H88" s="261" t="str">
        <f>IF(B88&gt;0,CONCATENATE("2vii_",'[1]Valoració '!$D$7,"00",A88)," ")</f>
        <v xml:space="preserve"> </v>
      </c>
    </row>
    <row r="89" spans="1:8" x14ac:dyDescent="0.25">
      <c r="A89" s="259">
        <v>82</v>
      </c>
      <c r="B89" s="210"/>
      <c r="C89" s="226"/>
      <c r="D89" s="263"/>
      <c r="E89" s="226"/>
      <c r="F89" s="226"/>
      <c r="G89" s="274" cm="1">
        <f t="array" ref="G89">_xlfn.XLOOKUP(B89,Tabla315[[#All],[name]],Tabla315[[#All],[point]],0,0)</f>
        <v>0</v>
      </c>
      <c r="H89" s="261" t="str">
        <f>IF(B89&gt;0,CONCATENATE("2vii_",'[1]Valoració '!$D$7,"00",A89)," ")</f>
        <v xml:space="preserve"> </v>
      </c>
    </row>
    <row r="90" spans="1:8" x14ac:dyDescent="0.25">
      <c r="A90" s="259">
        <v>83</v>
      </c>
      <c r="B90" s="210"/>
      <c r="C90" s="226"/>
      <c r="D90" s="263"/>
      <c r="E90" s="226"/>
      <c r="F90" s="226"/>
      <c r="G90" s="274" cm="1">
        <f t="array" ref="G90">_xlfn.XLOOKUP(B90,Tabla315[[#All],[name]],Tabla315[[#All],[point]],0,0)</f>
        <v>0</v>
      </c>
      <c r="H90" s="261" t="str">
        <f>IF(B90&gt;0,CONCATENATE("2vii_",'[1]Valoració '!$D$7,"00",A90)," ")</f>
        <v xml:space="preserve"> </v>
      </c>
    </row>
    <row r="91" spans="1:8" x14ac:dyDescent="0.25">
      <c r="A91" s="259">
        <v>84</v>
      </c>
      <c r="B91" s="210"/>
      <c r="C91" s="226"/>
      <c r="D91" s="263"/>
      <c r="E91" s="226"/>
      <c r="F91" s="226"/>
      <c r="G91" s="274" cm="1">
        <f t="array" ref="G91">_xlfn.XLOOKUP(B91,Tabla315[[#All],[name]],Tabla315[[#All],[point]],0,0)</f>
        <v>0</v>
      </c>
      <c r="H91" s="261" t="str">
        <f>IF(B91&gt;0,CONCATENATE("2vii_",'[1]Valoració '!$D$7,"00",A91)," ")</f>
        <v xml:space="preserve"> </v>
      </c>
    </row>
    <row r="92" spans="1:8" x14ac:dyDescent="0.25">
      <c r="A92" s="259">
        <v>85</v>
      </c>
      <c r="B92" s="210"/>
      <c r="C92" s="226"/>
      <c r="D92" s="263"/>
      <c r="E92" s="226"/>
      <c r="F92" s="226"/>
      <c r="G92" s="274" cm="1">
        <f t="array" ref="G92">_xlfn.XLOOKUP(B92,Tabla315[[#All],[name]],Tabla315[[#All],[point]],0,0)</f>
        <v>0</v>
      </c>
      <c r="H92" s="261" t="str">
        <f>IF(B92&gt;0,CONCATENATE("2vii_",'[1]Valoració '!$D$7,"00",A92)," ")</f>
        <v xml:space="preserve"> </v>
      </c>
    </row>
    <row r="93" spans="1:8" x14ac:dyDescent="0.25">
      <c r="A93" s="259">
        <v>86</v>
      </c>
      <c r="B93" s="210"/>
      <c r="C93" s="226"/>
      <c r="D93" s="263"/>
      <c r="E93" s="226"/>
      <c r="F93" s="226"/>
      <c r="G93" s="274" cm="1">
        <f t="array" ref="G93">_xlfn.XLOOKUP(B93,Tabla315[[#All],[name]],Tabla315[[#All],[point]],0,0)</f>
        <v>0</v>
      </c>
      <c r="H93" s="261" t="str">
        <f>IF(B93&gt;0,CONCATENATE("2vii_",'[1]Valoració '!$D$7,"00",A93)," ")</f>
        <v xml:space="preserve"> </v>
      </c>
    </row>
    <row r="94" spans="1:8" x14ac:dyDescent="0.25">
      <c r="A94" s="259">
        <v>87</v>
      </c>
      <c r="B94" s="210"/>
      <c r="C94" s="226"/>
      <c r="D94" s="263"/>
      <c r="E94" s="226"/>
      <c r="F94" s="226"/>
      <c r="G94" s="274" cm="1">
        <f t="array" ref="G94">_xlfn.XLOOKUP(B94,Tabla315[[#All],[name]],Tabla315[[#All],[point]],0,0)</f>
        <v>0</v>
      </c>
      <c r="H94" s="261" t="str">
        <f>IF(B94&gt;0,CONCATENATE("2vii_",'[1]Valoració '!$D$7,"00",A94)," ")</f>
        <v xml:space="preserve"> </v>
      </c>
    </row>
    <row r="95" spans="1:8" x14ac:dyDescent="0.25">
      <c r="A95" s="259">
        <v>88</v>
      </c>
      <c r="B95" s="210"/>
      <c r="C95" s="226"/>
      <c r="D95" s="263"/>
      <c r="E95" s="226"/>
      <c r="F95" s="226"/>
      <c r="G95" s="274" cm="1">
        <f t="array" ref="G95">_xlfn.XLOOKUP(B95,Tabla315[[#All],[name]],Tabla315[[#All],[point]],0,0)</f>
        <v>0</v>
      </c>
      <c r="H95" s="261" t="str">
        <f>IF(B95&gt;0,CONCATENATE("2vii_",'[1]Valoració '!$D$7,"00",A95)," ")</f>
        <v xml:space="preserve"> </v>
      </c>
    </row>
    <row r="96" spans="1:8" x14ac:dyDescent="0.25">
      <c r="A96" s="259">
        <v>89</v>
      </c>
      <c r="B96" s="210"/>
      <c r="C96" s="226"/>
      <c r="D96" s="263"/>
      <c r="E96" s="226"/>
      <c r="F96" s="226"/>
      <c r="G96" s="274" cm="1">
        <f t="array" ref="G96">_xlfn.XLOOKUP(B96,Tabla315[[#All],[name]],Tabla315[[#All],[point]],0,0)</f>
        <v>0</v>
      </c>
      <c r="H96" s="261" t="str">
        <f>IF(B96&gt;0,CONCATENATE("2vii_",'[1]Valoració '!$D$7,"00",A96)," ")</f>
        <v xml:space="preserve"> </v>
      </c>
    </row>
    <row r="97" spans="1:8" x14ac:dyDescent="0.25">
      <c r="A97" s="259">
        <v>90</v>
      </c>
      <c r="B97" s="210"/>
      <c r="C97" s="226"/>
      <c r="D97" s="263"/>
      <c r="E97" s="226"/>
      <c r="F97" s="226"/>
      <c r="G97" s="274" cm="1">
        <f t="array" ref="G97">_xlfn.XLOOKUP(B97,Tabla315[[#All],[name]],Tabla315[[#All],[point]],0,0)</f>
        <v>0</v>
      </c>
      <c r="H97" s="261" t="str">
        <f>IF(B97&gt;0,CONCATENATE("2vii_",'[1]Valoració '!$D$7,"00",A97)," ")</f>
        <v xml:space="preserve"> </v>
      </c>
    </row>
    <row r="98" spans="1:8" x14ac:dyDescent="0.25">
      <c r="A98" s="259">
        <v>91</v>
      </c>
      <c r="B98" s="210"/>
      <c r="C98" s="226"/>
      <c r="D98" s="263"/>
      <c r="E98" s="226"/>
      <c r="F98" s="226"/>
      <c r="G98" s="274" cm="1">
        <f t="array" ref="G98">_xlfn.XLOOKUP(B98,Tabla315[[#All],[name]],Tabla315[[#All],[point]],0,0)</f>
        <v>0</v>
      </c>
      <c r="H98" s="261" t="str">
        <f>IF(B98&gt;0,CONCATENATE("2vii_",'[1]Valoració '!$D$7,"00",A98)," ")</f>
        <v xml:space="preserve"> </v>
      </c>
    </row>
    <row r="99" spans="1:8" x14ac:dyDescent="0.25">
      <c r="A99" s="259">
        <v>92</v>
      </c>
      <c r="B99" s="210"/>
      <c r="C99" s="226"/>
      <c r="D99" s="263"/>
      <c r="E99" s="226"/>
      <c r="F99" s="226"/>
      <c r="G99" s="274" cm="1">
        <f t="array" ref="G99">_xlfn.XLOOKUP(B99,Tabla315[[#All],[name]],Tabla315[[#All],[point]],0,0)</f>
        <v>0</v>
      </c>
      <c r="H99" s="261" t="str">
        <f>IF(B99&gt;0,CONCATENATE("2vii_",'[1]Valoració '!$D$7,"00",A99)," ")</f>
        <v xml:space="preserve"> </v>
      </c>
    </row>
    <row r="100" spans="1:8" x14ac:dyDescent="0.25">
      <c r="A100" s="259">
        <v>93</v>
      </c>
      <c r="B100" s="210"/>
      <c r="C100" s="226"/>
      <c r="D100" s="263"/>
      <c r="E100" s="226"/>
      <c r="F100" s="226"/>
      <c r="G100" s="274" cm="1">
        <f t="array" ref="G100">_xlfn.XLOOKUP(B100,Tabla315[[#All],[name]],Tabla315[[#All],[point]],0,0)</f>
        <v>0</v>
      </c>
      <c r="H100" s="261" t="str">
        <f>IF(B100&gt;0,CONCATENATE("2vii_",'[1]Valoració '!$D$7,"00",A100)," ")</f>
        <v xml:space="preserve"> </v>
      </c>
    </row>
    <row r="101" spans="1:8" x14ac:dyDescent="0.25">
      <c r="A101" s="259">
        <v>94</v>
      </c>
      <c r="B101" s="210"/>
      <c r="C101" s="226"/>
      <c r="D101" s="263"/>
      <c r="E101" s="226"/>
      <c r="F101" s="226"/>
      <c r="G101" s="274" cm="1">
        <f t="array" ref="G101">_xlfn.XLOOKUP(B101,Tabla315[[#All],[name]],Tabla315[[#All],[point]],0,0)</f>
        <v>0</v>
      </c>
      <c r="H101" s="261" t="str">
        <f>IF(B101&gt;0,CONCATENATE("2vii_",'[1]Valoració '!$D$7,"00",A101)," ")</f>
        <v xml:space="preserve"> </v>
      </c>
    </row>
    <row r="102" spans="1:8" x14ac:dyDescent="0.25">
      <c r="A102" s="259">
        <v>95</v>
      </c>
      <c r="B102" s="210"/>
      <c r="C102" s="226"/>
      <c r="D102" s="263"/>
      <c r="E102" s="226"/>
      <c r="F102" s="226"/>
      <c r="G102" s="274" cm="1">
        <f t="array" ref="G102">_xlfn.XLOOKUP(B102,Tabla315[[#All],[name]],Tabla315[[#All],[point]],0,0)</f>
        <v>0</v>
      </c>
      <c r="H102" s="261" t="str">
        <f>IF(B102&gt;0,CONCATENATE("2vii_",'[1]Valoració '!$D$7,"00",A102)," ")</f>
        <v xml:space="preserve"> </v>
      </c>
    </row>
    <row r="103" spans="1:8" x14ac:dyDescent="0.25">
      <c r="A103" s="259">
        <v>96</v>
      </c>
      <c r="B103" s="210"/>
      <c r="C103" s="226"/>
      <c r="D103" s="263"/>
      <c r="E103" s="226"/>
      <c r="F103" s="226"/>
      <c r="G103" s="274" cm="1">
        <f t="array" ref="G103">_xlfn.XLOOKUP(B103,Tabla315[[#All],[name]],Tabla315[[#All],[point]],0,0)</f>
        <v>0</v>
      </c>
      <c r="H103" s="261" t="str">
        <f>IF(B103&gt;0,CONCATENATE("2vii_",'[1]Valoració '!$D$7,"00",A103)," ")</f>
        <v xml:space="preserve"> </v>
      </c>
    </row>
    <row r="104" spans="1:8" x14ac:dyDescent="0.25">
      <c r="A104" s="259">
        <v>97</v>
      </c>
      <c r="B104" s="210"/>
      <c r="C104" s="226"/>
      <c r="D104" s="263"/>
      <c r="E104" s="226"/>
      <c r="F104" s="226"/>
      <c r="G104" s="274" cm="1">
        <f t="array" ref="G104">_xlfn.XLOOKUP(B104,Tabla315[[#All],[name]],Tabla315[[#All],[point]],0,0)</f>
        <v>0</v>
      </c>
      <c r="H104" s="261" t="str">
        <f>IF(B104&gt;0,CONCATENATE("2vii_",'[1]Valoració '!$D$7,"00",A104)," ")</f>
        <v xml:space="preserve"> </v>
      </c>
    </row>
    <row r="105" spans="1:8" x14ac:dyDescent="0.25">
      <c r="A105" s="259">
        <v>98</v>
      </c>
      <c r="B105" s="210"/>
      <c r="C105" s="226"/>
      <c r="D105" s="263"/>
      <c r="E105" s="226"/>
      <c r="F105" s="226"/>
      <c r="G105" s="274" cm="1">
        <f t="array" ref="G105">_xlfn.XLOOKUP(B105,Tabla315[[#All],[name]],Tabla315[[#All],[point]],0,0)</f>
        <v>0</v>
      </c>
      <c r="H105" s="261" t="str">
        <f>IF(B105&gt;0,CONCATENATE("2vii_",'[1]Valoració '!$D$7,"00",A105)," ")</f>
        <v xml:space="preserve"> </v>
      </c>
    </row>
    <row r="106" spans="1:8" x14ac:dyDescent="0.25">
      <c r="A106" s="259">
        <v>99</v>
      </c>
      <c r="B106" s="210"/>
      <c r="C106" s="226"/>
      <c r="D106" s="263"/>
      <c r="E106" s="226"/>
      <c r="F106" s="226"/>
      <c r="G106" s="274" cm="1">
        <f t="array" ref="G106">_xlfn.XLOOKUP(B106,Tabla315[[#All],[name]],Tabla315[[#All],[point]],0,0)</f>
        <v>0</v>
      </c>
      <c r="H106" s="261" t="str">
        <f>IF(B106&gt;0,CONCATENATE("2vii_",'[1]Valoració '!$D$7,"00",A106)," ")</f>
        <v xml:space="preserve"> </v>
      </c>
    </row>
    <row r="107" spans="1:8" x14ac:dyDescent="0.25">
      <c r="A107" s="259">
        <v>100</v>
      </c>
      <c r="B107" s="210"/>
      <c r="C107" s="226"/>
      <c r="D107" s="263"/>
      <c r="E107" s="226"/>
      <c r="F107" s="226"/>
      <c r="G107" s="274" cm="1">
        <f t="array" ref="G107">_xlfn.XLOOKUP(B107,Tabla315[[#All],[name]],Tabla315[[#All],[point]],0,0)</f>
        <v>0</v>
      </c>
      <c r="H107" s="261" t="str">
        <f>IF(B107&gt;0,CONCATENATE("2vii_",'[1]Valoració '!$D$7,"00",A107)," ")</f>
        <v xml:space="preserve"> </v>
      </c>
    </row>
    <row r="108" spans="1:8" x14ac:dyDescent="0.25">
      <c r="A108" s="259">
        <v>101</v>
      </c>
      <c r="B108" s="210"/>
      <c r="C108" s="226"/>
      <c r="D108" s="263"/>
      <c r="E108" s="226"/>
      <c r="F108" s="226"/>
      <c r="G108" s="274" cm="1">
        <f t="array" ref="G108">_xlfn.XLOOKUP(B108,Tabla315[[#All],[name]],Tabla315[[#All],[point]],0,0)</f>
        <v>0</v>
      </c>
      <c r="H108" s="261" t="str">
        <f>IF(B108&gt;0,CONCATENATE("2vii_",'[1]Valoració '!$D$7,"00",A108)," ")</f>
        <v xml:space="preserve"> </v>
      </c>
    </row>
    <row r="109" spans="1:8" x14ac:dyDescent="0.25">
      <c r="A109" s="259">
        <v>102</v>
      </c>
      <c r="B109" s="210"/>
      <c r="C109" s="226"/>
      <c r="D109" s="263"/>
      <c r="E109" s="226"/>
      <c r="F109" s="226"/>
      <c r="G109" s="274" cm="1">
        <f t="array" ref="G109">_xlfn.XLOOKUP(B109,Tabla315[[#All],[name]],Tabla315[[#All],[point]],0,0)</f>
        <v>0</v>
      </c>
      <c r="H109" s="261" t="str">
        <f>IF(B109&gt;0,CONCATENATE("2vii_",'[1]Valoració '!$D$7,"00",A109)," ")</f>
        <v xml:space="preserve"> </v>
      </c>
    </row>
    <row r="110" spans="1:8" x14ac:dyDescent="0.25">
      <c r="A110" s="259">
        <v>103</v>
      </c>
      <c r="B110" s="210"/>
      <c r="C110" s="226"/>
      <c r="D110" s="263"/>
      <c r="E110" s="226"/>
      <c r="F110" s="226"/>
      <c r="G110" s="274" cm="1">
        <f t="array" ref="G110">_xlfn.XLOOKUP(B110,Tabla315[[#All],[name]],Tabla315[[#All],[point]],0,0)</f>
        <v>0</v>
      </c>
      <c r="H110" s="261" t="str">
        <f>IF(B110&gt;0,CONCATENATE("2vii_",'[1]Valoració '!$D$7,"00",A110)," ")</f>
        <v xml:space="preserve"> </v>
      </c>
    </row>
    <row r="111" spans="1:8" x14ac:dyDescent="0.25">
      <c r="A111" s="259">
        <v>104</v>
      </c>
      <c r="B111" s="210"/>
      <c r="C111" s="226"/>
      <c r="D111" s="263"/>
      <c r="E111" s="226"/>
      <c r="F111" s="226"/>
      <c r="G111" s="274" cm="1">
        <f t="array" ref="G111">_xlfn.XLOOKUP(B111,Tabla315[[#All],[name]],Tabla315[[#All],[point]],0,0)</f>
        <v>0</v>
      </c>
      <c r="H111" s="261" t="str">
        <f>IF(B111&gt;0,CONCATENATE("2vii_",'[1]Valoració '!$D$7,"00",A111)," ")</f>
        <v xml:space="preserve"> </v>
      </c>
    </row>
    <row r="112" spans="1:8" x14ac:dyDescent="0.25">
      <c r="A112" s="259">
        <v>105</v>
      </c>
      <c r="B112" s="210"/>
      <c r="C112" s="226"/>
      <c r="D112" s="263"/>
      <c r="E112" s="226"/>
      <c r="F112" s="226"/>
      <c r="G112" s="274" cm="1">
        <f t="array" ref="G112">_xlfn.XLOOKUP(B112,Tabla315[[#All],[name]],Tabla315[[#All],[point]],0,0)</f>
        <v>0</v>
      </c>
      <c r="H112" s="261" t="str">
        <f>IF(B112&gt;0,CONCATENATE("2vii_",'[1]Valoració '!$D$7,"00",A112)," ")</f>
        <v xml:space="preserve"> </v>
      </c>
    </row>
    <row r="113" spans="1:8" x14ac:dyDescent="0.25">
      <c r="A113" s="259">
        <v>106</v>
      </c>
      <c r="B113" s="210"/>
      <c r="C113" s="226"/>
      <c r="D113" s="263"/>
      <c r="E113" s="226"/>
      <c r="F113" s="226"/>
      <c r="G113" s="274" cm="1">
        <f t="array" ref="G113">_xlfn.XLOOKUP(B113,Tabla315[[#All],[name]],Tabla315[[#All],[point]],0,0)</f>
        <v>0</v>
      </c>
      <c r="H113" s="261" t="str">
        <f>IF(B113&gt;0,CONCATENATE("2vii_",'[1]Valoració '!$D$7,"00",A113)," ")</f>
        <v xml:space="preserve"> </v>
      </c>
    </row>
    <row r="114" spans="1:8" x14ac:dyDescent="0.25">
      <c r="A114" s="259">
        <v>107</v>
      </c>
      <c r="B114" s="210"/>
      <c r="C114" s="226"/>
      <c r="D114" s="263"/>
      <c r="E114" s="226"/>
      <c r="F114" s="226"/>
      <c r="G114" s="274" cm="1">
        <f t="array" ref="G114">_xlfn.XLOOKUP(B114,Tabla315[[#All],[name]],Tabla315[[#All],[point]],0,0)</f>
        <v>0</v>
      </c>
      <c r="H114" s="261" t="str">
        <f>IF(B114&gt;0,CONCATENATE("2vii_",'[1]Valoració '!$D$7,"00",A114)," ")</f>
        <v xml:space="preserve"> </v>
      </c>
    </row>
    <row r="115" spans="1:8" x14ac:dyDescent="0.25">
      <c r="A115" s="259">
        <v>108</v>
      </c>
      <c r="B115" s="210"/>
      <c r="C115" s="226"/>
      <c r="D115" s="263"/>
      <c r="E115" s="226"/>
      <c r="F115" s="226"/>
      <c r="G115" s="274" cm="1">
        <f t="array" ref="G115">_xlfn.XLOOKUP(B115,Tabla315[[#All],[name]],Tabla315[[#All],[point]],0,0)</f>
        <v>0</v>
      </c>
      <c r="H115" s="261" t="str">
        <f>IF(B115&gt;0,CONCATENATE("2vii_",'[1]Valoració '!$D$7,"00",A115)," ")</f>
        <v xml:space="preserve"> </v>
      </c>
    </row>
    <row r="116" spans="1:8" x14ac:dyDescent="0.25">
      <c r="A116" s="259">
        <v>109</v>
      </c>
      <c r="B116" s="210"/>
      <c r="C116" s="226"/>
      <c r="D116" s="263"/>
      <c r="E116" s="226"/>
      <c r="F116" s="226"/>
      <c r="G116" s="274" cm="1">
        <f t="array" ref="G116">_xlfn.XLOOKUP(B116,Tabla315[[#All],[name]],Tabla315[[#All],[point]],0,0)</f>
        <v>0</v>
      </c>
      <c r="H116" s="261" t="str">
        <f>IF(B116&gt;0,CONCATENATE("2vii_",'[1]Valoració '!$D$7,"00",A116)," ")</f>
        <v xml:space="preserve"> </v>
      </c>
    </row>
    <row r="117" spans="1:8" x14ac:dyDescent="0.25">
      <c r="A117" s="259">
        <v>110</v>
      </c>
      <c r="B117" s="210"/>
      <c r="C117" s="226"/>
      <c r="D117" s="263"/>
      <c r="E117" s="226"/>
      <c r="F117" s="226"/>
      <c r="G117" s="274" cm="1">
        <f t="array" ref="G117">_xlfn.XLOOKUP(B117,Tabla315[[#All],[name]],Tabla315[[#All],[point]],0,0)</f>
        <v>0</v>
      </c>
      <c r="H117" s="261" t="str">
        <f>IF(B117&gt;0,CONCATENATE("2vii_",'[1]Valoració '!$D$7,"00",A117)," ")</f>
        <v xml:space="preserve"> </v>
      </c>
    </row>
    <row r="118" spans="1:8" x14ac:dyDescent="0.25">
      <c r="A118" s="259">
        <v>111</v>
      </c>
      <c r="B118" s="210"/>
      <c r="C118" s="226"/>
      <c r="D118" s="263"/>
      <c r="E118" s="226"/>
      <c r="F118" s="226"/>
      <c r="G118" s="274" cm="1">
        <f t="array" ref="G118">_xlfn.XLOOKUP(B118,Tabla315[[#All],[name]],Tabla315[[#All],[point]],0,0)</f>
        <v>0</v>
      </c>
      <c r="H118" s="261" t="str">
        <f>IF(B118&gt;0,CONCATENATE("2vii_",'[1]Valoració '!$D$7,"00",A118)," ")</f>
        <v xml:space="preserve"> </v>
      </c>
    </row>
    <row r="119" spans="1:8" x14ac:dyDescent="0.25">
      <c r="A119" s="259">
        <v>112</v>
      </c>
      <c r="B119" s="210"/>
      <c r="C119" s="226"/>
      <c r="D119" s="263"/>
      <c r="E119" s="226"/>
      <c r="F119" s="226"/>
      <c r="G119" s="274" cm="1">
        <f t="array" ref="G119">_xlfn.XLOOKUP(B119,Tabla315[[#All],[name]],Tabla315[[#All],[point]],0,0)</f>
        <v>0</v>
      </c>
      <c r="H119" s="261" t="str">
        <f>IF(B119&gt;0,CONCATENATE("2vii_",'[1]Valoració '!$D$7,"00",A119)," ")</f>
        <v xml:space="preserve"> </v>
      </c>
    </row>
    <row r="120" spans="1:8" x14ac:dyDescent="0.25">
      <c r="A120" s="259">
        <v>113</v>
      </c>
      <c r="B120" s="210"/>
      <c r="C120" s="226"/>
      <c r="D120" s="263"/>
      <c r="E120" s="226"/>
      <c r="F120" s="226"/>
      <c r="G120" s="274" cm="1">
        <f t="array" ref="G120">_xlfn.XLOOKUP(B120,Tabla315[[#All],[name]],Tabla315[[#All],[point]],0,0)</f>
        <v>0</v>
      </c>
      <c r="H120" s="261" t="str">
        <f>IF(B120&gt;0,CONCATENATE("2vii_",'[1]Valoració '!$D$7,"00",A120)," ")</f>
        <v xml:space="preserve"> </v>
      </c>
    </row>
    <row r="121" spans="1:8" x14ac:dyDescent="0.25">
      <c r="A121" s="259">
        <v>114</v>
      </c>
      <c r="B121" s="210"/>
      <c r="C121" s="226"/>
      <c r="D121" s="263"/>
      <c r="E121" s="226"/>
      <c r="F121" s="226"/>
      <c r="G121" s="274" cm="1">
        <f t="array" ref="G121">_xlfn.XLOOKUP(B121,Tabla315[[#All],[name]],Tabla315[[#All],[point]],0,0)</f>
        <v>0</v>
      </c>
      <c r="H121" s="261" t="str">
        <f>IF(B121&gt;0,CONCATENATE("2vii_",'[1]Valoració '!$D$7,"00",A121)," ")</f>
        <v xml:space="preserve"> </v>
      </c>
    </row>
    <row r="122" spans="1:8" x14ac:dyDescent="0.25">
      <c r="A122" s="259">
        <v>115</v>
      </c>
      <c r="B122" s="210"/>
      <c r="C122" s="226"/>
      <c r="D122" s="263"/>
      <c r="E122" s="226"/>
      <c r="F122" s="226"/>
      <c r="G122" s="274" cm="1">
        <f t="array" ref="G122">_xlfn.XLOOKUP(B122,Tabla315[[#All],[name]],Tabla315[[#All],[point]],0,0)</f>
        <v>0</v>
      </c>
      <c r="H122" s="261" t="str">
        <f>IF(B122&gt;0,CONCATENATE("2vii_",'[1]Valoració '!$D$7,"00",A122)," ")</f>
        <v xml:space="preserve"> </v>
      </c>
    </row>
    <row r="123" spans="1:8" x14ac:dyDescent="0.25">
      <c r="A123" s="259">
        <v>116</v>
      </c>
      <c r="B123" s="210"/>
      <c r="C123" s="226"/>
      <c r="D123" s="263"/>
      <c r="E123" s="226"/>
      <c r="F123" s="226"/>
      <c r="G123" s="274" cm="1">
        <f t="array" ref="G123">_xlfn.XLOOKUP(B123,Tabla315[[#All],[name]],Tabla315[[#All],[point]],0,0)</f>
        <v>0</v>
      </c>
      <c r="H123" s="261" t="str">
        <f>IF(B123&gt;0,CONCATENATE("2vii_",'[1]Valoració '!$D$7,"00",A123)," ")</f>
        <v xml:space="preserve"> </v>
      </c>
    </row>
    <row r="124" spans="1:8" x14ac:dyDescent="0.25">
      <c r="A124" s="259">
        <v>117</v>
      </c>
      <c r="B124" s="210"/>
      <c r="C124" s="226"/>
      <c r="D124" s="263"/>
      <c r="E124" s="226"/>
      <c r="F124" s="226"/>
      <c r="G124" s="274" cm="1">
        <f t="array" ref="G124">_xlfn.XLOOKUP(B124,Tabla315[[#All],[name]],Tabla315[[#All],[point]],0,0)</f>
        <v>0</v>
      </c>
      <c r="H124" s="261" t="str">
        <f>IF(B124&gt;0,CONCATENATE("2vii_",'[1]Valoració '!$D$7,"00",A124)," ")</f>
        <v xml:space="preserve"> </v>
      </c>
    </row>
    <row r="125" spans="1:8" x14ac:dyDescent="0.25">
      <c r="A125" s="259">
        <v>118</v>
      </c>
      <c r="B125" s="210"/>
      <c r="C125" s="226"/>
      <c r="D125" s="263"/>
      <c r="E125" s="226"/>
      <c r="F125" s="226"/>
      <c r="G125" s="274" cm="1">
        <f t="array" ref="G125">_xlfn.XLOOKUP(B125,Tabla315[[#All],[name]],Tabla315[[#All],[point]],0,0)</f>
        <v>0</v>
      </c>
      <c r="H125" s="261" t="str">
        <f>IF(B125&gt;0,CONCATENATE("2vii_",'[1]Valoració '!$D$7,"00",A125)," ")</f>
        <v xml:space="preserve"> </v>
      </c>
    </row>
    <row r="126" spans="1:8" x14ac:dyDescent="0.25">
      <c r="A126" s="259">
        <v>119</v>
      </c>
      <c r="B126" s="210"/>
      <c r="C126" s="226"/>
      <c r="D126" s="263"/>
      <c r="E126" s="226"/>
      <c r="F126" s="226"/>
      <c r="G126" s="274" cm="1">
        <f t="array" ref="G126">_xlfn.XLOOKUP(B126,Tabla315[[#All],[name]],Tabla315[[#All],[point]],0,0)</f>
        <v>0</v>
      </c>
      <c r="H126" s="261" t="str">
        <f>IF(B126&gt;0,CONCATENATE("2vii_",'[1]Valoració '!$D$7,"00",A126)," ")</f>
        <v xml:space="preserve"> </v>
      </c>
    </row>
    <row r="127" spans="1:8" x14ac:dyDescent="0.25">
      <c r="A127" s="259">
        <v>120</v>
      </c>
      <c r="B127" s="210"/>
      <c r="C127" s="226"/>
      <c r="D127" s="263"/>
      <c r="E127" s="226"/>
      <c r="F127" s="226"/>
      <c r="G127" s="274" cm="1">
        <f t="array" ref="G127">_xlfn.XLOOKUP(B127,Tabla315[[#All],[name]],Tabla315[[#All],[point]],0,0)</f>
        <v>0</v>
      </c>
      <c r="H127" s="261" t="str">
        <f>IF(B127&gt;0,CONCATENATE("2vii_",'[1]Valoració '!$D$7,"00",A127)," ")</f>
        <v xml:space="preserve"> </v>
      </c>
    </row>
    <row r="128" spans="1:8" x14ac:dyDescent="0.25">
      <c r="A128" s="259">
        <v>121</v>
      </c>
      <c r="B128" s="210"/>
      <c r="C128" s="226"/>
      <c r="D128" s="263"/>
      <c r="E128" s="226"/>
      <c r="F128" s="226"/>
      <c r="G128" s="274" cm="1">
        <f t="array" ref="G128">_xlfn.XLOOKUP(B128,Tabla315[[#All],[name]],Tabla315[[#All],[point]],0,0)</f>
        <v>0</v>
      </c>
      <c r="H128" s="261" t="str">
        <f>IF(B128&gt;0,CONCATENATE("2vii_",'[1]Valoració '!$D$7,"00",A128)," ")</f>
        <v xml:space="preserve"> </v>
      </c>
    </row>
    <row r="129" spans="1:8" x14ac:dyDescent="0.25">
      <c r="A129" s="259">
        <v>122</v>
      </c>
      <c r="B129" s="210"/>
      <c r="C129" s="226"/>
      <c r="D129" s="263"/>
      <c r="E129" s="226"/>
      <c r="F129" s="226"/>
      <c r="G129" s="274" cm="1">
        <f t="array" ref="G129">_xlfn.XLOOKUP(B129,Tabla315[[#All],[name]],Tabla315[[#All],[point]],0,0)</f>
        <v>0</v>
      </c>
      <c r="H129" s="261" t="str">
        <f>IF(B129&gt;0,CONCATENATE("2vii_",'[1]Valoració '!$D$7,"00",A129)," ")</f>
        <v xml:space="preserve"> </v>
      </c>
    </row>
    <row r="130" spans="1:8" x14ac:dyDescent="0.25">
      <c r="A130" s="259">
        <v>123</v>
      </c>
      <c r="B130" s="210"/>
      <c r="C130" s="226"/>
      <c r="D130" s="263"/>
      <c r="E130" s="226"/>
      <c r="F130" s="226"/>
      <c r="G130" s="274" cm="1">
        <f t="array" ref="G130">_xlfn.XLOOKUP(B130,Tabla315[[#All],[name]],Tabla315[[#All],[point]],0,0)</f>
        <v>0</v>
      </c>
      <c r="H130" s="261" t="str">
        <f>IF(B130&gt;0,CONCATENATE("2vii_",'[1]Valoració '!$D$7,"00",A130)," ")</f>
        <v xml:space="preserve"> </v>
      </c>
    </row>
    <row r="131" spans="1:8" x14ac:dyDescent="0.25">
      <c r="A131" s="259">
        <v>124</v>
      </c>
      <c r="B131" s="210"/>
      <c r="C131" s="226"/>
      <c r="D131" s="263"/>
      <c r="E131" s="226"/>
      <c r="F131" s="226"/>
      <c r="G131" s="274" cm="1">
        <f t="array" ref="G131">_xlfn.XLOOKUP(B131,Tabla315[[#All],[name]],Tabla315[[#All],[point]],0,0)</f>
        <v>0</v>
      </c>
      <c r="H131" s="261" t="str">
        <f>IF(B131&gt;0,CONCATENATE("2vii_",'[1]Valoració '!$D$7,"00",A131)," ")</f>
        <v xml:space="preserve"> </v>
      </c>
    </row>
    <row r="132" spans="1:8" x14ac:dyDescent="0.25">
      <c r="A132" s="259">
        <v>125</v>
      </c>
      <c r="B132" s="210"/>
      <c r="C132" s="226"/>
      <c r="D132" s="263"/>
      <c r="E132" s="226"/>
      <c r="F132" s="226"/>
      <c r="G132" s="274" cm="1">
        <f t="array" ref="G132">_xlfn.XLOOKUP(B132,Tabla315[[#All],[name]],Tabla315[[#All],[point]],0,0)</f>
        <v>0</v>
      </c>
      <c r="H132" s="261" t="str">
        <f>IF(B132&gt;0,CONCATENATE("2vii_",'[1]Valoració '!$D$7,"00",A132)," ")</f>
        <v xml:space="preserve"> </v>
      </c>
    </row>
    <row r="133" spans="1:8" x14ac:dyDescent="0.25">
      <c r="A133" s="259">
        <v>126</v>
      </c>
      <c r="B133" s="210"/>
      <c r="C133" s="226"/>
      <c r="D133" s="263"/>
      <c r="E133" s="226"/>
      <c r="F133" s="226"/>
      <c r="G133" s="274" cm="1">
        <f t="array" ref="G133">_xlfn.XLOOKUP(B133,Tabla315[[#All],[name]],Tabla315[[#All],[point]],0,0)</f>
        <v>0</v>
      </c>
      <c r="H133" s="261" t="str">
        <f>IF(B133&gt;0,CONCATENATE("2vii_",'[1]Valoració '!$D$7,"00",A133)," ")</f>
        <v xml:space="preserve"> </v>
      </c>
    </row>
    <row r="134" spans="1:8" x14ac:dyDescent="0.25">
      <c r="A134" s="259">
        <v>127</v>
      </c>
      <c r="B134" s="210"/>
      <c r="C134" s="226"/>
      <c r="D134" s="263"/>
      <c r="E134" s="226"/>
      <c r="F134" s="226"/>
      <c r="G134" s="274" cm="1">
        <f t="array" ref="G134">_xlfn.XLOOKUP(B134,Tabla315[[#All],[name]],Tabla315[[#All],[point]],0,0)</f>
        <v>0</v>
      </c>
      <c r="H134" s="261" t="str">
        <f>IF(B134&gt;0,CONCATENATE("2vii_",'[1]Valoració '!$D$7,"00",A134)," ")</f>
        <v xml:space="preserve"> </v>
      </c>
    </row>
    <row r="135" spans="1:8" x14ac:dyDescent="0.25">
      <c r="A135" s="259">
        <v>128</v>
      </c>
      <c r="B135" s="210"/>
      <c r="C135" s="226"/>
      <c r="D135" s="263"/>
      <c r="E135" s="226"/>
      <c r="F135" s="226"/>
      <c r="G135" s="274" cm="1">
        <f t="array" ref="G135">_xlfn.XLOOKUP(B135,Tabla315[[#All],[name]],Tabla315[[#All],[point]],0,0)</f>
        <v>0</v>
      </c>
      <c r="H135" s="261" t="str">
        <f>IF(B135&gt;0,CONCATENATE("2vii_",'[1]Valoració '!$D$7,"00",A135)," ")</f>
        <v xml:space="preserve"> </v>
      </c>
    </row>
    <row r="136" spans="1:8" x14ac:dyDescent="0.25">
      <c r="A136" s="259">
        <v>129</v>
      </c>
      <c r="B136" s="210"/>
      <c r="C136" s="226"/>
      <c r="D136" s="263"/>
      <c r="E136" s="226"/>
      <c r="F136" s="226"/>
      <c r="G136" s="274" cm="1">
        <f t="array" ref="G136">_xlfn.XLOOKUP(B136,Tabla315[[#All],[name]],Tabla315[[#All],[point]],0,0)</f>
        <v>0</v>
      </c>
      <c r="H136" s="261" t="str">
        <f>IF(B136&gt;0,CONCATENATE("2vii_",'[1]Valoració '!$D$7,"00",A136)," ")</f>
        <v xml:space="preserve"> </v>
      </c>
    </row>
    <row r="137" spans="1:8" x14ac:dyDescent="0.25">
      <c r="A137" s="259">
        <v>130</v>
      </c>
      <c r="B137" s="210"/>
      <c r="C137" s="226"/>
      <c r="D137" s="263"/>
      <c r="E137" s="226"/>
      <c r="F137" s="226"/>
      <c r="G137" s="274" cm="1">
        <f t="array" ref="G137">_xlfn.XLOOKUP(B137,Tabla315[[#All],[name]],Tabla315[[#All],[point]],0,0)</f>
        <v>0</v>
      </c>
      <c r="H137" s="261" t="str">
        <f>IF(B137&gt;0,CONCATENATE("2vii_",'[1]Valoració '!$D$7,"00",A137)," ")</f>
        <v xml:space="preserve"> </v>
      </c>
    </row>
    <row r="138" spans="1:8" x14ac:dyDescent="0.25">
      <c r="A138" s="259">
        <v>131</v>
      </c>
      <c r="B138" s="210"/>
      <c r="C138" s="226"/>
      <c r="D138" s="263"/>
      <c r="E138" s="226"/>
      <c r="F138" s="226"/>
      <c r="G138" s="274" cm="1">
        <f t="array" ref="G138">_xlfn.XLOOKUP(B138,Tabla315[[#All],[name]],Tabla315[[#All],[point]],0,0)</f>
        <v>0</v>
      </c>
      <c r="H138" s="261" t="str">
        <f>IF(B138&gt;0,CONCATENATE("2vii_",'[1]Valoració '!$D$7,"00",A138)," ")</f>
        <v xml:space="preserve"> </v>
      </c>
    </row>
    <row r="139" spans="1:8" x14ac:dyDescent="0.25">
      <c r="A139" s="259">
        <v>132</v>
      </c>
      <c r="B139" s="210"/>
      <c r="C139" s="226"/>
      <c r="D139" s="263"/>
      <c r="E139" s="226"/>
      <c r="F139" s="226"/>
      <c r="G139" s="274" cm="1">
        <f t="array" ref="G139">_xlfn.XLOOKUP(B139,Tabla315[[#All],[name]],Tabla315[[#All],[point]],0,0)</f>
        <v>0</v>
      </c>
      <c r="H139" s="261" t="str">
        <f>IF(B139&gt;0,CONCATENATE("2vii_",'[1]Valoració '!$D$7,"00",A139)," ")</f>
        <v xml:space="preserve"> </v>
      </c>
    </row>
    <row r="140" spans="1:8" x14ac:dyDescent="0.25">
      <c r="A140" s="259">
        <v>133</v>
      </c>
      <c r="B140" s="210"/>
      <c r="C140" s="226"/>
      <c r="D140" s="263"/>
      <c r="E140" s="226"/>
      <c r="F140" s="226"/>
      <c r="G140" s="274" cm="1">
        <f t="array" ref="G140">_xlfn.XLOOKUP(B140,Tabla315[[#All],[name]],Tabla315[[#All],[point]],0,0)</f>
        <v>0</v>
      </c>
      <c r="H140" s="261" t="str">
        <f>IF(B140&gt;0,CONCATENATE("2vii_",'[1]Valoració '!$D$7,"00",A140)," ")</f>
        <v xml:space="preserve"> </v>
      </c>
    </row>
    <row r="141" spans="1:8" x14ac:dyDescent="0.25">
      <c r="A141" s="259">
        <v>134</v>
      </c>
      <c r="B141" s="210"/>
      <c r="C141" s="226"/>
      <c r="D141" s="263"/>
      <c r="E141" s="226"/>
      <c r="F141" s="226"/>
      <c r="G141" s="274" cm="1">
        <f t="array" ref="G141">_xlfn.XLOOKUP(B141,Tabla315[[#All],[name]],Tabla315[[#All],[point]],0,0)</f>
        <v>0</v>
      </c>
      <c r="H141" s="261" t="str">
        <f>IF(B141&gt;0,CONCATENATE("2vii_",'[1]Valoració '!$D$7,"00",A141)," ")</f>
        <v xml:space="preserve"> </v>
      </c>
    </row>
    <row r="142" spans="1:8" x14ac:dyDescent="0.25">
      <c r="A142" s="259">
        <v>135</v>
      </c>
      <c r="B142" s="210"/>
      <c r="C142" s="226"/>
      <c r="D142" s="263"/>
      <c r="E142" s="226"/>
      <c r="F142" s="226"/>
      <c r="G142" s="274" cm="1">
        <f t="array" ref="G142">_xlfn.XLOOKUP(B142,Tabla315[[#All],[name]],Tabla315[[#All],[point]],0,0)</f>
        <v>0</v>
      </c>
      <c r="H142" s="261" t="str">
        <f>IF(B142&gt;0,CONCATENATE("2vii_",'[1]Valoració '!$D$7,"00",A142)," ")</f>
        <v xml:space="preserve"> </v>
      </c>
    </row>
    <row r="143" spans="1:8" x14ac:dyDescent="0.25">
      <c r="A143" s="259">
        <v>136</v>
      </c>
      <c r="B143" s="210"/>
      <c r="C143" s="226"/>
      <c r="D143" s="263"/>
      <c r="E143" s="226"/>
      <c r="F143" s="226"/>
      <c r="G143" s="274" cm="1">
        <f t="array" ref="G143">_xlfn.XLOOKUP(B143,Tabla315[[#All],[name]],Tabla315[[#All],[point]],0,0)</f>
        <v>0</v>
      </c>
      <c r="H143" s="261" t="str">
        <f>IF(B143&gt;0,CONCATENATE("2vii_",'[1]Valoració '!$D$7,"00",A143)," ")</f>
        <v xml:space="preserve"> </v>
      </c>
    </row>
    <row r="144" spans="1:8" x14ac:dyDescent="0.25">
      <c r="A144" s="259">
        <v>137</v>
      </c>
      <c r="B144" s="210"/>
      <c r="C144" s="226"/>
      <c r="D144" s="263"/>
      <c r="E144" s="226"/>
      <c r="F144" s="226"/>
      <c r="G144" s="274" cm="1">
        <f t="array" ref="G144">_xlfn.XLOOKUP(B144,Tabla315[[#All],[name]],Tabla315[[#All],[point]],0,0)</f>
        <v>0</v>
      </c>
      <c r="H144" s="261" t="str">
        <f>IF(B144&gt;0,CONCATENATE("2vii_",'[1]Valoració '!$D$7,"00",A144)," ")</f>
        <v xml:space="preserve"> </v>
      </c>
    </row>
    <row r="145" spans="1:8" x14ac:dyDescent="0.25">
      <c r="A145" s="259">
        <v>138</v>
      </c>
      <c r="B145" s="210"/>
      <c r="C145" s="226"/>
      <c r="D145" s="263"/>
      <c r="E145" s="226"/>
      <c r="F145" s="226"/>
      <c r="G145" s="274" cm="1">
        <f t="array" ref="G145">_xlfn.XLOOKUP(B145,Tabla315[[#All],[name]],Tabla315[[#All],[point]],0,0)</f>
        <v>0</v>
      </c>
      <c r="H145" s="261" t="str">
        <f>IF(B145&gt;0,CONCATENATE("2vii_",'[1]Valoració '!$D$7,"00",A145)," ")</f>
        <v xml:space="preserve"> </v>
      </c>
    </row>
    <row r="146" spans="1:8" x14ac:dyDescent="0.25">
      <c r="A146" s="259">
        <v>139</v>
      </c>
      <c r="B146" s="210"/>
      <c r="C146" s="226"/>
      <c r="D146" s="263"/>
      <c r="E146" s="226"/>
      <c r="F146" s="226"/>
      <c r="G146" s="274" cm="1">
        <f t="array" ref="G146">_xlfn.XLOOKUP(B146,Tabla315[[#All],[name]],Tabla315[[#All],[point]],0,0)</f>
        <v>0</v>
      </c>
      <c r="H146" s="261" t="str">
        <f>IF(B146&gt;0,CONCATENATE("2vii_",'[1]Valoració '!$D$7,"00",A146)," ")</f>
        <v xml:space="preserve"> </v>
      </c>
    </row>
    <row r="147" spans="1:8" x14ac:dyDescent="0.25">
      <c r="A147" s="259">
        <v>140</v>
      </c>
      <c r="B147" s="210"/>
      <c r="C147" s="226"/>
      <c r="D147" s="263"/>
      <c r="E147" s="226"/>
      <c r="F147" s="226"/>
      <c r="G147" s="274" cm="1">
        <f t="array" ref="G147">_xlfn.XLOOKUP(B147,Tabla315[[#All],[name]],Tabla315[[#All],[point]],0,0)</f>
        <v>0</v>
      </c>
      <c r="H147" s="261" t="str">
        <f>IF(B147&gt;0,CONCATENATE("2vii_",'[1]Valoració '!$D$7,"00",A147)," ")</f>
        <v xml:space="preserve"> </v>
      </c>
    </row>
    <row r="148" spans="1:8" x14ac:dyDescent="0.25">
      <c r="A148" s="259">
        <v>141</v>
      </c>
      <c r="B148" s="210"/>
      <c r="C148" s="226"/>
      <c r="D148" s="263"/>
      <c r="E148" s="226"/>
      <c r="F148" s="226"/>
      <c r="G148" s="274" cm="1">
        <f t="array" ref="G148">_xlfn.XLOOKUP(B148,Tabla315[[#All],[name]],Tabla315[[#All],[point]],0,0)</f>
        <v>0</v>
      </c>
      <c r="H148" s="261" t="str">
        <f>IF(B148&gt;0,CONCATENATE("2vii_",'[1]Valoració '!$D$7,"00",A148)," ")</f>
        <v xml:space="preserve"> </v>
      </c>
    </row>
    <row r="149" spans="1:8" x14ac:dyDescent="0.25">
      <c r="A149" s="259">
        <v>142</v>
      </c>
      <c r="B149" s="210"/>
      <c r="C149" s="226"/>
      <c r="D149" s="263"/>
      <c r="E149" s="226"/>
      <c r="F149" s="226"/>
      <c r="G149" s="274" cm="1">
        <f t="array" ref="G149">_xlfn.XLOOKUP(B149,Tabla315[[#All],[name]],Tabla315[[#All],[point]],0,0)</f>
        <v>0</v>
      </c>
      <c r="H149" s="261" t="str">
        <f>IF(B149&gt;0,CONCATENATE("2vii_",'[1]Valoració '!$D$7,"00",A149)," ")</f>
        <v xml:space="preserve"> </v>
      </c>
    </row>
    <row r="150" spans="1:8" x14ac:dyDescent="0.25">
      <c r="A150" s="259">
        <v>143</v>
      </c>
      <c r="B150" s="210"/>
      <c r="C150" s="226"/>
      <c r="D150" s="263"/>
      <c r="E150" s="226"/>
      <c r="F150" s="226"/>
      <c r="G150" s="274" cm="1">
        <f t="array" ref="G150">_xlfn.XLOOKUP(B150,Tabla315[[#All],[name]],Tabla315[[#All],[point]],0,0)</f>
        <v>0</v>
      </c>
      <c r="H150" s="261" t="str">
        <f>IF(B150&gt;0,CONCATENATE("2vii_",'[1]Valoració '!$D$7,"00",A150)," ")</f>
        <v xml:space="preserve"> </v>
      </c>
    </row>
    <row r="151" spans="1:8" x14ac:dyDescent="0.25">
      <c r="A151" s="259">
        <v>144</v>
      </c>
      <c r="B151" s="210"/>
      <c r="C151" s="226"/>
      <c r="D151" s="263"/>
      <c r="E151" s="226"/>
      <c r="F151" s="226"/>
      <c r="G151" s="274" cm="1">
        <f t="array" ref="G151">_xlfn.XLOOKUP(B151,Tabla315[[#All],[name]],Tabla315[[#All],[point]],0,0)</f>
        <v>0</v>
      </c>
      <c r="H151" s="261" t="str">
        <f>IF(B151&gt;0,CONCATENATE("2vii_",'[1]Valoració '!$D$7,"00",A151)," ")</f>
        <v xml:space="preserve"> </v>
      </c>
    </row>
    <row r="152" spans="1:8" x14ac:dyDescent="0.25">
      <c r="A152" s="259">
        <v>145</v>
      </c>
      <c r="B152" s="210"/>
      <c r="C152" s="226"/>
      <c r="D152" s="263"/>
      <c r="E152" s="226"/>
      <c r="F152" s="226"/>
      <c r="G152" s="274" cm="1">
        <f t="array" ref="G152">_xlfn.XLOOKUP(B152,Tabla315[[#All],[name]],Tabla315[[#All],[point]],0,0)</f>
        <v>0</v>
      </c>
      <c r="H152" s="261" t="str">
        <f>IF(B152&gt;0,CONCATENATE("2vii_",'[1]Valoració '!$D$7,"00",A152)," ")</f>
        <v xml:space="preserve"> </v>
      </c>
    </row>
    <row r="153" spans="1:8" x14ac:dyDescent="0.25">
      <c r="A153" s="259">
        <v>146</v>
      </c>
      <c r="B153" s="210"/>
      <c r="C153" s="226"/>
      <c r="D153" s="263"/>
      <c r="E153" s="226"/>
      <c r="F153" s="226"/>
      <c r="G153" s="274" cm="1">
        <f t="array" ref="G153">_xlfn.XLOOKUP(B153,Tabla315[[#All],[name]],Tabla315[[#All],[point]],0,0)</f>
        <v>0</v>
      </c>
      <c r="H153" s="261" t="str">
        <f>IF(B153&gt;0,CONCATENATE("2vii_",'[1]Valoració '!$D$7,"00",A153)," ")</f>
        <v xml:space="preserve"> </v>
      </c>
    </row>
    <row r="154" spans="1:8" x14ac:dyDescent="0.25">
      <c r="A154" s="259">
        <v>147</v>
      </c>
      <c r="B154" s="210"/>
      <c r="C154" s="226"/>
      <c r="D154" s="263"/>
      <c r="E154" s="226"/>
      <c r="F154" s="226"/>
      <c r="G154" s="274" cm="1">
        <f t="array" ref="G154">_xlfn.XLOOKUP(B154,Tabla315[[#All],[name]],Tabla315[[#All],[point]],0,0)</f>
        <v>0</v>
      </c>
      <c r="H154" s="261" t="str">
        <f>IF(B154&gt;0,CONCATENATE("2vii_",'[1]Valoració '!$D$7,"00",A154)," ")</f>
        <v xml:space="preserve"> </v>
      </c>
    </row>
    <row r="155" spans="1:8" x14ac:dyDescent="0.25">
      <c r="A155" s="259">
        <v>148</v>
      </c>
      <c r="B155" s="210"/>
      <c r="C155" s="226"/>
      <c r="D155" s="263"/>
      <c r="E155" s="226"/>
      <c r="F155" s="226"/>
      <c r="G155" s="274" cm="1">
        <f t="array" ref="G155">_xlfn.XLOOKUP(B155,Tabla315[[#All],[name]],Tabla315[[#All],[point]],0,0)</f>
        <v>0</v>
      </c>
      <c r="H155" s="261" t="str">
        <f>IF(B155&gt;0,CONCATENATE("2vii_",'[1]Valoració '!$D$7,"00",A155)," ")</f>
        <v xml:space="preserve"> </v>
      </c>
    </row>
    <row r="156" spans="1:8" x14ac:dyDescent="0.25">
      <c r="A156" s="259">
        <v>149</v>
      </c>
      <c r="B156" s="210"/>
      <c r="C156" s="226"/>
      <c r="D156" s="263"/>
      <c r="E156" s="226"/>
      <c r="F156" s="226"/>
      <c r="G156" s="274" cm="1">
        <f t="array" ref="G156">_xlfn.XLOOKUP(B156,Tabla315[[#All],[name]],Tabla315[[#All],[point]],0,0)</f>
        <v>0</v>
      </c>
      <c r="H156" s="261" t="str">
        <f>IF(B156&gt;0,CONCATENATE("2vii_",'[1]Valoració '!$D$7,"00",A156)," ")</f>
        <v xml:space="preserve"> </v>
      </c>
    </row>
    <row r="157" spans="1:8" x14ac:dyDescent="0.25">
      <c r="A157" s="259">
        <v>150</v>
      </c>
      <c r="B157" s="210"/>
      <c r="C157" s="226"/>
      <c r="D157" s="263"/>
      <c r="E157" s="226"/>
      <c r="F157" s="226"/>
      <c r="G157" s="274" cm="1">
        <f t="array" ref="G157">_xlfn.XLOOKUP(B157,Tabla315[[#All],[name]],Tabla315[[#All],[point]],0,0)</f>
        <v>0</v>
      </c>
      <c r="H157" s="261" t="str">
        <f>IF(B157&gt;0,CONCATENATE("2vii_",'[1]Valoració '!$D$7,"00",A157)," ")</f>
        <v xml:space="preserve"> </v>
      </c>
    </row>
    <row r="158" spans="1:8" x14ac:dyDescent="0.25">
      <c r="A158" s="259">
        <v>151</v>
      </c>
      <c r="B158" s="210"/>
      <c r="C158" s="226"/>
      <c r="D158" s="263"/>
      <c r="E158" s="226"/>
      <c r="F158" s="226"/>
      <c r="G158" s="274" cm="1">
        <f t="array" ref="G158">_xlfn.XLOOKUP(B158,Tabla315[[#All],[name]],Tabla315[[#All],[point]],0,0)</f>
        <v>0</v>
      </c>
      <c r="H158" s="261" t="str">
        <f>IF(B158&gt;0,CONCATENATE("2vii_",'[1]Valoració '!$D$7,"00",A158)," ")</f>
        <v xml:space="preserve"> </v>
      </c>
    </row>
    <row r="159" spans="1:8" x14ac:dyDescent="0.25">
      <c r="A159" s="259">
        <v>152</v>
      </c>
      <c r="B159" s="210"/>
      <c r="C159" s="226"/>
      <c r="D159" s="263"/>
      <c r="E159" s="226"/>
      <c r="F159" s="226"/>
      <c r="G159" s="274" cm="1">
        <f t="array" ref="G159">_xlfn.XLOOKUP(B159,Tabla315[[#All],[name]],Tabla315[[#All],[point]],0,0)</f>
        <v>0</v>
      </c>
      <c r="H159" s="261" t="str">
        <f>IF(B159&gt;0,CONCATENATE("2vii_",'[1]Valoració '!$D$7,"00",A159)," ")</f>
        <v xml:space="preserve"> </v>
      </c>
    </row>
    <row r="160" spans="1:8" x14ac:dyDescent="0.25">
      <c r="A160" s="259">
        <v>153</v>
      </c>
      <c r="B160" s="210"/>
      <c r="C160" s="226"/>
      <c r="D160" s="263"/>
      <c r="E160" s="226"/>
      <c r="F160" s="226"/>
      <c r="G160" s="274" cm="1">
        <f t="array" ref="G160">_xlfn.XLOOKUP(B160,Tabla315[[#All],[name]],Tabla315[[#All],[point]],0,0)</f>
        <v>0</v>
      </c>
      <c r="H160" s="261" t="str">
        <f>IF(B160&gt;0,CONCATENATE("2vii_",'[1]Valoració '!$D$7,"00",A160)," ")</f>
        <v xml:space="preserve"> </v>
      </c>
    </row>
    <row r="161" spans="1:8" x14ac:dyDescent="0.25">
      <c r="A161" s="259">
        <v>154</v>
      </c>
      <c r="B161" s="210"/>
      <c r="C161" s="226"/>
      <c r="D161" s="263"/>
      <c r="E161" s="226"/>
      <c r="F161" s="226"/>
      <c r="G161" s="274" cm="1">
        <f t="array" ref="G161">_xlfn.XLOOKUP(B161,Tabla315[[#All],[name]],Tabla315[[#All],[point]],0,0)</f>
        <v>0</v>
      </c>
      <c r="H161" s="261" t="str">
        <f>IF(B161&gt;0,CONCATENATE("2vii_",'[1]Valoració '!$D$7,"00",A161)," ")</f>
        <v xml:space="preserve"> </v>
      </c>
    </row>
    <row r="162" spans="1:8" x14ac:dyDescent="0.25">
      <c r="A162" s="259">
        <v>155</v>
      </c>
      <c r="B162" s="210"/>
      <c r="C162" s="226"/>
      <c r="D162" s="263"/>
      <c r="E162" s="226"/>
      <c r="F162" s="226"/>
      <c r="G162" s="274" cm="1">
        <f t="array" ref="G162">_xlfn.XLOOKUP(B162,Tabla315[[#All],[name]],Tabla315[[#All],[point]],0,0)</f>
        <v>0</v>
      </c>
      <c r="H162" s="261" t="str">
        <f>IF(B162&gt;0,CONCATENATE("2vii_",'[1]Valoració '!$D$7,"00",A162)," ")</f>
        <v xml:space="preserve"> </v>
      </c>
    </row>
    <row r="163" spans="1:8" x14ac:dyDescent="0.25">
      <c r="A163" s="259">
        <v>156</v>
      </c>
      <c r="B163" s="210"/>
      <c r="C163" s="226"/>
      <c r="D163" s="263"/>
      <c r="E163" s="226"/>
      <c r="F163" s="226"/>
      <c r="G163" s="274" cm="1">
        <f t="array" ref="G163">_xlfn.XLOOKUP(B163,Tabla315[[#All],[name]],Tabla315[[#All],[point]],0,0)</f>
        <v>0</v>
      </c>
      <c r="H163" s="261" t="str">
        <f>IF(B163&gt;0,CONCATENATE("2vii_",'[1]Valoració '!$D$7,"00",A163)," ")</f>
        <v xml:space="preserve"> </v>
      </c>
    </row>
    <row r="164" spans="1:8" x14ac:dyDescent="0.25">
      <c r="A164" s="259">
        <v>157</v>
      </c>
      <c r="B164" s="210"/>
      <c r="C164" s="226"/>
      <c r="D164" s="263"/>
      <c r="E164" s="226"/>
      <c r="F164" s="226"/>
      <c r="G164" s="274" cm="1">
        <f t="array" ref="G164">_xlfn.XLOOKUP(B164,Tabla315[[#All],[name]],Tabla315[[#All],[point]],0,0)</f>
        <v>0</v>
      </c>
      <c r="H164" s="261" t="str">
        <f>IF(B164&gt;0,CONCATENATE("2vii_",'[1]Valoració '!$D$7,"00",A164)," ")</f>
        <v xml:space="preserve"> </v>
      </c>
    </row>
    <row r="165" spans="1:8" x14ac:dyDescent="0.25">
      <c r="A165" s="259">
        <v>158</v>
      </c>
      <c r="B165" s="210"/>
      <c r="C165" s="226"/>
      <c r="D165" s="263"/>
      <c r="E165" s="226"/>
      <c r="F165" s="226"/>
      <c r="G165" s="274" cm="1">
        <f t="array" ref="G165">_xlfn.XLOOKUP(B165,Tabla315[[#All],[name]],Tabla315[[#All],[point]],0,0)</f>
        <v>0</v>
      </c>
      <c r="H165" s="261" t="str">
        <f>IF(B165&gt;0,CONCATENATE("2vii_",'[1]Valoració '!$D$7,"00",A165)," ")</f>
        <v xml:space="preserve"> </v>
      </c>
    </row>
    <row r="166" spans="1:8" x14ac:dyDescent="0.25">
      <c r="A166" s="259">
        <v>159</v>
      </c>
      <c r="B166" s="210"/>
      <c r="C166" s="226"/>
      <c r="D166" s="263"/>
      <c r="E166" s="226"/>
      <c r="F166" s="226"/>
      <c r="G166" s="274" cm="1">
        <f t="array" ref="G166">_xlfn.XLOOKUP(B166,Tabla315[[#All],[name]],Tabla315[[#All],[point]],0,0)</f>
        <v>0</v>
      </c>
      <c r="H166" s="261" t="str">
        <f>IF(B166&gt;0,CONCATENATE("2vii_",'[1]Valoració '!$D$7,"00",A166)," ")</f>
        <v xml:space="preserve"> </v>
      </c>
    </row>
    <row r="167" spans="1:8" x14ac:dyDescent="0.25">
      <c r="A167" s="259">
        <v>160</v>
      </c>
      <c r="B167" s="210"/>
      <c r="C167" s="226"/>
      <c r="D167" s="263"/>
      <c r="E167" s="226"/>
      <c r="F167" s="226"/>
      <c r="G167" s="274" cm="1">
        <f t="array" ref="G167">_xlfn.XLOOKUP(B167,Tabla315[[#All],[name]],Tabla315[[#All],[point]],0,0)</f>
        <v>0</v>
      </c>
      <c r="H167" s="261" t="str">
        <f>IF(B167&gt;0,CONCATENATE("2vii_",'[1]Valoració '!$D$7,"00",A167)," ")</f>
        <v xml:space="preserve"> </v>
      </c>
    </row>
    <row r="168" spans="1:8" x14ac:dyDescent="0.25">
      <c r="A168" s="259">
        <v>161</v>
      </c>
      <c r="B168" s="210"/>
      <c r="C168" s="226"/>
      <c r="D168" s="263"/>
      <c r="E168" s="226"/>
      <c r="F168" s="226"/>
      <c r="G168" s="274" cm="1">
        <f t="array" ref="G168">_xlfn.XLOOKUP(B168,Tabla315[[#All],[name]],Tabla315[[#All],[point]],0,0)</f>
        <v>0</v>
      </c>
      <c r="H168" s="261" t="str">
        <f>IF(B168&gt;0,CONCATENATE("2vii_",'[1]Valoració '!$D$7,"00",A168)," ")</f>
        <v xml:space="preserve"> </v>
      </c>
    </row>
    <row r="169" spans="1:8" x14ac:dyDescent="0.25">
      <c r="A169" s="259">
        <v>162</v>
      </c>
      <c r="B169" s="210"/>
      <c r="C169" s="226"/>
      <c r="D169" s="263"/>
      <c r="E169" s="226"/>
      <c r="F169" s="226"/>
      <c r="G169" s="274" cm="1">
        <f t="array" ref="G169">_xlfn.XLOOKUP(B169,Tabla315[[#All],[name]],Tabla315[[#All],[point]],0,0)</f>
        <v>0</v>
      </c>
      <c r="H169" s="261" t="str">
        <f>IF(B169&gt;0,CONCATENATE("2vii_",'[1]Valoració '!$D$7,"00",A169)," ")</f>
        <v xml:space="preserve"> </v>
      </c>
    </row>
    <row r="170" spans="1:8" x14ac:dyDescent="0.25">
      <c r="A170" s="259">
        <v>163</v>
      </c>
      <c r="B170" s="210"/>
      <c r="C170" s="226"/>
      <c r="D170" s="263"/>
      <c r="E170" s="226"/>
      <c r="F170" s="226"/>
      <c r="G170" s="274" cm="1">
        <f t="array" ref="G170">_xlfn.XLOOKUP(B170,Tabla315[[#All],[name]],Tabla315[[#All],[point]],0,0)</f>
        <v>0</v>
      </c>
      <c r="H170" s="261" t="str">
        <f>IF(B170&gt;0,CONCATENATE("2vii_",'[1]Valoració '!$D$7,"00",A170)," ")</f>
        <v xml:space="preserve"> </v>
      </c>
    </row>
    <row r="171" spans="1:8" x14ac:dyDescent="0.25">
      <c r="A171" s="259">
        <v>164</v>
      </c>
      <c r="B171" s="210"/>
      <c r="C171" s="226"/>
      <c r="D171" s="263"/>
      <c r="E171" s="226"/>
      <c r="F171" s="226"/>
      <c r="G171" s="274" cm="1">
        <f t="array" ref="G171">_xlfn.XLOOKUP(B171,Tabla315[[#All],[name]],Tabla315[[#All],[point]],0,0)</f>
        <v>0</v>
      </c>
      <c r="H171" s="261" t="str">
        <f>IF(B171&gt;0,CONCATENATE("2vii_",'[1]Valoració '!$D$7,"00",A171)," ")</f>
        <v xml:space="preserve"> </v>
      </c>
    </row>
    <row r="172" spans="1:8" x14ac:dyDescent="0.25">
      <c r="A172" s="259">
        <v>165</v>
      </c>
      <c r="B172" s="210"/>
      <c r="C172" s="226"/>
      <c r="D172" s="263"/>
      <c r="E172" s="226"/>
      <c r="F172" s="226"/>
      <c r="G172" s="274" cm="1">
        <f t="array" ref="G172">_xlfn.XLOOKUP(B172,Tabla315[[#All],[name]],Tabla315[[#All],[point]],0,0)</f>
        <v>0</v>
      </c>
      <c r="H172" s="261" t="str">
        <f>IF(B172&gt;0,CONCATENATE("2vii_",'[1]Valoració '!$D$7,"00",A172)," ")</f>
        <v xml:space="preserve"> </v>
      </c>
    </row>
    <row r="173" spans="1:8" x14ac:dyDescent="0.25">
      <c r="A173" s="259">
        <v>166</v>
      </c>
      <c r="B173" s="210"/>
      <c r="C173" s="226"/>
      <c r="D173" s="263"/>
      <c r="E173" s="226"/>
      <c r="F173" s="226"/>
      <c r="G173" s="274" cm="1">
        <f t="array" ref="G173">_xlfn.XLOOKUP(B173,Tabla315[[#All],[name]],Tabla315[[#All],[point]],0,0)</f>
        <v>0</v>
      </c>
      <c r="H173" s="261" t="str">
        <f>IF(B173&gt;0,CONCATENATE("2vii_",'[1]Valoració '!$D$7,"00",A173)," ")</f>
        <v xml:space="preserve"> </v>
      </c>
    </row>
    <row r="174" spans="1:8" x14ac:dyDescent="0.25">
      <c r="A174" s="259">
        <v>167</v>
      </c>
      <c r="B174" s="210"/>
      <c r="C174" s="226"/>
      <c r="D174" s="263"/>
      <c r="E174" s="226"/>
      <c r="F174" s="226"/>
      <c r="G174" s="274" cm="1">
        <f t="array" ref="G174">_xlfn.XLOOKUP(B174,Tabla315[[#All],[name]],Tabla315[[#All],[point]],0,0)</f>
        <v>0</v>
      </c>
      <c r="H174" s="261" t="str">
        <f>IF(B174&gt;0,CONCATENATE("2vii_",'[1]Valoració '!$D$7,"00",A174)," ")</f>
        <v xml:space="preserve"> </v>
      </c>
    </row>
    <row r="175" spans="1:8" x14ac:dyDescent="0.25">
      <c r="A175" s="259">
        <v>168</v>
      </c>
      <c r="B175" s="210"/>
      <c r="C175" s="226"/>
      <c r="D175" s="263"/>
      <c r="E175" s="226"/>
      <c r="F175" s="226"/>
      <c r="G175" s="274" cm="1">
        <f t="array" ref="G175">_xlfn.XLOOKUP(B175,Tabla315[[#All],[name]],Tabla315[[#All],[point]],0,0)</f>
        <v>0</v>
      </c>
      <c r="H175" s="261" t="str">
        <f>IF(B175&gt;0,CONCATENATE("2vii_",'[1]Valoració '!$D$7,"00",A175)," ")</f>
        <v xml:space="preserve"> </v>
      </c>
    </row>
    <row r="176" spans="1:8" x14ac:dyDescent="0.25">
      <c r="A176" s="259">
        <v>169</v>
      </c>
      <c r="B176" s="210"/>
      <c r="C176" s="226"/>
      <c r="D176" s="263"/>
      <c r="E176" s="226"/>
      <c r="F176" s="226"/>
      <c r="G176" s="274" cm="1">
        <f t="array" ref="G176">_xlfn.XLOOKUP(B176,Tabla315[[#All],[name]],Tabla315[[#All],[point]],0,0)</f>
        <v>0</v>
      </c>
      <c r="H176" s="261" t="str">
        <f>IF(B176&gt;0,CONCATENATE("2vii_",'[1]Valoració '!$D$7,"00",A176)," ")</f>
        <v xml:space="preserve"> </v>
      </c>
    </row>
    <row r="177" spans="1:8" x14ac:dyDescent="0.25">
      <c r="A177" s="259">
        <v>170</v>
      </c>
      <c r="B177" s="210"/>
      <c r="C177" s="226"/>
      <c r="D177" s="263"/>
      <c r="E177" s="226"/>
      <c r="F177" s="226"/>
      <c r="G177" s="274" cm="1">
        <f t="array" ref="G177">_xlfn.XLOOKUP(B177,Tabla315[[#All],[name]],Tabla315[[#All],[point]],0,0)</f>
        <v>0</v>
      </c>
      <c r="H177" s="261" t="str">
        <f>IF(B177&gt;0,CONCATENATE("2vii_",'[1]Valoració '!$D$7,"00",A177)," ")</f>
        <v xml:space="preserve"> </v>
      </c>
    </row>
    <row r="178" spans="1:8" x14ac:dyDescent="0.25">
      <c r="A178" s="259">
        <v>171</v>
      </c>
      <c r="B178" s="210"/>
      <c r="C178" s="226"/>
      <c r="D178" s="263"/>
      <c r="E178" s="226"/>
      <c r="F178" s="226"/>
      <c r="G178" s="274" cm="1">
        <f t="array" ref="G178">_xlfn.XLOOKUP(B178,Tabla315[[#All],[name]],Tabla315[[#All],[point]],0,0)</f>
        <v>0</v>
      </c>
      <c r="H178" s="261" t="str">
        <f>IF(B178&gt;0,CONCATENATE("2vii_",'[1]Valoració '!$D$7,"00",A178)," ")</f>
        <v xml:space="preserve"> </v>
      </c>
    </row>
    <row r="179" spans="1:8" x14ac:dyDescent="0.25">
      <c r="A179" s="259">
        <v>172</v>
      </c>
      <c r="B179" s="210"/>
      <c r="C179" s="226"/>
      <c r="D179" s="263"/>
      <c r="E179" s="226"/>
      <c r="F179" s="226"/>
      <c r="G179" s="274" cm="1">
        <f t="array" ref="G179">_xlfn.XLOOKUP(B179,Tabla315[[#All],[name]],Tabla315[[#All],[point]],0,0)</f>
        <v>0</v>
      </c>
      <c r="H179" s="261" t="str">
        <f>IF(B179&gt;0,CONCATENATE("2vii_",'[1]Valoració '!$D$7,"00",A179)," ")</f>
        <v xml:space="preserve"> </v>
      </c>
    </row>
    <row r="180" spans="1:8" x14ac:dyDescent="0.25">
      <c r="A180" s="259">
        <v>173</v>
      </c>
      <c r="B180" s="210"/>
      <c r="C180" s="226"/>
      <c r="D180" s="263"/>
      <c r="E180" s="226"/>
      <c r="F180" s="226"/>
      <c r="G180" s="274" cm="1">
        <f t="array" ref="G180">_xlfn.XLOOKUP(B180,Tabla315[[#All],[name]],Tabla315[[#All],[point]],0,0)</f>
        <v>0</v>
      </c>
      <c r="H180" s="261" t="str">
        <f>IF(B180&gt;0,CONCATENATE("2vii_",'[1]Valoració '!$D$7,"00",A180)," ")</f>
        <v xml:space="preserve"> </v>
      </c>
    </row>
    <row r="181" spans="1:8" x14ac:dyDescent="0.25">
      <c r="A181" s="259">
        <v>174</v>
      </c>
      <c r="B181" s="210"/>
      <c r="C181" s="226"/>
      <c r="D181" s="263"/>
      <c r="E181" s="226"/>
      <c r="F181" s="226"/>
      <c r="G181" s="274" cm="1">
        <f t="array" ref="G181">_xlfn.XLOOKUP(B181,Tabla315[[#All],[name]],Tabla315[[#All],[point]],0,0)</f>
        <v>0</v>
      </c>
      <c r="H181" s="261" t="str">
        <f>IF(B181&gt;0,CONCATENATE("2vii_",'[1]Valoració '!$D$7,"00",A181)," ")</f>
        <v xml:space="preserve"> </v>
      </c>
    </row>
    <row r="182" spans="1:8" x14ac:dyDescent="0.25">
      <c r="A182" s="259">
        <v>175</v>
      </c>
      <c r="B182" s="210"/>
      <c r="C182" s="226"/>
      <c r="D182" s="263"/>
      <c r="E182" s="226"/>
      <c r="F182" s="226"/>
      <c r="G182" s="274" cm="1">
        <f t="array" ref="G182">_xlfn.XLOOKUP(B182,Tabla315[[#All],[name]],Tabla315[[#All],[point]],0,0)</f>
        <v>0</v>
      </c>
      <c r="H182" s="261" t="str">
        <f>IF(B182&gt;0,CONCATENATE("2vii_",'[1]Valoració '!$D$7,"00",A182)," ")</f>
        <v xml:space="preserve"> </v>
      </c>
    </row>
    <row r="183" spans="1:8" x14ac:dyDescent="0.25">
      <c r="A183" s="259">
        <v>176</v>
      </c>
      <c r="B183" s="210"/>
      <c r="C183" s="226"/>
      <c r="D183" s="263"/>
      <c r="E183" s="226"/>
      <c r="F183" s="226"/>
      <c r="G183" s="274" cm="1">
        <f t="array" ref="G183">_xlfn.XLOOKUP(B183,Tabla315[[#All],[name]],Tabla315[[#All],[point]],0,0)</f>
        <v>0</v>
      </c>
      <c r="H183" s="261" t="str">
        <f>IF(B183&gt;0,CONCATENATE("2vii_",'[1]Valoració '!$D$7,"00",A183)," ")</f>
        <v xml:space="preserve"> </v>
      </c>
    </row>
    <row r="184" spans="1:8" x14ac:dyDescent="0.25">
      <c r="A184" s="259">
        <v>177</v>
      </c>
      <c r="B184" s="210"/>
      <c r="C184" s="226"/>
      <c r="D184" s="263"/>
      <c r="E184" s="226"/>
      <c r="F184" s="226"/>
      <c r="G184" s="274" cm="1">
        <f t="array" ref="G184">_xlfn.XLOOKUP(B184,Tabla315[[#All],[name]],Tabla315[[#All],[point]],0,0)</f>
        <v>0</v>
      </c>
      <c r="H184" s="261" t="str">
        <f>IF(B184&gt;0,CONCATENATE("2vii_",'[1]Valoració '!$D$7,"00",A184)," ")</f>
        <v xml:space="preserve"> </v>
      </c>
    </row>
    <row r="185" spans="1:8" x14ac:dyDescent="0.25">
      <c r="A185" s="259">
        <v>178</v>
      </c>
      <c r="B185" s="210"/>
      <c r="C185" s="226"/>
      <c r="D185" s="263"/>
      <c r="E185" s="226"/>
      <c r="F185" s="226"/>
      <c r="G185" s="274" cm="1">
        <f t="array" ref="G185">_xlfn.XLOOKUP(B185,Tabla315[[#All],[name]],Tabla315[[#All],[point]],0,0)</f>
        <v>0</v>
      </c>
      <c r="H185" s="261" t="str">
        <f>IF(B185&gt;0,CONCATENATE("2vii_",'[1]Valoració '!$D$7,"00",A185)," ")</f>
        <v xml:space="preserve"> </v>
      </c>
    </row>
    <row r="186" spans="1:8" x14ac:dyDescent="0.25">
      <c r="A186" s="259">
        <v>179</v>
      </c>
      <c r="B186" s="210"/>
      <c r="C186" s="226"/>
      <c r="D186" s="263"/>
      <c r="E186" s="226"/>
      <c r="F186" s="226"/>
      <c r="G186" s="274" cm="1">
        <f t="array" ref="G186">_xlfn.XLOOKUP(B186,Tabla315[[#All],[name]],Tabla315[[#All],[point]],0,0)</f>
        <v>0</v>
      </c>
      <c r="H186" s="261" t="str">
        <f>IF(B186&gt;0,CONCATENATE("2vii_",'[1]Valoració '!$D$7,"00",A186)," ")</f>
        <v xml:space="preserve"> </v>
      </c>
    </row>
    <row r="187" spans="1:8" x14ac:dyDescent="0.25">
      <c r="A187" s="259">
        <v>180</v>
      </c>
      <c r="B187" s="210"/>
      <c r="C187" s="226"/>
      <c r="D187" s="263"/>
      <c r="E187" s="226"/>
      <c r="F187" s="226"/>
      <c r="G187" s="274" cm="1">
        <f t="array" ref="G187">_xlfn.XLOOKUP(B187,Tabla315[[#All],[name]],Tabla315[[#All],[point]],0,0)</f>
        <v>0</v>
      </c>
      <c r="H187" s="261" t="str">
        <f>IF(B187&gt;0,CONCATENATE("2vii_",'[1]Valoració '!$D$7,"00",A187)," ")</f>
        <v xml:space="preserve"> </v>
      </c>
    </row>
    <row r="188" spans="1:8" x14ac:dyDescent="0.25">
      <c r="A188" s="259">
        <v>181</v>
      </c>
      <c r="B188" s="210"/>
      <c r="C188" s="226"/>
      <c r="D188" s="263"/>
      <c r="E188" s="226"/>
      <c r="F188" s="226"/>
      <c r="G188" s="274" cm="1">
        <f t="array" ref="G188">_xlfn.XLOOKUP(B188,Tabla315[[#All],[name]],Tabla315[[#All],[point]],0,0)</f>
        <v>0</v>
      </c>
      <c r="H188" s="261" t="str">
        <f>IF(B188&gt;0,CONCATENATE("2vii_",'[1]Valoració '!$D$7,"00",A188)," ")</f>
        <v xml:space="preserve"> </v>
      </c>
    </row>
    <row r="189" spans="1:8" x14ac:dyDescent="0.25">
      <c r="A189" s="259">
        <v>182</v>
      </c>
      <c r="B189" s="210"/>
      <c r="C189" s="226"/>
      <c r="D189" s="263"/>
      <c r="E189" s="226"/>
      <c r="F189" s="226"/>
      <c r="G189" s="274" cm="1">
        <f t="array" ref="G189">_xlfn.XLOOKUP(B189,Tabla315[[#All],[name]],Tabla315[[#All],[point]],0,0)</f>
        <v>0</v>
      </c>
      <c r="H189" s="261" t="str">
        <f>IF(B189&gt;0,CONCATENATE("2vii_",'[1]Valoració '!$D$7,"00",A189)," ")</f>
        <v xml:space="preserve"> </v>
      </c>
    </row>
    <row r="190" spans="1:8" x14ac:dyDescent="0.25">
      <c r="A190" s="259">
        <v>183</v>
      </c>
      <c r="B190" s="210"/>
      <c r="C190" s="226"/>
      <c r="D190" s="263"/>
      <c r="E190" s="226"/>
      <c r="F190" s="226"/>
      <c r="G190" s="274" cm="1">
        <f t="array" ref="G190">_xlfn.XLOOKUP(B190,Tabla315[[#All],[name]],Tabla315[[#All],[point]],0,0)</f>
        <v>0</v>
      </c>
      <c r="H190" s="261" t="str">
        <f>IF(B190&gt;0,CONCATENATE("2vii_",'[1]Valoració '!$D$7,"00",A190)," ")</f>
        <v xml:space="preserve"> </v>
      </c>
    </row>
    <row r="191" spans="1:8" x14ac:dyDescent="0.25">
      <c r="A191" s="259">
        <v>184</v>
      </c>
      <c r="B191" s="210"/>
      <c r="C191" s="226"/>
      <c r="D191" s="263"/>
      <c r="E191" s="226"/>
      <c r="F191" s="226"/>
      <c r="G191" s="274" cm="1">
        <f t="array" ref="G191">_xlfn.XLOOKUP(B191,Tabla315[[#All],[name]],Tabla315[[#All],[point]],0,0)</f>
        <v>0</v>
      </c>
      <c r="H191" s="261" t="str">
        <f>IF(B191&gt;0,CONCATENATE("2vii_",'[1]Valoració '!$D$7,"00",A191)," ")</f>
        <v xml:space="preserve"> </v>
      </c>
    </row>
    <row r="192" spans="1:8" x14ac:dyDescent="0.25">
      <c r="A192" s="259">
        <v>185</v>
      </c>
      <c r="B192" s="210"/>
      <c r="C192" s="226"/>
      <c r="D192" s="263"/>
      <c r="E192" s="226"/>
      <c r="F192" s="226"/>
      <c r="G192" s="274" cm="1">
        <f t="array" ref="G192">_xlfn.XLOOKUP(B192,Tabla315[[#All],[name]],Tabla315[[#All],[point]],0,0)</f>
        <v>0</v>
      </c>
      <c r="H192" s="261" t="str">
        <f>IF(B192&gt;0,CONCATENATE("2vii_",'[1]Valoració '!$D$7,"00",A192)," ")</f>
        <v xml:space="preserve"> </v>
      </c>
    </row>
    <row r="193" spans="1:8" x14ac:dyDescent="0.25">
      <c r="A193" s="259">
        <v>186</v>
      </c>
      <c r="B193" s="210"/>
      <c r="C193" s="226"/>
      <c r="D193" s="263"/>
      <c r="E193" s="226"/>
      <c r="F193" s="226"/>
      <c r="G193" s="274" cm="1">
        <f t="array" ref="G193">_xlfn.XLOOKUP(B193,Tabla315[[#All],[name]],Tabla315[[#All],[point]],0,0)</f>
        <v>0</v>
      </c>
      <c r="H193" s="261" t="str">
        <f>IF(B193&gt;0,CONCATENATE("2vii_",'[1]Valoració '!$D$7,"00",A193)," ")</f>
        <v xml:space="preserve"> </v>
      </c>
    </row>
    <row r="194" spans="1:8" x14ac:dyDescent="0.25">
      <c r="A194" s="259">
        <v>187</v>
      </c>
      <c r="B194" s="210"/>
      <c r="C194" s="226"/>
      <c r="D194" s="263"/>
      <c r="E194" s="226"/>
      <c r="F194" s="226"/>
      <c r="G194" s="274" cm="1">
        <f t="array" ref="G194">_xlfn.XLOOKUP(B194,Tabla315[[#All],[name]],Tabla315[[#All],[point]],0,0)</f>
        <v>0</v>
      </c>
      <c r="H194" s="261" t="str">
        <f>IF(B194&gt;0,CONCATENATE("2vii_",'[1]Valoració '!$D$7,"00",A194)," ")</f>
        <v xml:space="preserve"> </v>
      </c>
    </row>
    <row r="195" spans="1:8" x14ac:dyDescent="0.25">
      <c r="A195" s="259">
        <v>188</v>
      </c>
      <c r="B195" s="210"/>
      <c r="C195" s="226"/>
      <c r="D195" s="263"/>
      <c r="E195" s="226"/>
      <c r="F195" s="226"/>
      <c r="G195" s="274" cm="1">
        <f t="array" ref="G195">_xlfn.XLOOKUP(B195,Tabla315[[#All],[name]],Tabla315[[#All],[point]],0,0)</f>
        <v>0</v>
      </c>
      <c r="H195" s="261" t="str">
        <f>IF(B195&gt;0,CONCATENATE("2vii_",'[1]Valoració '!$D$7,"00",A195)," ")</f>
        <v xml:space="preserve"> </v>
      </c>
    </row>
    <row r="196" spans="1:8" x14ac:dyDescent="0.25">
      <c r="A196" s="259">
        <v>189</v>
      </c>
      <c r="B196" s="210"/>
      <c r="C196" s="226"/>
      <c r="D196" s="263"/>
      <c r="E196" s="226"/>
      <c r="F196" s="226"/>
      <c r="G196" s="274" cm="1">
        <f t="array" ref="G196">_xlfn.XLOOKUP(B196,Tabla315[[#All],[name]],Tabla315[[#All],[point]],0,0)</f>
        <v>0</v>
      </c>
      <c r="H196" s="261" t="str">
        <f>IF(B196&gt;0,CONCATENATE("2vii_",'[1]Valoració '!$D$7,"00",A196)," ")</f>
        <v xml:space="preserve"> </v>
      </c>
    </row>
    <row r="197" spans="1:8" x14ac:dyDescent="0.25">
      <c r="A197" s="259">
        <v>190</v>
      </c>
      <c r="B197" s="210"/>
      <c r="C197" s="226"/>
      <c r="D197" s="263"/>
      <c r="E197" s="226"/>
      <c r="F197" s="226"/>
      <c r="G197" s="274" cm="1">
        <f t="array" ref="G197">_xlfn.XLOOKUP(B197,Tabla315[[#All],[name]],Tabla315[[#All],[point]],0,0)</f>
        <v>0</v>
      </c>
      <c r="H197" s="261" t="str">
        <f>IF(B197&gt;0,CONCATENATE("2vii_",'[1]Valoració '!$D$7,"00",A197)," ")</f>
        <v xml:space="preserve"> </v>
      </c>
    </row>
    <row r="198" spans="1:8" x14ac:dyDescent="0.25">
      <c r="A198" s="259">
        <v>191</v>
      </c>
      <c r="B198" s="210"/>
      <c r="C198" s="226"/>
      <c r="D198" s="263"/>
      <c r="E198" s="226"/>
      <c r="F198" s="226"/>
      <c r="G198" s="274" cm="1">
        <f t="array" ref="G198">_xlfn.XLOOKUP(B198,Tabla315[[#All],[name]],Tabla315[[#All],[point]],0,0)</f>
        <v>0</v>
      </c>
      <c r="H198" s="261" t="str">
        <f>IF(B198&gt;0,CONCATENATE("2vii_",'[1]Valoració '!$D$7,"00",A198)," ")</f>
        <v xml:space="preserve"> </v>
      </c>
    </row>
    <row r="199" spans="1:8" x14ac:dyDescent="0.25">
      <c r="A199" s="259">
        <v>192</v>
      </c>
      <c r="B199" s="210"/>
      <c r="C199" s="226"/>
      <c r="D199" s="263"/>
      <c r="E199" s="226"/>
      <c r="F199" s="226"/>
      <c r="G199" s="274" cm="1">
        <f t="array" ref="G199">_xlfn.XLOOKUP(B199,Tabla315[[#All],[name]],Tabla315[[#All],[point]],0,0)</f>
        <v>0</v>
      </c>
      <c r="H199" s="261" t="str">
        <f>IF(B199&gt;0,CONCATENATE("2vii_",'[1]Valoració '!$D$7,"00",A199)," ")</f>
        <v xml:space="preserve"> </v>
      </c>
    </row>
    <row r="200" spans="1:8" x14ac:dyDescent="0.25">
      <c r="A200" s="259">
        <v>193</v>
      </c>
      <c r="B200" s="210"/>
      <c r="C200" s="226"/>
      <c r="D200" s="263"/>
      <c r="E200" s="226"/>
      <c r="F200" s="226"/>
      <c r="G200" s="274" cm="1">
        <f t="array" ref="G200">_xlfn.XLOOKUP(B200,Tabla315[[#All],[name]],Tabla315[[#All],[point]],0,0)</f>
        <v>0</v>
      </c>
      <c r="H200" s="261" t="str">
        <f>IF(B200&gt;0,CONCATENATE("2vii_",'[1]Valoració '!$D$7,"00",A200)," ")</f>
        <v xml:space="preserve"> </v>
      </c>
    </row>
    <row r="201" spans="1:8" x14ac:dyDescent="0.25">
      <c r="A201" s="259">
        <v>194</v>
      </c>
      <c r="B201" s="210"/>
      <c r="C201" s="226"/>
      <c r="D201" s="263"/>
      <c r="E201" s="226"/>
      <c r="F201" s="226"/>
      <c r="G201" s="274" cm="1">
        <f t="array" ref="G201">_xlfn.XLOOKUP(B201,Tabla315[[#All],[name]],Tabla315[[#All],[point]],0,0)</f>
        <v>0</v>
      </c>
      <c r="H201" s="261" t="str">
        <f>IF(B201&gt;0,CONCATENATE("2vii_",'[1]Valoració '!$D$7,"00",A201)," ")</f>
        <v xml:space="preserve"> </v>
      </c>
    </row>
    <row r="202" spans="1:8" x14ac:dyDescent="0.25">
      <c r="A202" s="259">
        <v>195</v>
      </c>
      <c r="B202" s="210"/>
      <c r="C202" s="226"/>
      <c r="D202" s="263"/>
      <c r="E202" s="226"/>
      <c r="F202" s="226"/>
      <c r="G202" s="274" cm="1">
        <f t="array" ref="G202">_xlfn.XLOOKUP(B202,Tabla315[[#All],[name]],Tabla315[[#All],[point]],0,0)</f>
        <v>0</v>
      </c>
      <c r="H202" s="261" t="str">
        <f>IF(B202&gt;0,CONCATENATE("2vii_",'[1]Valoració '!$D$7,"00",A202)," ")</f>
        <v xml:space="preserve"> </v>
      </c>
    </row>
    <row r="203" spans="1:8" x14ac:dyDescent="0.25">
      <c r="A203" s="259">
        <v>196</v>
      </c>
      <c r="B203" s="210"/>
      <c r="C203" s="226"/>
      <c r="D203" s="263"/>
      <c r="E203" s="226"/>
      <c r="F203" s="226"/>
      <c r="G203" s="274" cm="1">
        <f t="array" ref="G203">_xlfn.XLOOKUP(B203,Tabla315[[#All],[name]],Tabla315[[#All],[point]],0,0)</f>
        <v>0</v>
      </c>
      <c r="H203" s="261" t="str">
        <f>IF(B203&gt;0,CONCATENATE("2vii_",'[1]Valoració '!$D$7,"00",A203)," ")</f>
        <v xml:space="preserve"> </v>
      </c>
    </row>
    <row r="204" spans="1:8" x14ac:dyDescent="0.25">
      <c r="A204" s="259">
        <v>197</v>
      </c>
      <c r="B204" s="210"/>
      <c r="C204" s="226"/>
      <c r="D204" s="263"/>
      <c r="E204" s="226"/>
      <c r="F204" s="226"/>
      <c r="G204" s="274" cm="1">
        <f t="array" ref="G204">_xlfn.XLOOKUP(B204,Tabla315[[#All],[name]],Tabla315[[#All],[point]],0,0)</f>
        <v>0</v>
      </c>
      <c r="H204" s="261" t="str">
        <f>IF(B204&gt;0,CONCATENATE("2vii_",'[1]Valoració '!$D$7,"00",A204)," ")</f>
        <v xml:space="preserve"> </v>
      </c>
    </row>
    <row r="205" spans="1:8" x14ac:dyDescent="0.25">
      <c r="A205" s="259">
        <v>198</v>
      </c>
      <c r="B205" s="210"/>
      <c r="C205" s="226"/>
      <c r="D205" s="263"/>
      <c r="E205" s="226"/>
      <c r="F205" s="226"/>
      <c r="G205" s="274" cm="1">
        <f t="array" ref="G205">_xlfn.XLOOKUP(B205,Tabla315[[#All],[name]],Tabla315[[#All],[point]],0,0)</f>
        <v>0</v>
      </c>
      <c r="H205" s="261" t="str">
        <f>IF(B205&gt;0,CONCATENATE("2vii_",'[1]Valoració '!$D$7,"00",A205)," ")</f>
        <v xml:space="preserve"> </v>
      </c>
    </row>
    <row r="206" spans="1:8" x14ac:dyDescent="0.25">
      <c r="A206" s="259">
        <v>199</v>
      </c>
      <c r="B206" s="210"/>
      <c r="C206" s="226"/>
      <c r="D206" s="263"/>
      <c r="E206" s="226"/>
      <c r="F206" s="226"/>
      <c r="G206" s="274" cm="1">
        <f t="array" ref="G206">_xlfn.XLOOKUP(B206,Tabla315[[#All],[name]],Tabla315[[#All],[point]],0,0)</f>
        <v>0</v>
      </c>
      <c r="H206" s="261" t="str">
        <f>IF(B206&gt;0,CONCATENATE("2vii_",'[1]Valoració '!$D$7,"00",A206)," ")</f>
        <v xml:space="preserve"> </v>
      </c>
    </row>
    <row r="207" spans="1:8" x14ac:dyDescent="0.25">
      <c r="A207" s="259">
        <v>200</v>
      </c>
      <c r="B207" s="210"/>
      <c r="C207" s="226"/>
      <c r="D207" s="263"/>
      <c r="E207" s="226"/>
      <c r="F207" s="226"/>
      <c r="G207" s="274" cm="1">
        <f t="array" ref="G207">_xlfn.XLOOKUP(B207,Tabla315[[#All],[name]],Tabla315[[#All],[point]],0,0)</f>
        <v>0</v>
      </c>
      <c r="H207" s="261" t="str">
        <f>IF(B207&gt;0,CONCATENATE("2vii_",'[1]Valoració '!$D$7,"00",A207)," ")</f>
        <v xml:space="preserve"> </v>
      </c>
    </row>
    <row r="208" spans="1:8" x14ac:dyDescent="0.25">
      <c r="A208" s="259">
        <v>201</v>
      </c>
      <c r="B208" s="210"/>
      <c r="C208" s="226"/>
      <c r="D208" s="263"/>
      <c r="E208" s="226"/>
      <c r="F208" s="226"/>
      <c r="G208" s="274" cm="1">
        <f t="array" ref="G208">_xlfn.XLOOKUP(B208,Tabla315[[#All],[name]],Tabla315[[#All],[point]],0,0)</f>
        <v>0</v>
      </c>
      <c r="H208" s="261" t="str">
        <f>IF(B208&gt;0,CONCATENATE("2vii_",'[1]Valoració '!$D$7,"00",A208)," ")</f>
        <v xml:space="preserve"> </v>
      </c>
    </row>
    <row r="209" spans="1:8" x14ac:dyDescent="0.25">
      <c r="A209" s="259">
        <v>202</v>
      </c>
      <c r="B209" s="210"/>
      <c r="C209" s="226"/>
      <c r="D209" s="263"/>
      <c r="E209" s="226"/>
      <c r="F209" s="226"/>
      <c r="G209" s="274" cm="1">
        <f t="array" ref="G209">_xlfn.XLOOKUP(B209,Tabla315[[#All],[name]],Tabla315[[#All],[point]],0,0)</f>
        <v>0</v>
      </c>
      <c r="H209" s="261" t="str">
        <f>IF(B209&gt;0,CONCATENATE("2vii_",'[1]Valoració '!$D$7,"00",A209)," ")</f>
        <v xml:space="preserve"> </v>
      </c>
    </row>
    <row r="210" spans="1:8" x14ac:dyDescent="0.25">
      <c r="A210" s="259">
        <v>203</v>
      </c>
      <c r="B210" s="210"/>
      <c r="C210" s="226"/>
      <c r="D210" s="263"/>
      <c r="E210" s="226"/>
      <c r="F210" s="226"/>
      <c r="G210" s="274" cm="1">
        <f t="array" ref="G210">_xlfn.XLOOKUP(B210,Tabla315[[#All],[name]],Tabla315[[#All],[point]],0,0)</f>
        <v>0</v>
      </c>
      <c r="H210" s="261" t="str">
        <f>IF(B210&gt;0,CONCATENATE("2vii_",'[1]Valoració '!$D$7,"00",A210)," ")</f>
        <v xml:space="preserve"> </v>
      </c>
    </row>
    <row r="211" spans="1:8" x14ac:dyDescent="0.25">
      <c r="A211" s="259">
        <v>204</v>
      </c>
      <c r="B211" s="210"/>
      <c r="C211" s="226"/>
      <c r="D211" s="263"/>
      <c r="E211" s="226"/>
      <c r="F211" s="226"/>
      <c r="G211" s="274" cm="1">
        <f t="array" ref="G211">_xlfn.XLOOKUP(B211,Tabla315[[#All],[name]],Tabla315[[#All],[point]],0,0)</f>
        <v>0</v>
      </c>
      <c r="H211" s="261" t="str">
        <f>IF(B211&gt;0,CONCATENATE("2vii_",'[1]Valoració '!$D$7,"00",A211)," ")</f>
        <v xml:space="preserve"> </v>
      </c>
    </row>
    <row r="212" spans="1:8" x14ac:dyDescent="0.25">
      <c r="A212" s="259">
        <v>205</v>
      </c>
      <c r="B212" s="210"/>
      <c r="C212" s="226"/>
      <c r="D212" s="263"/>
      <c r="E212" s="226"/>
      <c r="F212" s="226"/>
      <c r="G212" s="274" cm="1">
        <f t="array" ref="G212">_xlfn.XLOOKUP(B212,Tabla315[[#All],[name]],Tabla315[[#All],[point]],0,0)</f>
        <v>0</v>
      </c>
      <c r="H212" s="261" t="str">
        <f>IF(B212&gt;0,CONCATENATE("2vii_",'[1]Valoració '!$D$7,"00",A212)," ")</f>
        <v xml:space="preserve"> </v>
      </c>
    </row>
    <row r="213" spans="1:8" x14ac:dyDescent="0.25">
      <c r="A213" s="259">
        <v>206</v>
      </c>
      <c r="B213" s="210"/>
      <c r="C213" s="226"/>
      <c r="D213" s="263"/>
      <c r="E213" s="226"/>
      <c r="F213" s="226"/>
      <c r="G213" s="274" cm="1">
        <f t="array" ref="G213">_xlfn.XLOOKUP(B213,Tabla315[[#All],[name]],Tabla315[[#All],[point]],0,0)</f>
        <v>0</v>
      </c>
      <c r="H213" s="261" t="str">
        <f>IF(B213&gt;0,CONCATENATE("2vii_",'[1]Valoració '!$D$7,"00",A213)," ")</f>
        <v xml:space="preserve"> </v>
      </c>
    </row>
    <row r="214" spans="1:8" x14ac:dyDescent="0.25">
      <c r="A214" s="259">
        <v>207</v>
      </c>
      <c r="B214" s="210"/>
      <c r="C214" s="226"/>
      <c r="D214" s="263"/>
      <c r="E214" s="226"/>
      <c r="F214" s="226"/>
      <c r="G214" s="274" cm="1">
        <f t="array" ref="G214">_xlfn.XLOOKUP(B214,Tabla315[[#All],[name]],Tabla315[[#All],[point]],0,0)</f>
        <v>0</v>
      </c>
      <c r="H214" s="261" t="str">
        <f>IF(B214&gt;0,CONCATENATE("2vii_",'[1]Valoració '!$D$7,"00",A214)," ")</f>
        <v xml:space="preserve"> </v>
      </c>
    </row>
    <row r="215" spans="1:8" x14ac:dyDescent="0.25">
      <c r="A215" s="259">
        <v>208</v>
      </c>
      <c r="B215" s="210"/>
      <c r="C215" s="226"/>
      <c r="D215" s="263"/>
      <c r="E215" s="226"/>
      <c r="F215" s="226"/>
      <c r="G215" s="274" cm="1">
        <f t="array" ref="G215">_xlfn.XLOOKUP(B215,Tabla315[[#All],[name]],Tabla315[[#All],[point]],0,0)</f>
        <v>0</v>
      </c>
      <c r="H215" s="261" t="str">
        <f>IF(B215&gt;0,CONCATENATE("2vii_",'[1]Valoració '!$D$7,"00",A215)," ")</f>
        <v xml:space="preserve"> </v>
      </c>
    </row>
    <row r="216" spans="1:8" x14ac:dyDescent="0.25">
      <c r="A216" s="259">
        <v>209</v>
      </c>
      <c r="B216" s="210"/>
      <c r="C216" s="226"/>
      <c r="D216" s="263"/>
      <c r="E216" s="226"/>
      <c r="F216" s="226"/>
      <c r="G216" s="274" cm="1">
        <f t="array" ref="G216">_xlfn.XLOOKUP(B216,Tabla315[[#All],[name]],Tabla315[[#All],[point]],0,0)</f>
        <v>0</v>
      </c>
      <c r="H216" s="261" t="str">
        <f>IF(B216&gt;0,CONCATENATE("2vii_",'[1]Valoració '!$D$7,"00",A216)," ")</f>
        <v xml:space="preserve"> </v>
      </c>
    </row>
    <row r="217" spans="1:8" x14ac:dyDescent="0.25">
      <c r="A217" s="259">
        <v>210</v>
      </c>
      <c r="B217" s="210"/>
      <c r="C217" s="226"/>
      <c r="D217" s="263"/>
      <c r="E217" s="226"/>
      <c r="F217" s="226"/>
      <c r="G217" s="274" cm="1">
        <f t="array" ref="G217">_xlfn.XLOOKUP(B217,Tabla315[[#All],[name]],Tabla315[[#All],[point]],0,0)</f>
        <v>0</v>
      </c>
      <c r="H217" s="261" t="str">
        <f>IF(B217&gt;0,CONCATENATE("2vii_",'[1]Valoració '!$D$7,"00",A217)," ")</f>
        <v xml:space="preserve"> </v>
      </c>
    </row>
    <row r="218" spans="1:8" x14ac:dyDescent="0.25">
      <c r="A218" s="259">
        <v>211</v>
      </c>
      <c r="B218" s="210"/>
      <c r="C218" s="226"/>
      <c r="D218" s="263"/>
      <c r="E218" s="226"/>
      <c r="F218" s="226"/>
      <c r="G218" s="274" cm="1">
        <f t="array" ref="G218">_xlfn.XLOOKUP(B218,Tabla315[[#All],[name]],Tabla315[[#All],[point]],0,0)</f>
        <v>0</v>
      </c>
      <c r="H218" s="261" t="str">
        <f>IF(B218&gt;0,CONCATENATE("2vii_",'[1]Valoració '!$D$7,"00",A218)," ")</f>
        <v xml:space="preserve"> </v>
      </c>
    </row>
    <row r="219" spans="1:8" x14ac:dyDescent="0.25">
      <c r="A219" s="259">
        <v>212</v>
      </c>
      <c r="B219" s="210"/>
      <c r="C219" s="226"/>
      <c r="D219" s="263"/>
      <c r="E219" s="226"/>
      <c r="F219" s="226"/>
      <c r="G219" s="274" cm="1">
        <f t="array" ref="G219">_xlfn.XLOOKUP(B219,Tabla315[[#All],[name]],Tabla315[[#All],[point]],0,0)</f>
        <v>0</v>
      </c>
      <c r="H219" s="261" t="str">
        <f>IF(B219&gt;0,CONCATENATE("2vii_",'[1]Valoració '!$D$7,"00",A219)," ")</f>
        <v xml:space="preserve"> </v>
      </c>
    </row>
    <row r="220" spans="1:8" x14ac:dyDescent="0.25">
      <c r="A220" s="259">
        <v>213</v>
      </c>
      <c r="B220" s="210"/>
      <c r="C220" s="226"/>
      <c r="D220" s="263"/>
      <c r="E220" s="226"/>
      <c r="F220" s="226"/>
      <c r="G220" s="274" cm="1">
        <f t="array" ref="G220">_xlfn.XLOOKUP(B220,Tabla315[[#All],[name]],Tabla315[[#All],[point]],0,0)</f>
        <v>0</v>
      </c>
      <c r="H220" s="261" t="str">
        <f>IF(B220&gt;0,CONCATENATE("2vii_",'[1]Valoració '!$D$7,"00",A220)," ")</f>
        <v xml:space="preserve"> </v>
      </c>
    </row>
    <row r="221" spans="1:8" x14ac:dyDescent="0.25">
      <c r="A221" s="259">
        <v>214</v>
      </c>
      <c r="B221" s="210"/>
      <c r="C221" s="226"/>
      <c r="D221" s="263"/>
      <c r="E221" s="226"/>
      <c r="F221" s="226"/>
      <c r="G221" s="274" cm="1">
        <f t="array" ref="G221">_xlfn.XLOOKUP(B221,Tabla315[[#All],[name]],Tabla315[[#All],[point]],0,0)</f>
        <v>0</v>
      </c>
      <c r="H221" s="261" t="str">
        <f>IF(B221&gt;0,CONCATENATE("2vii_",'[1]Valoració '!$D$7,"00",A221)," ")</f>
        <v xml:space="preserve"> </v>
      </c>
    </row>
    <row r="222" spans="1:8" x14ac:dyDescent="0.25">
      <c r="A222" s="259">
        <v>215</v>
      </c>
      <c r="B222" s="210"/>
      <c r="C222" s="226"/>
      <c r="D222" s="263"/>
      <c r="E222" s="226"/>
      <c r="F222" s="226"/>
      <c r="G222" s="274" cm="1">
        <f t="array" ref="G222">_xlfn.XLOOKUP(B222,Tabla315[[#All],[name]],Tabla315[[#All],[point]],0,0)</f>
        <v>0</v>
      </c>
      <c r="H222" s="261" t="str">
        <f>IF(B222&gt;0,CONCATENATE("2vii_",'[1]Valoració '!$D$7,"00",A222)," ")</f>
        <v xml:space="preserve"> </v>
      </c>
    </row>
    <row r="223" spans="1:8" x14ac:dyDescent="0.25">
      <c r="A223" s="259">
        <v>216</v>
      </c>
      <c r="B223" s="210"/>
      <c r="C223" s="226"/>
      <c r="D223" s="263"/>
      <c r="E223" s="226"/>
      <c r="F223" s="226"/>
      <c r="G223" s="274" cm="1">
        <f t="array" ref="G223">_xlfn.XLOOKUP(B223,Tabla315[[#All],[name]],Tabla315[[#All],[point]],0,0)</f>
        <v>0</v>
      </c>
      <c r="H223" s="261" t="str">
        <f>IF(B223&gt;0,CONCATENATE("2vii_",'[1]Valoració '!$D$7,"00",A223)," ")</f>
        <v xml:space="preserve"> </v>
      </c>
    </row>
    <row r="224" spans="1:8" x14ac:dyDescent="0.25">
      <c r="A224" s="259">
        <v>217</v>
      </c>
      <c r="B224" s="210"/>
      <c r="C224" s="226"/>
      <c r="D224" s="263"/>
      <c r="E224" s="226"/>
      <c r="F224" s="226"/>
      <c r="G224" s="274" cm="1">
        <f t="array" ref="G224">_xlfn.XLOOKUP(B224,Tabla315[[#All],[name]],Tabla315[[#All],[point]],0,0)</f>
        <v>0</v>
      </c>
      <c r="H224" s="261" t="str">
        <f>IF(B224&gt;0,CONCATENATE("2vii_",'[1]Valoració '!$D$7,"00",A224)," ")</f>
        <v xml:space="preserve"> </v>
      </c>
    </row>
    <row r="225" spans="1:8" x14ac:dyDescent="0.25">
      <c r="A225" s="259">
        <v>218</v>
      </c>
      <c r="B225" s="210"/>
      <c r="C225" s="226"/>
      <c r="D225" s="263"/>
      <c r="E225" s="226"/>
      <c r="F225" s="226"/>
      <c r="G225" s="274" cm="1">
        <f t="array" ref="G225">_xlfn.XLOOKUP(B225,Tabla315[[#All],[name]],Tabla315[[#All],[point]],0,0)</f>
        <v>0</v>
      </c>
      <c r="H225" s="261" t="str">
        <f>IF(B225&gt;0,CONCATENATE("2vii_",'[1]Valoració '!$D$7,"00",A225)," ")</f>
        <v xml:space="preserve"> </v>
      </c>
    </row>
    <row r="226" spans="1:8" x14ac:dyDescent="0.25">
      <c r="A226" s="259">
        <v>219</v>
      </c>
      <c r="B226" s="210"/>
      <c r="C226" s="226"/>
      <c r="D226" s="263"/>
      <c r="E226" s="226"/>
      <c r="F226" s="226"/>
      <c r="G226" s="274" cm="1">
        <f t="array" ref="G226">_xlfn.XLOOKUP(B226,Tabla315[[#All],[name]],Tabla315[[#All],[point]],0,0)</f>
        <v>0</v>
      </c>
      <c r="H226" s="261" t="str">
        <f>IF(B226&gt;0,CONCATENATE("2vii_",'[1]Valoració '!$D$7,"00",A226)," ")</f>
        <v xml:space="preserve"> </v>
      </c>
    </row>
    <row r="227" spans="1:8" x14ac:dyDescent="0.25">
      <c r="A227" s="259">
        <v>220</v>
      </c>
      <c r="B227" s="210"/>
      <c r="C227" s="226"/>
      <c r="D227" s="263"/>
      <c r="E227" s="226"/>
      <c r="F227" s="226"/>
      <c r="G227" s="274" cm="1">
        <f t="array" ref="G227">_xlfn.XLOOKUP(B227,Tabla315[[#All],[name]],Tabla315[[#All],[point]],0,0)</f>
        <v>0</v>
      </c>
      <c r="H227" s="261" t="str">
        <f>IF(B227&gt;0,CONCATENATE("2vii_",'[1]Valoració '!$D$7,"00",A227)," ")</f>
        <v xml:space="preserve"> </v>
      </c>
    </row>
    <row r="228" spans="1:8" x14ac:dyDescent="0.25">
      <c r="A228" s="259">
        <v>221</v>
      </c>
      <c r="B228" s="210"/>
      <c r="C228" s="226"/>
      <c r="D228" s="263"/>
      <c r="E228" s="226"/>
      <c r="F228" s="226"/>
      <c r="G228" s="274" cm="1">
        <f t="array" ref="G228">_xlfn.XLOOKUP(B228,Tabla315[[#All],[name]],Tabla315[[#All],[point]],0,0)</f>
        <v>0</v>
      </c>
      <c r="H228" s="261" t="str">
        <f>IF(B228&gt;0,CONCATENATE("2vii_",'[1]Valoració '!$D$7,"00",A228)," ")</f>
        <v xml:space="preserve"> </v>
      </c>
    </row>
    <row r="229" spans="1:8" x14ac:dyDescent="0.25">
      <c r="A229" s="259">
        <v>222</v>
      </c>
      <c r="B229" s="210"/>
      <c r="C229" s="226"/>
      <c r="D229" s="263"/>
      <c r="E229" s="226"/>
      <c r="F229" s="226"/>
      <c r="G229" s="274" cm="1">
        <f t="array" ref="G229">_xlfn.XLOOKUP(B229,Tabla315[[#All],[name]],Tabla315[[#All],[point]],0,0)</f>
        <v>0</v>
      </c>
      <c r="H229" s="261" t="str">
        <f>IF(B229&gt;0,CONCATENATE("2vii_",'[1]Valoració '!$D$7,"00",A229)," ")</f>
        <v xml:space="preserve"> </v>
      </c>
    </row>
    <row r="230" spans="1:8" x14ac:dyDescent="0.25">
      <c r="A230" s="259">
        <v>223</v>
      </c>
      <c r="B230" s="210"/>
      <c r="C230" s="226"/>
      <c r="D230" s="263"/>
      <c r="E230" s="226"/>
      <c r="F230" s="226"/>
      <c r="G230" s="274" cm="1">
        <f t="array" ref="G230">_xlfn.XLOOKUP(B230,Tabla315[[#All],[name]],Tabla315[[#All],[point]],0,0)</f>
        <v>0</v>
      </c>
      <c r="H230" s="261" t="str">
        <f>IF(B230&gt;0,CONCATENATE("2vii_",'[1]Valoració '!$D$7,"00",A230)," ")</f>
        <v xml:space="preserve"> </v>
      </c>
    </row>
    <row r="231" spans="1:8" x14ac:dyDescent="0.25">
      <c r="A231" s="259">
        <v>224</v>
      </c>
      <c r="B231" s="210"/>
      <c r="C231" s="226"/>
      <c r="D231" s="263"/>
      <c r="E231" s="226"/>
      <c r="F231" s="226"/>
      <c r="G231" s="274" cm="1">
        <f t="array" ref="G231">_xlfn.XLOOKUP(B231,Tabla315[[#All],[name]],Tabla315[[#All],[point]],0,0)</f>
        <v>0</v>
      </c>
      <c r="H231" s="261" t="str">
        <f>IF(B231&gt;0,CONCATENATE("2vii_",'[1]Valoració '!$D$7,"00",A231)," ")</f>
        <v xml:space="preserve"> </v>
      </c>
    </row>
    <row r="232" spans="1:8" x14ac:dyDescent="0.25">
      <c r="A232" s="259">
        <v>225</v>
      </c>
      <c r="B232" s="210"/>
      <c r="C232" s="226"/>
      <c r="D232" s="263"/>
      <c r="E232" s="226"/>
      <c r="F232" s="226"/>
      <c r="G232" s="274" cm="1">
        <f t="array" ref="G232">_xlfn.XLOOKUP(B232,Tabla315[[#All],[name]],Tabla315[[#All],[point]],0,0)</f>
        <v>0</v>
      </c>
      <c r="H232" s="261" t="str">
        <f>IF(B232&gt;0,CONCATENATE("2vii_",'[1]Valoració '!$D$7,"00",A232)," ")</f>
        <v xml:space="preserve"> </v>
      </c>
    </row>
    <row r="233" spans="1:8" x14ac:dyDescent="0.25">
      <c r="A233" s="259">
        <v>226</v>
      </c>
      <c r="B233" s="210"/>
      <c r="C233" s="226"/>
      <c r="D233" s="263"/>
      <c r="E233" s="226"/>
      <c r="F233" s="226"/>
      <c r="G233" s="274" cm="1">
        <f t="array" ref="G233">_xlfn.XLOOKUP(B233,Tabla315[[#All],[name]],Tabla315[[#All],[point]],0,0)</f>
        <v>0</v>
      </c>
      <c r="H233" s="261" t="str">
        <f>IF(B233&gt;0,CONCATENATE("2vii_",'[1]Valoració '!$D$7,"00",A233)," ")</f>
        <v xml:space="preserve"> </v>
      </c>
    </row>
    <row r="234" spans="1:8" x14ac:dyDescent="0.25">
      <c r="A234" s="259">
        <v>227</v>
      </c>
      <c r="B234" s="210"/>
      <c r="C234" s="226"/>
      <c r="D234" s="263"/>
      <c r="E234" s="226"/>
      <c r="F234" s="226"/>
      <c r="G234" s="274" cm="1">
        <f t="array" ref="G234">_xlfn.XLOOKUP(B234,Tabla315[[#All],[name]],Tabla315[[#All],[point]],0,0)</f>
        <v>0</v>
      </c>
      <c r="H234" s="261" t="str">
        <f>IF(B234&gt;0,CONCATENATE("2vii_",'[1]Valoració '!$D$7,"00",A234)," ")</f>
        <v xml:space="preserve"> </v>
      </c>
    </row>
    <row r="235" spans="1:8" x14ac:dyDescent="0.25">
      <c r="A235" s="259">
        <v>228</v>
      </c>
      <c r="B235" s="210"/>
      <c r="C235" s="226"/>
      <c r="D235" s="263"/>
      <c r="E235" s="226"/>
      <c r="F235" s="226"/>
      <c r="G235" s="274" cm="1">
        <f t="array" ref="G235">_xlfn.XLOOKUP(B235,Tabla315[[#All],[name]],Tabla315[[#All],[point]],0,0)</f>
        <v>0</v>
      </c>
      <c r="H235" s="261" t="str">
        <f>IF(B235&gt;0,CONCATENATE("2vii_",'[1]Valoració '!$D$7,"00",A235)," ")</f>
        <v xml:space="preserve"> </v>
      </c>
    </row>
    <row r="236" spans="1:8" x14ac:dyDescent="0.25">
      <c r="A236" s="259">
        <v>229</v>
      </c>
      <c r="B236" s="210"/>
      <c r="C236" s="226"/>
      <c r="D236" s="263"/>
      <c r="E236" s="226"/>
      <c r="F236" s="226"/>
      <c r="G236" s="274" cm="1">
        <f t="array" ref="G236">_xlfn.XLOOKUP(B236,Tabla315[[#All],[name]],Tabla315[[#All],[point]],0,0)</f>
        <v>0</v>
      </c>
      <c r="H236" s="261" t="str">
        <f>IF(B236&gt;0,CONCATENATE("2vii_",'[1]Valoració '!$D$7,"00",A236)," ")</f>
        <v xml:space="preserve"> </v>
      </c>
    </row>
    <row r="237" spans="1:8" x14ac:dyDescent="0.25">
      <c r="A237" s="259">
        <v>230</v>
      </c>
      <c r="B237" s="210"/>
      <c r="C237" s="226"/>
      <c r="D237" s="263"/>
      <c r="E237" s="226"/>
      <c r="F237" s="226"/>
      <c r="G237" s="274" cm="1">
        <f t="array" ref="G237">_xlfn.XLOOKUP(B237,Tabla315[[#All],[name]],Tabla315[[#All],[point]],0,0)</f>
        <v>0</v>
      </c>
      <c r="H237" s="261" t="str">
        <f>IF(B237&gt;0,CONCATENATE("2vii_",'[1]Valoració '!$D$7,"00",A237)," ")</f>
        <v xml:space="preserve"> </v>
      </c>
    </row>
    <row r="238" spans="1:8" x14ac:dyDescent="0.25">
      <c r="A238" s="259">
        <v>231</v>
      </c>
      <c r="B238" s="210"/>
      <c r="C238" s="226"/>
      <c r="D238" s="263"/>
      <c r="E238" s="226"/>
      <c r="F238" s="226"/>
      <c r="G238" s="274" cm="1">
        <f t="array" ref="G238">_xlfn.XLOOKUP(B238,Tabla315[[#All],[name]],Tabla315[[#All],[point]],0,0)</f>
        <v>0</v>
      </c>
      <c r="H238" s="261" t="str">
        <f>IF(B238&gt;0,CONCATENATE("2vii_",'[1]Valoració '!$D$7,"00",A238)," ")</f>
        <v xml:space="preserve"> </v>
      </c>
    </row>
    <row r="239" spans="1:8" x14ac:dyDescent="0.25">
      <c r="A239" s="259">
        <v>232</v>
      </c>
      <c r="B239" s="210"/>
      <c r="C239" s="226"/>
      <c r="D239" s="263"/>
      <c r="E239" s="226"/>
      <c r="F239" s="226"/>
      <c r="G239" s="274" cm="1">
        <f t="array" ref="G239">_xlfn.XLOOKUP(B239,Tabla315[[#All],[name]],Tabla315[[#All],[point]],0,0)</f>
        <v>0</v>
      </c>
      <c r="H239" s="261" t="str">
        <f>IF(B239&gt;0,CONCATENATE("2vii_",'[1]Valoració '!$D$7,"00",A239)," ")</f>
        <v xml:space="preserve"> </v>
      </c>
    </row>
    <row r="240" spans="1:8" x14ac:dyDescent="0.25">
      <c r="A240" s="259">
        <v>233</v>
      </c>
      <c r="B240" s="210"/>
      <c r="C240" s="226"/>
      <c r="D240" s="263"/>
      <c r="E240" s="226"/>
      <c r="F240" s="226"/>
      <c r="G240" s="274" cm="1">
        <f t="array" ref="G240">_xlfn.XLOOKUP(B240,Tabla315[[#All],[name]],Tabla315[[#All],[point]],0,0)</f>
        <v>0</v>
      </c>
      <c r="H240" s="261" t="str">
        <f>IF(B240&gt;0,CONCATENATE("2vii_",'[1]Valoració '!$D$7,"00",A240)," ")</f>
        <v xml:space="preserve"> </v>
      </c>
    </row>
    <row r="241" spans="1:8" x14ac:dyDescent="0.25">
      <c r="A241" s="259">
        <v>234</v>
      </c>
      <c r="B241" s="210"/>
      <c r="C241" s="226"/>
      <c r="D241" s="263"/>
      <c r="E241" s="226"/>
      <c r="F241" s="226"/>
      <c r="G241" s="274" cm="1">
        <f t="array" ref="G241">_xlfn.XLOOKUP(B241,Tabla315[[#All],[name]],Tabla315[[#All],[point]],0,0)</f>
        <v>0</v>
      </c>
      <c r="H241" s="261" t="str">
        <f>IF(B241&gt;0,CONCATENATE("2vii_",'[1]Valoració '!$D$7,"00",A241)," ")</f>
        <v xml:space="preserve"> </v>
      </c>
    </row>
    <row r="242" spans="1:8" x14ac:dyDescent="0.25">
      <c r="A242" s="259">
        <v>235</v>
      </c>
      <c r="B242" s="210"/>
      <c r="C242" s="226"/>
      <c r="D242" s="263"/>
      <c r="E242" s="226"/>
      <c r="F242" s="226"/>
      <c r="G242" s="274" cm="1">
        <f t="array" ref="G242">_xlfn.XLOOKUP(B242,Tabla315[[#All],[name]],Tabla315[[#All],[point]],0,0)</f>
        <v>0</v>
      </c>
      <c r="H242" s="261" t="str">
        <f>IF(B242&gt;0,CONCATENATE("2vii_",'[1]Valoració '!$D$7,"00",A242)," ")</f>
        <v xml:space="preserve"> </v>
      </c>
    </row>
    <row r="243" spans="1:8" x14ac:dyDescent="0.25">
      <c r="A243" s="259">
        <v>236</v>
      </c>
      <c r="B243" s="210"/>
      <c r="C243" s="226"/>
      <c r="D243" s="263"/>
      <c r="E243" s="226"/>
      <c r="F243" s="226"/>
      <c r="G243" s="274" cm="1">
        <f t="array" ref="G243">_xlfn.XLOOKUP(B243,Tabla315[[#All],[name]],Tabla315[[#All],[point]],0,0)</f>
        <v>0</v>
      </c>
      <c r="H243" s="261" t="str">
        <f>IF(B243&gt;0,CONCATENATE("2vii_",'[1]Valoració '!$D$7,"00",A243)," ")</f>
        <v xml:space="preserve"> </v>
      </c>
    </row>
    <row r="244" spans="1:8" x14ac:dyDescent="0.25">
      <c r="A244" s="259">
        <v>237</v>
      </c>
      <c r="B244" s="210"/>
      <c r="C244" s="226"/>
      <c r="D244" s="263"/>
      <c r="E244" s="226"/>
      <c r="F244" s="226"/>
      <c r="G244" s="274" cm="1">
        <f t="array" ref="G244">_xlfn.XLOOKUP(B244,Tabla315[[#All],[name]],Tabla315[[#All],[point]],0,0)</f>
        <v>0</v>
      </c>
      <c r="H244" s="261" t="str">
        <f>IF(B244&gt;0,CONCATENATE("2vii_",'[1]Valoració '!$D$7,"00",A244)," ")</f>
        <v xml:space="preserve"> </v>
      </c>
    </row>
    <row r="245" spans="1:8" x14ac:dyDescent="0.25">
      <c r="A245" s="259">
        <v>238</v>
      </c>
      <c r="B245" s="210"/>
      <c r="C245" s="226"/>
      <c r="D245" s="263"/>
      <c r="E245" s="226"/>
      <c r="F245" s="226"/>
      <c r="G245" s="274" cm="1">
        <f t="array" ref="G245">_xlfn.XLOOKUP(B245,Tabla315[[#All],[name]],Tabla315[[#All],[point]],0,0)</f>
        <v>0</v>
      </c>
      <c r="H245" s="261" t="str">
        <f>IF(B245&gt;0,CONCATENATE("2vii_",'[1]Valoració '!$D$7,"00",A245)," ")</f>
        <v xml:space="preserve"> </v>
      </c>
    </row>
    <row r="246" spans="1:8" x14ac:dyDescent="0.25">
      <c r="A246" s="259">
        <v>239</v>
      </c>
      <c r="B246" s="210"/>
      <c r="C246" s="226"/>
      <c r="D246" s="263"/>
      <c r="E246" s="226"/>
      <c r="F246" s="226"/>
      <c r="G246" s="274" cm="1">
        <f t="array" ref="G246">_xlfn.XLOOKUP(B246,Tabla315[[#All],[name]],Tabla315[[#All],[point]],0,0)</f>
        <v>0</v>
      </c>
      <c r="H246" s="261" t="str">
        <f>IF(B246&gt;0,CONCATENATE("2vii_",'[1]Valoració '!$D$7,"00",A246)," ")</f>
        <v xml:space="preserve"> </v>
      </c>
    </row>
    <row r="247" spans="1:8" x14ac:dyDescent="0.25">
      <c r="A247" s="259">
        <v>240</v>
      </c>
      <c r="B247" s="210"/>
      <c r="C247" s="226"/>
      <c r="D247" s="263"/>
      <c r="E247" s="226"/>
      <c r="F247" s="226"/>
      <c r="G247" s="274" cm="1">
        <f t="array" ref="G247">_xlfn.XLOOKUP(B247,Tabla315[[#All],[name]],Tabla315[[#All],[point]],0,0)</f>
        <v>0</v>
      </c>
      <c r="H247" s="261" t="str">
        <f>IF(B247&gt;0,CONCATENATE("2vii_",'[1]Valoració '!$D$7,"00",A247)," ")</f>
        <v xml:space="preserve"> </v>
      </c>
    </row>
    <row r="248" spans="1:8" x14ac:dyDescent="0.25">
      <c r="A248" s="259">
        <v>241</v>
      </c>
      <c r="B248" s="210"/>
      <c r="C248" s="226"/>
      <c r="D248" s="263"/>
      <c r="E248" s="226"/>
      <c r="F248" s="226"/>
      <c r="G248" s="274" cm="1">
        <f t="array" ref="G248">_xlfn.XLOOKUP(B248,Tabla315[[#All],[name]],Tabla315[[#All],[point]],0,0)</f>
        <v>0</v>
      </c>
      <c r="H248" s="261" t="str">
        <f>IF(B248&gt;0,CONCATENATE("2vii_",'[1]Valoració '!$D$7,"00",A248)," ")</f>
        <v xml:space="preserve"> </v>
      </c>
    </row>
    <row r="249" spans="1:8" x14ac:dyDescent="0.25">
      <c r="A249" s="259">
        <v>242</v>
      </c>
      <c r="B249" s="210"/>
      <c r="C249" s="226"/>
      <c r="D249" s="263"/>
      <c r="E249" s="226"/>
      <c r="F249" s="226"/>
      <c r="G249" s="274" cm="1">
        <f t="array" ref="G249">_xlfn.XLOOKUP(B249,Tabla315[[#All],[name]],Tabla315[[#All],[point]],0,0)</f>
        <v>0</v>
      </c>
      <c r="H249" s="261" t="str">
        <f>IF(B249&gt;0,CONCATENATE("2vii_",'[1]Valoració '!$D$7,"00",A249)," ")</f>
        <v xml:space="preserve"> </v>
      </c>
    </row>
    <row r="250" spans="1:8" x14ac:dyDescent="0.25">
      <c r="A250" s="259">
        <v>243</v>
      </c>
      <c r="B250" s="210"/>
      <c r="C250" s="226"/>
      <c r="D250" s="263"/>
      <c r="E250" s="226"/>
      <c r="F250" s="226"/>
      <c r="G250" s="274" cm="1">
        <f t="array" ref="G250">_xlfn.XLOOKUP(B250,Tabla315[[#All],[name]],Tabla315[[#All],[point]],0,0)</f>
        <v>0</v>
      </c>
      <c r="H250" s="261" t="str">
        <f>IF(B250&gt;0,CONCATENATE("2vii_",'[1]Valoració '!$D$7,"00",A250)," ")</f>
        <v xml:space="preserve"> </v>
      </c>
    </row>
    <row r="251" spans="1:8" x14ac:dyDescent="0.25">
      <c r="A251" s="259">
        <v>244</v>
      </c>
      <c r="B251" s="210"/>
      <c r="C251" s="226"/>
      <c r="D251" s="263"/>
      <c r="E251" s="226"/>
      <c r="F251" s="226"/>
      <c r="G251" s="274" cm="1">
        <f t="array" ref="G251">_xlfn.XLOOKUP(B251,Tabla315[[#All],[name]],Tabla315[[#All],[point]],0,0)</f>
        <v>0</v>
      </c>
      <c r="H251" s="261" t="str">
        <f>IF(B251&gt;0,CONCATENATE("2vii_",'[1]Valoració '!$D$7,"00",A251)," ")</f>
        <v xml:space="preserve"> </v>
      </c>
    </row>
    <row r="252" spans="1:8" x14ac:dyDescent="0.25">
      <c r="A252" s="259">
        <v>245</v>
      </c>
      <c r="B252" s="210"/>
      <c r="C252" s="226"/>
      <c r="D252" s="263"/>
      <c r="E252" s="226"/>
      <c r="F252" s="226"/>
      <c r="G252" s="274" cm="1">
        <f t="array" ref="G252">_xlfn.XLOOKUP(B252,Tabla315[[#All],[name]],Tabla315[[#All],[point]],0,0)</f>
        <v>0</v>
      </c>
      <c r="H252" s="261" t="str">
        <f>IF(B252&gt;0,CONCATENATE("2vii_",'[1]Valoració '!$D$7,"00",A252)," ")</f>
        <v xml:space="preserve"> </v>
      </c>
    </row>
    <row r="253" spans="1:8" x14ac:dyDescent="0.25">
      <c r="A253" s="259">
        <v>246</v>
      </c>
      <c r="B253" s="210"/>
      <c r="C253" s="226"/>
      <c r="D253" s="263"/>
      <c r="E253" s="226"/>
      <c r="F253" s="226"/>
      <c r="G253" s="274" cm="1">
        <f t="array" ref="G253">_xlfn.XLOOKUP(B253,Tabla315[[#All],[name]],Tabla315[[#All],[point]],0,0)</f>
        <v>0</v>
      </c>
      <c r="H253" s="261" t="str">
        <f>IF(B253&gt;0,CONCATENATE("2vii_",'[1]Valoració '!$D$7,"00",A253)," ")</f>
        <v xml:space="preserve"> </v>
      </c>
    </row>
    <row r="254" spans="1:8" x14ac:dyDescent="0.25">
      <c r="A254" s="259">
        <v>247</v>
      </c>
      <c r="B254" s="210"/>
      <c r="C254" s="226"/>
      <c r="D254" s="263"/>
      <c r="E254" s="226"/>
      <c r="F254" s="226"/>
      <c r="G254" s="274" cm="1">
        <f t="array" ref="G254">_xlfn.XLOOKUP(B254,Tabla315[[#All],[name]],Tabla315[[#All],[point]],0,0)</f>
        <v>0</v>
      </c>
      <c r="H254" s="261" t="str">
        <f>IF(B254&gt;0,CONCATENATE("2vii_",'[1]Valoració '!$D$7,"00",A254)," ")</f>
        <v xml:space="preserve"> </v>
      </c>
    </row>
    <row r="255" spans="1:8" x14ac:dyDescent="0.25">
      <c r="A255" s="259">
        <v>248</v>
      </c>
      <c r="B255" s="210"/>
      <c r="C255" s="226"/>
      <c r="D255" s="263"/>
      <c r="E255" s="226"/>
      <c r="F255" s="226"/>
      <c r="G255" s="274" cm="1">
        <f t="array" ref="G255">_xlfn.XLOOKUP(B255,Tabla315[[#All],[name]],Tabla315[[#All],[point]],0,0)</f>
        <v>0</v>
      </c>
      <c r="H255" s="261" t="str">
        <f>IF(B255&gt;0,CONCATENATE("2vii_",'[1]Valoració '!$D$7,"00",A255)," ")</f>
        <v xml:space="preserve"> </v>
      </c>
    </row>
    <row r="256" spans="1:8" x14ac:dyDescent="0.25">
      <c r="A256" s="259">
        <v>249</v>
      </c>
      <c r="B256" s="210"/>
      <c r="C256" s="226"/>
      <c r="D256" s="263"/>
      <c r="E256" s="226"/>
      <c r="F256" s="226"/>
      <c r="G256" s="274" cm="1">
        <f t="array" ref="G256">_xlfn.XLOOKUP(B256,Tabla315[[#All],[name]],Tabla315[[#All],[point]],0,0)</f>
        <v>0</v>
      </c>
      <c r="H256" s="261" t="str">
        <f>IF(B256&gt;0,CONCATENATE("2vii_",'[1]Valoració '!$D$7,"00",A256)," ")</f>
        <v xml:space="preserve"> </v>
      </c>
    </row>
    <row r="257" spans="1:8" x14ac:dyDescent="0.25">
      <c r="A257" s="259">
        <v>250</v>
      </c>
      <c r="B257" s="210"/>
      <c r="C257" s="226"/>
      <c r="D257" s="263"/>
      <c r="E257" s="226"/>
      <c r="F257" s="226"/>
      <c r="G257" s="274" cm="1">
        <f t="array" ref="G257">_xlfn.XLOOKUP(B257,Tabla315[[#All],[name]],Tabla315[[#All],[point]],0,0)</f>
        <v>0</v>
      </c>
      <c r="H257" s="261" t="str">
        <f>IF(B257&gt;0,CONCATENATE("2vii_",'[1]Valoració '!$D$7,"00",A257)," ")</f>
        <v xml:space="preserve"> </v>
      </c>
    </row>
    <row r="258" spans="1:8" x14ac:dyDescent="0.25">
      <c r="A258" s="259">
        <v>251</v>
      </c>
      <c r="B258" s="210"/>
      <c r="C258" s="226"/>
      <c r="D258" s="263"/>
      <c r="E258" s="226"/>
      <c r="F258" s="226"/>
      <c r="G258" s="274" cm="1">
        <f t="array" ref="G258">_xlfn.XLOOKUP(B258,Tabla315[[#All],[name]],Tabla315[[#All],[point]],0,0)</f>
        <v>0</v>
      </c>
      <c r="H258" s="261" t="str">
        <f>IF(B258&gt;0,CONCATENATE("2vii_",'[1]Valoració '!$D$7,"00",A258)," ")</f>
        <v xml:space="preserve"> </v>
      </c>
    </row>
    <row r="259" spans="1:8" x14ac:dyDescent="0.25">
      <c r="A259" s="259">
        <v>252</v>
      </c>
      <c r="B259" s="210"/>
      <c r="C259" s="226"/>
      <c r="D259" s="263"/>
      <c r="E259" s="226"/>
      <c r="F259" s="226"/>
      <c r="G259" s="274" cm="1">
        <f t="array" ref="G259">_xlfn.XLOOKUP(B259,Tabla315[[#All],[name]],Tabla315[[#All],[point]],0,0)</f>
        <v>0</v>
      </c>
      <c r="H259" s="261" t="str">
        <f>IF(B259&gt;0,CONCATENATE("2vii_",'[1]Valoració '!$D$7,"00",A259)," ")</f>
        <v xml:space="preserve"> </v>
      </c>
    </row>
    <row r="260" spans="1:8" x14ac:dyDescent="0.25">
      <c r="A260" s="259">
        <v>253</v>
      </c>
      <c r="B260" s="210"/>
      <c r="C260" s="226"/>
      <c r="D260" s="263"/>
      <c r="E260" s="226"/>
      <c r="F260" s="226"/>
      <c r="G260" s="274" cm="1">
        <f t="array" ref="G260">_xlfn.XLOOKUP(B260,Tabla315[[#All],[name]],Tabla315[[#All],[point]],0,0)</f>
        <v>0</v>
      </c>
      <c r="H260" s="261" t="str">
        <f>IF(B260&gt;0,CONCATENATE("2vii_",'[1]Valoració '!$D$7,"00",A260)," ")</f>
        <v xml:space="preserve"> </v>
      </c>
    </row>
    <row r="261" spans="1:8" x14ac:dyDescent="0.25">
      <c r="A261" s="259">
        <v>254</v>
      </c>
      <c r="B261" s="210"/>
      <c r="C261" s="226"/>
      <c r="D261" s="263"/>
      <c r="E261" s="226"/>
      <c r="F261" s="226"/>
      <c r="G261" s="274" cm="1">
        <f t="array" ref="G261">_xlfn.XLOOKUP(B261,Tabla315[[#All],[name]],Tabla315[[#All],[point]],0,0)</f>
        <v>0</v>
      </c>
      <c r="H261" s="261" t="str">
        <f>IF(B261&gt;0,CONCATENATE("2vii_",'[1]Valoració '!$D$7,"00",A261)," ")</f>
        <v xml:space="preserve"> </v>
      </c>
    </row>
    <row r="262" spans="1:8" x14ac:dyDescent="0.25">
      <c r="A262" s="259">
        <v>255</v>
      </c>
      <c r="B262" s="210"/>
      <c r="C262" s="226"/>
      <c r="D262" s="263"/>
      <c r="E262" s="226"/>
      <c r="F262" s="226"/>
      <c r="G262" s="274" cm="1">
        <f t="array" ref="G262">_xlfn.XLOOKUP(B262,Tabla315[[#All],[name]],Tabla315[[#All],[point]],0,0)</f>
        <v>0</v>
      </c>
      <c r="H262" s="261" t="str">
        <f>IF(B262&gt;0,CONCATENATE("2vii_",'[1]Valoració '!$D$7,"00",A262)," ")</f>
        <v xml:space="preserve"> </v>
      </c>
    </row>
    <row r="263" spans="1:8" x14ac:dyDescent="0.25">
      <c r="A263" s="259">
        <v>256</v>
      </c>
      <c r="B263" s="210"/>
      <c r="C263" s="226"/>
      <c r="D263" s="263"/>
      <c r="E263" s="226"/>
      <c r="F263" s="226"/>
      <c r="G263" s="274" cm="1">
        <f t="array" ref="G263">_xlfn.XLOOKUP(B263,Tabla315[[#All],[name]],Tabla315[[#All],[point]],0,0)</f>
        <v>0</v>
      </c>
      <c r="H263" s="261" t="str">
        <f>IF(B263&gt;0,CONCATENATE("2vii_",'[1]Valoració '!$D$7,"00",A263)," ")</f>
        <v xml:space="preserve"> </v>
      </c>
    </row>
    <row r="264" spans="1:8" x14ac:dyDescent="0.25">
      <c r="A264" s="259">
        <v>257</v>
      </c>
      <c r="B264" s="210"/>
      <c r="C264" s="226"/>
      <c r="D264" s="263"/>
      <c r="E264" s="226"/>
      <c r="F264" s="226"/>
      <c r="G264" s="274" cm="1">
        <f t="array" ref="G264">_xlfn.XLOOKUP(B264,Tabla315[[#All],[name]],Tabla315[[#All],[point]],0,0)</f>
        <v>0</v>
      </c>
      <c r="H264" s="261" t="str">
        <f>IF(B264&gt;0,CONCATENATE("2vii_",'[1]Valoració '!$D$7,"00",A264)," ")</f>
        <v xml:space="preserve"> </v>
      </c>
    </row>
    <row r="265" spans="1:8" x14ac:dyDescent="0.25">
      <c r="A265" s="259">
        <v>258</v>
      </c>
      <c r="B265" s="210"/>
      <c r="C265" s="226"/>
      <c r="D265" s="263"/>
      <c r="E265" s="226"/>
      <c r="F265" s="226"/>
      <c r="G265" s="274" cm="1">
        <f t="array" ref="G265">_xlfn.XLOOKUP(B265,Tabla315[[#All],[name]],Tabla315[[#All],[point]],0,0)</f>
        <v>0</v>
      </c>
      <c r="H265" s="261" t="str">
        <f>IF(B265&gt;0,CONCATENATE("2vii_",'[1]Valoració '!$D$7,"00",A265)," ")</f>
        <v xml:space="preserve"> </v>
      </c>
    </row>
    <row r="266" spans="1:8" x14ac:dyDescent="0.25">
      <c r="A266" s="259">
        <v>259</v>
      </c>
      <c r="B266" s="210"/>
      <c r="C266" s="226"/>
      <c r="D266" s="263"/>
      <c r="E266" s="226"/>
      <c r="F266" s="226"/>
      <c r="G266" s="274" cm="1">
        <f t="array" ref="G266">_xlfn.XLOOKUP(B266,Tabla315[[#All],[name]],Tabla315[[#All],[point]],0,0)</f>
        <v>0</v>
      </c>
      <c r="H266" s="261" t="str">
        <f>IF(B266&gt;0,CONCATENATE("2vii_",'[1]Valoració '!$D$7,"00",A266)," ")</f>
        <v xml:space="preserve"> </v>
      </c>
    </row>
    <row r="267" spans="1:8" x14ac:dyDescent="0.25">
      <c r="A267" s="259">
        <v>260</v>
      </c>
      <c r="B267" s="210"/>
      <c r="C267" s="226"/>
      <c r="D267" s="263"/>
      <c r="E267" s="226"/>
      <c r="F267" s="226"/>
      <c r="G267" s="274" cm="1">
        <f t="array" ref="G267">_xlfn.XLOOKUP(B267,Tabla315[[#All],[name]],Tabla315[[#All],[point]],0,0)</f>
        <v>0</v>
      </c>
      <c r="H267" s="261" t="str">
        <f>IF(B267&gt;0,CONCATENATE("2vii_",'[1]Valoració '!$D$7,"00",A267)," ")</f>
        <v xml:space="preserve"> </v>
      </c>
    </row>
    <row r="268" spans="1:8" x14ac:dyDescent="0.25">
      <c r="A268" s="259">
        <v>261</v>
      </c>
      <c r="B268" s="210"/>
      <c r="C268" s="226"/>
      <c r="D268" s="263"/>
      <c r="E268" s="226"/>
      <c r="F268" s="226"/>
      <c r="G268" s="274" cm="1">
        <f t="array" ref="G268">_xlfn.XLOOKUP(B268,Tabla315[[#All],[name]],Tabla315[[#All],[point]],0,0)</f>
        <v>0</v>
      </c>
      <c r="H268" s="261" t="str">
        <f>IF(B268&gt;0,CONCATENATE("2vii_",'[1]Valoració '!$D$7,"00",A268)," ")</f>
        <v xml:space="preserve"> </v>
      </c>
    </row>
    <row r="269" spans="1:8" x14ac:dyDescent="0.25">
      <c r="A269" s="259">
        <v>262</v>
      </c>
      <c r="B269" s="210"/>
      <c r="C269" s="226"/>
      <c r="D269" s="263"/>
      <c r="E269" s="226"/>
      <c r="F269" s="226"/>
      <c r="G269" s="274" cm="1">
        <f t="array" ref="G269">_xlfn.XLOOKUP(B269,Tabla315[[#All],[name]],Tabla315[[#All],[point]],0,0)</f>
        <v>0</v>
      </c>
      <c r="H269" s="261" t="str">
        <f>IF(B269&gt;0,CONCATENATE("2vii_",'[1]Valoració '!$D$7,"00",A269)," ")</f>
        <v xml:space="preserve"> </v>
      </c>
    </row>
    <row r="270" spans="1:8" x14ac:dyDescent="0.25">
      <c r="A270" s="259">
        <v>263</v>
      </c>
      <c r="B270" s="210"/>
      <c r="C270" s="226"/>
      <c r="D270" s="263"/>
      <c r="E270" s="226"/>
      <c r="F270" s="226"/>
      <c r="G270" s="274" cm="1">
        <f t="array" ref="G270">_xlfn.XLOOKUP(B270,Tabla315[[#All],[name]],Tabla315[[#All],[point]],0,0)</f>
        <v>0</v>
      </c>
      <c r="H270" s="261" t="str">
        <f>IF(B270&gt;0,CONCATENATE("2vii_",'[1]Valoració '!$D$7,"00",A270)," ")</f>
        <v xml:space="preserve"> </v>
      </c>
    </row>
    <row r="271" spans="1:8" x14ac:dyDescent="0.25">
      <c r="A271" s="259">
        <v>264</v>
      </c>
      <c r="B271" s="210"/>
      <c r="C271" s="226"/>
      <c r="D271" s="263"/>
      <c r="E271" s="226"/>
      <c r="F271" s="226"/>
      <c r="G271" s="274" cm="1">
        <f t="array" ref="G271">_xlfn.XLOOKUP(B271,Tabla315[[#All],[name]],Tabla315[[#All],[point]],0,0)</f>
        <v>0</v>
      </c>
      <c r="H271" s="261" t="str">
        <f>IF(B271&gt;0,CONCATENATE("2vii_",'[1]Valoració '!$D$7,"00",A271)," ")</f>
        <v xml:space="preserve"> </v>
      </c>
    </row>
    <row r="272" spans="1:8" x14ac:dyDescent="0.25">
      <c r="A272" s="259">
        <v>265</v>
      </c>
      <c r="B272" s="210"/>
      <c r="C272" s="226"/>
      <c r="D272" s="263"/>
      <c r="E272" s="226"/>
      <c r="F272" s="226"/>
      <c r="G272" s="274" cm="1">
        <f t="array" ref="G272">_xlfn.XLOOKUP(B272,Tabla315[[#All],[name]],Tabla315[[#All],[point]],0,0)</f>
        <v>0</v>
      </c>
      <c r="H272" s="261" t="str">
        <f>IF(B272&gt;0,CONCATENATE("2vii_",'[1]Valoració '!$D$7,"00",A272)," ")</f>
        <v xml:space="preserve"> </v>
      </c>
    </row>
    <row r="273" spans="1:8" x14ac:dyDescent="0.25">
      <c r="A273" s="259">
        <v>266</v>
      </c>
      <c r="B273" s="210"/>
      <c r="C273" s="226"/>
      <c r="D273" s="263"/>
      <c r="E273" s="226"/>
      <c r="F273" s="226"/>
      <c r="G273" s="274" cm="1">
        <f t="array" ref="G273">_xlfn.XLOOKUP(B273,Tabla315[[#All],[name]],Tabla315[[#All],[point]],0,0)</f>
        <v>0</v>
      </c>
      <c r="H273" s="261" t="str">
        <f>IF(B273&gt;0,CONCATENATE("2vii_",'[1]Valoració '!$D$7,"00",A273)," ")</f>
        <v xml:space="preserve"> </v>
      </c>
    </row>
    <row r="274" spans="1:8" x14ac:dyDescent="0.25">
      <c r="A274" s="259">
        <v>267</v>
      </c>
      <c r="B274" s="210"/>
      <c r="C274" s="226"/>
      <c r="D274" s="263"/>
      <c r="E274" s="226"/>
      <c r="F274" s="226"/>
      <c r="G274" s="274" cm="1">
        <f t="array" ref="G274">_xlfn.XLOOKUP(B274,Tabla315[[#All],[name]],Tabla315[[#All],[point]],0,0)</f>
        <v>0</v>
      </c>
      <c r="H274" s="261" t="str">
        <f>IF(B274&gt;0,CONCATENATE("2vii_",'[1]Valoració '!$D$7,"00",A274)," ")</f>
        <v xml:space="preserve"> </v>
      </c>
    </row>
    <row r="275" spans="1:8" x14ac:dyDescent="0.25">
      <c r="A275" s="259">
        <v>268</v>
      </c>
      <c r="B275" s="210"/>
      <c r="C275" s="226"/>
      <c r="D275" s="263"/>
      <c r="E275" s="226"/>
      <c r="F275" s="226"/>
      <c r="G275" s="274" cm="1">
        <f t="array" ref="G275">_xlfn.XLOOKUP(B275,Tabla315[[#All],[name]],Tabla315[[#All],[point]],0,0)</f>
        <v>0</v>
      </c>
      <c r="H275" s="261" t="str">
        <f>IF(B275&gt;0,CONCATENATE("2vii_",'[1]Valoració '!$D$7,"00",A275)," ")</f>
        <v xml:space="preserve"> </v>
      </c>
    </row>
    <row r="276" spans="1:8" x14ac:dyDescent="0.25">
      <c r="A276" s="259">
        <v>269</v>
      </c>
      <c r="B276" s="210"/>
      <c r="C276" s="226"/>
      <c r="D276" s="263"/>
      <c r="E276" s="226"/>
      <c r="F276" s="226"/>
      <c r="G276" s="274" cm="1">
        <f t="array" ref="G276">_xlfn.XLOOKUP(B276,Tabla315[[#All],[name]],Tabla315[[#All],[point]],0,0)</f>
        <v>0</v>
      </c>
      <c r="H276" s="261" t="str">
        <f>IF(B276&gt;0,CONCATENATE("2vii_",'[1]Valoració '!$D$7,"00",A276)," ")</f>
        <v xml:space="preserve"> </v>
      </c>
    </row>
    <row r="277" spans="1:8" x14ac:dyDescent="0.25">
      <c r="A277" s="259">
        <v>270</v>
      </c>
      <c r="B277" s="210"/>
      <c r="C277" s="226"/>
      <c r="D277" s="263"/>
      <c r="E277" s="226"/>
      <c r="F277" s="226"/>
      <c r="G277" s="274" cm="1">
        <f t="array" ref="G277">_xlfn.XLOOKUP(B277,Tabla315[[#All],[name]],Tabla315[[#All],[point]],0,0)</f>
        <v>0</v>
      </c>
      <c r="H277" s="261" t="str">
        <f>IF(B277&gt;0,CONCATENATE("2vii_",'[1]Valoració '!$D$7,"00",A277)," ")</f>
        <v xml:space="preserve"> </v>
      </c>
    </row>
    <row r="278" spans="1:8" x14ac:dyDescent="0.25">
      <c r="A278" s="259">
        <v>271</v>
      </c>
      <c r="B278" s="210"/>
      <c r="C278" s="226"/>
      <c r="D278" s="263"/>
      <c r="E278" s="226"/>
      <c r="F278" s="226"/>
      <c r="G278" s="274" cm="1">
        <f t="array" ref="G278">_xlfn.XLOOKUP(B278,Tabla315[[#All],[name]],Tabla315[[#All],[point]],0,0)</f>
        <v>0</v>
      </c>
      <c r="H278" s="261" t="str">
        <f>IF(B278&gt;0,CONCATENATE("2vii_",'[1]Valoració '!$D$7,"00",A278)," ")</f>
        <v xml:space="preserve"> </v>
      </c>
    </row>
    <row r="279" spans="1:8" x14ac:dyDescent="0.25">
      <c r="A279" s="259">
        <v>272</v>
      </c>
      <c r="B279" s="210"/>
      <c r="C279" s="226"/>
      <c r="D279" s="263"/>
      <c r="E279" s="226"/>
      <c r="F279" s="226"/>
      <c r="G279" s="274" cm="1">
        <f t="array" ref="G279">_xlfn.XLOOKUP(B279,Tabla315[[#All],[name]],Tabla315[[#All],[point]],0,0)</f>
        <v>0</v>
      </c>
      <c r="H279" s="261" t="str">
        <f>IF(B279&gt;0,CONCATENATE("2vii_",'[1]Valoració '!$D$7,"00",A279)," ")</f>
        <v xml:space="preserve"> </v>
      </c>
    </row>
    <row r="280" spans="1:8" x14ac:dyDescent="0.25">
      <c r="A280" s="259">
        <v>273</v>
      </c>
      <c r="B280" s="210"/>
      <c r="C280" s="226"/>
      <c r="D280" s="263"/>
      <c r="E280" s="226"/>
      <c r="F280" s="226"/>
      <c r="G280" s="274" cm="1">
        <f t="array" ref="G280">_xlfn.XLOOKUP(B280,Tabla315[[#All],[name]],Tabla315[[#All],[point]],0,0)</f>
        <v>0</v>
      </c>
      <c r="H280" s="261" t="str">
        <f>IF(B280&gt;0,CONCATENATE("2vii_",'[1]Valoració '!$D$7,"00",A280)," ")</f>
        <v xml:space="preserve"> </v>
      </c>
    </row>
    <row r="281" spans="1:8" x14ac:dyDescent="0.25">
      <c r="A281" s="259">
        <v>274</v>
      </c>
      <c r="B281" s="210"/>
      <c r="C281" s="226"/>
      <c r="D281" s="263"/>
      <c r="E281" s="226"/>
      <c r="F281" s="226"/>
      <c r="G281" s="274" cm="1">
        <f t="array" ref="G281">_xlfn.XLOOKUP(B281,Tabla315[[#All],[name]],Tabla315[[#All],[point]],0,0)</f>
        <v>0</v>
      </c>
      <c r="H281" s="261" t="str">
        <f>IF(B281&gt;0,CONCATENATE("2vii_",'[1]Valoració '!$D$7,"00",A281)," ")</f>
        <v xml:space="preserve"> </v>
      </c>
    </row>
    <row r="282" spans="1:8" x14ac:dyDescent="0.25">
      <c r="A282" s="259">
        <v>275</v>
      </c>
      <c r="B282" s="210"/>
      <c r="C282" s="226"/>
      <c r="D282" s="263"/>
      <c r="E282" s="226"/>
      <c r="F282" s="226"/>
      <c r="G282" s="274" cm="1">
        <f t="array" ref="G282">_xlfn.XLOOKUP(B282,Tabla315[[#All],[name]],Tabla315[[#All],[point]],0,0)</f>
        <v>0</v>
      </c>
      <c r="H282" s="261" t="str">
        <f>IF(B282&gt;0,CONCATENATE("2vii_",'[1]Valoració '!$D$7,"00",A282)," ")</f>
        <v xml:space="preserve"> </v>
      </c>
    </row>
    <row r="283" spans="1:8" x14ac:dyDescent="0.25">
      <c r="A283" s="259">
        <v>276</v>
      </c>
      <c r="B283" s="210"/>
      <c r="C283" s="226"/>
      <c r="D283" s="263"/>
      <c r="E283" s="226"/>
      <c r="F283" s="226"/>
      <c r="G283" s="274" cm="1">
        <f t="array" ref="G283">_xlfn.XLOOKUP(B283,Tabla315[[#All],[name]],Tabla315[[#All],[point]],0,0)</f>
        <v>0</v>
      </c>
      <c r="H283" s="261" t="str">
        <f>IF(B283&gt;0,CONCATENATE("2vii_",'[1]Valoració '!$D$7,"00",A283)," ")</f>
        <v xml:space="preserve"> </v>
      </c>
    </row>
    <row r="284" spans="1:8" x14ac:dyDescent="0.25">
      <c r="A284" s="259">
        <v>277</v>
      </c>
      <c r="B284" s="210"/>
      <c r="C284" s="226"/>
      <c r="D284" s="263"/>
      <c r="E284" s="226"/>
      <c r="F284" s="226"/>
      <c r="G284" s="274" cm="1">
        <f t="array" ref="G284">_xlfn.XLOOKUP(B284,Tabla315[[#All],[name]],Tabla315[[#All],[point]],0,0)</f>
        <v>0</v>
      </c>
      <c r="H284" s="261" t="str">
        <f>IF(B284&gt;0,CONCATENATE("2vii_",'[1]Valoració '!$D$7,"00",A284)," ")</f>
        <v xml:space="preserve"> </v>
      </c>
    </row>
    <row r="285" spans="1:8" x14ac:dyDescent="0.25">
      <c r="A285" s="259">
        <v>278</v>
      </c>
      <c r="B285" s="210"/>
      <c r="C285" s="226"/>
      <c r="D285" s="263"/>
      <c r="E285" s="226"/>
      <c r="F285" s="226"/>
      <c r="G285" s="274" cm="1">
        <f t="array" ref="G285">_xlfn.XLOOKUP(B285,Tabla315[[#All],[name]],Tabla315[[#All],[point]],0,0)</f>
        <v>0</v>
      </c>
      <c r="H285" s="261" t="str">
        <f>IF(B285&gt;0,CONCATENATE("2vii_",'[1]Valoració '!$D$7,"00",A285)," ")</f>
        <v xml:space="preserve"> </v>
      </c>
    </row>
    <row r="286" spans="1:8" x14ac:dyDescent="0.25">
      <c r="A286" s="259">
        <v>279</v>
      </c>
      <c r="B286" s="210"/>
      <c r="C286" s="226"/>
      <c r="D286" s="263"/>
      <c r="E286" s="226"/>
      <c r="F286" s="226"/>
      <c r="G286" s="274" cm="1">
        <f t="array" ref="G286">_xlfn.XLOOKUP(B286,Tabla315[[#All],[name]],Tabla315[[#All],[point]],0,0)</f>
        <v>0</v>
      </c>
      <c r="H286" s="261" t="str">
        <f>IF(B286&gt;0,CONCATENATE("2vii_",'[1]Valoració '!$D$7,"00",A286)," ")</f>
        <v xml:space="preserve"> </v>
      </c>
    </row>
    <row r="287" spans="1:8" x14ac:dyDescent="0.25">
      <c r="A287" s="259">
        <v>280</v>
      </c>
      <c r="B287" s="210"/>
      <c r="C287" s="226"/>
      <c r="D287" s="263"/>
      <c r="E287" s="226"/>
      <c r="F287" s="226"/>
      <c r="G287" s="274" cm="1">
        <f t="array" ref="G287">_xlfn.XLOOKUP(B287,Tabla315[[#All],[name]],Tabla315[[#All],[point]],0,0)</f>
        <v>0</v>
      </c>
      <c r="H287" s="261" t="str">
        <f>IF(B287&gt;0,CONCATENATE("2vii_",'[1]Valoració '!$D$7,"00",A287)," ")</f>
        <v xml:space="preserve"> </v>
      </c>
    </row>
    <row r="288" spans="1:8" x14ac:dyDescent="0.25">
      <c r="A288" s="259">
        <v>281</v>
      </c>
      <c r="B288" s="210"/>
      <c r="C288" s="226"/>
      <c r="D288" s="263"/>
      <c r="E288" s="226"/>
      <c r="F288" s="226"/>
      <c r="G288" s="274" cm="1">
        <f t="array" ref="G288">_xlfn.XLOOKUP(B288,Tabla315[[#All],[name]],Tabla315[[#All],[point]],0,0)</f>
        <v>0</v>
      </c>
      <c r="H288" s="261" t="str">
        <f>IF(B288&gt;0,CONCATENATE("2vii_",'[1]Valoració '!$D$7,"00",A288)," ")</f>
        <v xml:space="preserve"> </v>
      </c>
    </row>
    <row r="289" spans="1:8" x14ac:dyDescent="0.25">
      <c r="A289" s="259">
        <v>282</v>
      </c>
      <c r="B289" s="210"/>
      <c r="C289" s="226"/>
      <c r="D289" s="263"/>
      <c r="E289" s="226"/>
      <c r="F289" s="226"/>
      <c r="G289" s="274" cm="1">
        <f t="array" ref="G289">_xlfn.XLOOKUP(B289,Tabla315[[#All],[name]],Tabla315[[#All],[point]],0,0)</f>
        <v>0</v>
      </c>
      <c r="H289" s="261" t="str">
        <f>IF(B289&gt;0,CONCATENATE("2vii_",'[1]Valoració '!$D$7,"00",A289)," ")</f>
        <v xml:space="preserve"> </v>
      </c>
    </row>
    <row r="290" spans="1:8" x14ac:dyDescent="0.25">
      <c r="A290" s="259">
        <v>283</v>
      </c>
      <c r="B290" s="210"/>
      <c r="C290" s="226"/>
      <c r="D290" s="263"/>
      <c r="E290" s="226"/>
      <c r="F290" s="226"/>
      <c r="G290" s="274" cm="1">
        <f t="array" ref="G290">_xlfn.XLOOKUP(B290,Tabla315[[#All],[name]],Tabla315[[#All],[point]],0,0)</f>
        <v>0</v>
      </c>
      <c r="H290" s="261" t="str">
        <f>IF(B290&gt;0,CONCATENATE("2vii_",'[1]Valoració '!$D$7,"00",A290)," ")</f>
        <v xml:space="preserve"> </v>
      </c>
    </row>
    <row r="291" spans="1:8" x14ac:dyDescent="0.25">
      <c r="A291" s="259">
        <v>284</v>
      </c>
      <c r="B291" s="210"/>
      <c r="C291" s="226"/>
      <c r="D291" s="263"/>
      <c r="E291" s="226"/>
      <c r="F291" s="226"/>
      <c r="G291" s="274" cm="1">
        <f t="array" ref="G291">_xlfn.XLOOKUP(B291,Tabla315[[#All],[name]],Tabla315[[#All],[point]],0,0)</f>
        <v>0</v>
      </c>
      <c r="H291" s="261" t="str">
        <f>IF(B291&gt;0,CONCATENATE("2vii_",'[1]Valoració '!$D$7,"00",A291)," ")</f>
        <v xml:space="preserve"> </v>
      </c>
    </row>
    <row r="292" spans="1:8" x14ac:dyDescent="0.25">
      <c r="A292" s="259">
        <v>285</v>
      </c>
      <c r="B292" s="210"/>
      <c r="C292" s="226"/>
      <c r="D292" s="263"/>
      <c r="E292" s="226"/>
      <c r="F292" s="226"/>
      <c r="G292" s="274" cm="1">
        <f t="array" ref="G292">_xlfn.XLOOKUP(B292,Tabla315[[#All],[name]],Tabla315[[#All],[point]],0,0)</f>
        <v>0</v>
      </c>
      <c r="H292" s="261" t="str">
        <f>IF(B292&gt;0,CONCATENATE("2vii_",'[1]Valoració '!$D$7,"00",A292)," ")</f>
        <v xml:space="preserve"> </v>
      </c>
    </row>
    <row r="293" spans="1:8" x14ac:dyDescent="0.25">
      <c r="A293" s="259">
        <v>286</v>
      </c>
      <c r="B293" s="210"/>
      <c r="C293" s="226"/>
      <c r="D293" s="263"/>
      <c r="E293" s="226"/>
      <c r="F293" s="226"/>
      <c r="G293" s="274" cm="1">
        <f t="array" ref="G293">_xlfn.XLOOKUP(B293,Tabla315[[#All],[name]],Tabla315[[#All],[point]],0,0)</f>
        <v>0</v>
      </c>
      <c r="H293" s="261" t="str">
        <f>IF(B293&gt;0,CONCATENATE("2vii_",'[1]Valoració '!$D$7,"00",A293)," ")</f>
        <v xml:space="preserve"> </v>
      </c>
    </row>
    <row r="294" spans="1:8" x14ac:dyDescent="0.25">
      <c r="A294" s="259">
        <v>287</v>
      </c>
      <c r="B294" s="210"/>
      <c r="C294" s="226"/>
      <c r="D294" s="263"/>
      <c r="E294" s="226"/>
      <c r="F294" s="226"/>
      <c r="G294" s="274" cm="1">
        <f t="array" ref="G294">_xlfn.XLOOKUP(B294,Tabla315[[#All],[name]],Tabla315[[#All],[point]],0,0)</f>
        <v>0</v>
      </c>
      <c r="H294" s="261" t="str">
        <f>IF(B294&gt;0,CONCATENATE("2vii_",'[1]Valoració '!$D$7,"00",A294)," ")</f>
        <v xml:space="preserve"> </v>
      </c>
    </row>
    <row r="295" spans="1:8" x14ac:dyDescent="0.25">
      <c r="A295" s="259">
        <v>288</v>
      </c>
      <c r="B295" s="210"/>
      <c r="C295" s="226"/>
      <c r="D295" s="263"/>
      <c r="E295" s="226"/>
      <c r="F295" s="226"/>
      <c r="G295" s="274" cm="1">
        <f t="array" ref="G295">_xlfn.XLOOKUP(B295,Tabla315[[#All],[name]],Tabla315[[#All],[point]],0,0)</f>
        <v>0</v>
      </c>
      <c r="H295" s="261" t="str">
        <f>IF(B295&gt;0,CONCATENATE("2vii_",'[1]Valoració '!$D$7,"00",A295)," ")</f>
        <v xml:space="preserve"> </v>
      </c>
    </row>
    <row r="296" spans="1:8" x14ac:dyDescent="0.25">
      <c r="A296" s="259">
        <v>289</v>
      </c>
      <c r="B296" s="210"/>
      <c r="C296" s="226"/>
      <c r="D296" s="263"/>
      <c r="E296" s="226"/>
      <c r="F296" s="226"/>
      <c r="G296" s="274" cm="1">
        <f t="array" ref="G296">_xlfn.XLOOKUP(B296,Tabla315[[#All],[name]],Tabla315[[#All],[point]],0,0)</f>
        <v>0</v>
      </c>
      <c r="H296" s="261" t="str">
        <f>IF(B296&gt;0,CONCATENATE("2vii_",'[1]Valoració '!$D$7,"00",A296)," ")</f>
        <v xml:space="preserve"> </v>
      </c>
    </row>
    <row r="297" spans="1:8" x14ac:dyDescent="0.25">
      <c r="A297" s="259">
        <v>290</v>
      </c>
      <c r="B297" s="210"/>
      <c r="C297" s="226"/>
      <c r="D297" s="263"/>
      <c r="E297" s="226"/>
      <c r="F297" s="226"/>
      <c r="G297" s="274" cm="1">
        <f t="array" ref="G297">_xlfn.XLOOKUP(B297,Tabla315[[#All],[name]],Tabla315[[#All],[point]],0,0)</f>
        <v>0</v>
      </c>
      <c r="H297" s="261" t="str">
        <f>IF(B297&gt;0,CONCATENATE("2vii_",'[1]Valoració '!$D$7,"00",A297)," ")</f>
        <v xml:space="preserve"> </v>
      </c>
    </row>
    <row r="298" spans="1:8" x14ac:dyDescent="0.25">
      <c r="A298" s="259">
        <v>291</v>
      </c>
      <c r="B298" s="210"/>
      <c r="C298" s="226"/>
      <c r="D298" s="263"/>
      <c r="E298" s="226"/>
      <c r="F298" s="226"/>
      <c r="G298" s="274" cm="1">
        <f t="array" ref="G298">_xlfn.XLOOKUP(B298,Tabla315[[#All],[name]],Tabla315[[#All],[point]],0,0)</f>
        <v>0</v>
      </c>
      <c r="H298" s="261" t="str">
        <f>IF(B298&gt;0,CONCATENATE("2vii_",'[1]Valoració '!$D$7,"00",A298)," ")</f>
        <v xml:space="preserve"> </v>
      </c>
    </row>
    <row r="299" spans="1:8" x14ac:dyDescent="0.25">
      <c r="A299" s="259">
        <v>292</v>
      </c>
      <c r="B299" s="210"/>
      <c r="C299" s="226"/>
      <c r="D299" s="263"/>
      <c r="E299" s="226"/>
      <c r="F299" s="226"/>
      <c r="G299" s="274" cm="1">
        <f t="array" ref="G299">_xlfn.XLOOKUP(B299,Tabla315[[#All],[name]],Tabla315[[#All],[point]],0,0)</f>
        <v>0</v>
      </c>
      <c r="H299" s="261" t="str">
        <f>IF(B299&gt;0,CONCATENATE("2vii_",'[1]Valoració '!$D$7,"00",A299)," ")</f>
        <v xml:space="preserve"> </v>
      </c>
    </row>
    <row r="300" spans="1:8" x14ac:dyDescent="0.25">
      <c r="A300" s="259">
        <v>293</v>
      </c>
      <c r="B300" s="210"/>
      <c r="C300" s="226"/>
      <c r="D300" s="263"/>
      <c r="E300" s="226"/>
      <c r="F300" s="226"/>
      <c r="G300" s="274" cm="1">
        <f t="array" ref="G300">_xlfn.XLOOKUP(B300,Tabla315[[#All],[name]],Tabla315[[#All],[point]],0,0)</f>
        <v>0</v>
      </c>
      <c r="H300" s="261" t="str">
        <f>IF(B300&gt;0,CONCATENATE("2vii_",'[1]Valoració '!$D$7,"00",A300)," ")</f>
        <v xml:space="preserve"> </v>
      </c>
    </row>
    <row r="301" spans="1:8" x14ac:dyDescent="0.25">
      <c r="A301" s="259">
        <v>294</v>
      </c>
      <c r="B301" s="210"/>
      <c r="C301" s="226"/>
      <c r="D301" s="263"/>
      <c r="E301" s="226"/>
      <c r="F301" s="226"/>
      <c r="G301" s="274" cm="1">
        <f t="array" ref="G301">_xlfn.XLOOKUP(B301,Tabla315[[#All],[name]],Tabla315[[#All],[point]],0,0)</f>
        <v>0</v>
      </c>
      <c r="H301" s="261" t="str">
        <f>IF(B301&gt;0,CONCATENATE("2vii_",'[1]Valoració '!$D$7,"00",A301)," ")</f>
        <v xml:space="preserve"> </v>
      </c>
    </row>
    <row r="302" spans="1:8" x14ac:dyDescent="0.25">
      <c r="A302" s="259">
        <v>295</v>
      </c>
      <c r="B302" s="210"/>
      <c r="C302" s="226"/>
      <c r="D302" s="263"/>
      <c r="E302" s="226"/>
      <c r="F302" s="226"/>
      <c r="G302" s="274" cm="1">
        <f t="array" ref="G302">_xlfn.XLOOKUP(B302,Tabla315[[#All],[name]],Tabla315[[#All],[point]],0,0)</f>
        <v>0</v>
      </c>
      <c r="H302" s="261" t="str">
        <f>IF(B302&gt;0,CONCATENATE("2vii_",'[1]Valoració '!$D$7,"00",A302)," ")</f>
        <v xml:space="preserve"> </v>
      </c>
    </row>
    <row r="303" spans="1:8" x14ac:dyDescent="0.25">
      <c r="A303" s="259">
        <v>296</v>
      </c>
      <c r="B303" s="210"/>
      <c r="C303" s="226"/>
      <c r="D303" s="263"/>
      <c r="E303" s="226"/>
      <c r="F303" s="226"/>
      <c r="G303" s="274" cm="1">
        <f t="array" ref="G303">_xlfn.XLOOKUP(B303,Tabla315[[#All],[name]],Tabla315[[#All],[point]],0,0)</f>
        <v>0</v>
      </c>
      <c r="H303" s="261" t="str">
        <f>IF(B303&gt;0,CONCATENATE("2vii_",'[1]Valoració '!$D$7,"00",A303)," ")</f>
        <v xml:space="preserve"> </v>
      </c>
    </row>
    <row r="304" spans="1:8" x14ac:dyDescent="0.25">
      <c r="A304" s="259">
        <v>297</v>
      </c>
      <c r="B304" s="210"/>
      <c r="C304" s="226"/>
      <c r="D304" s="263"/>
      <c r="E304" s="226"/>
      <c r="F304" s="226"/>
      <c r="G304" s="274" cm="1">
        <f t="array" ref="G304">_xlfn.XLOOKUP(B304,Tabla315[[#All],[name]],Tabla315[[#All],[point]],0,0)</f>
        <v>0</v>
      </c>
      <c r="H304" s="261" t="str">
        <f>IF(B304&gt;0,CONCATENATE("2vii_",'[1]Valoració '!$D$7,"00",A304)," ")</f>
        <v xml:space="preserve"> </v>
      </c>
    </row>
    <row r="305" spans="1:8" x14ac:dyDescent="0.25">
      <c r="A305" s="259">
        <v>298</v>
      </c>
      <c r="B305" s="210"/>
      <c r="C305" s="226"/>
      <c r="D305" s="263"/>
      <c r="E305" s="226"/>
      <c r="F305" s="226"/>
      <c r="G305" s="274" cm="1">
        <f t="array" ref="G305">_xlfn.XLOOKUP(B305,Tabla315[[#All],[name]],Tabla315[[#All],[point]],0,0)</f>
        <v>0</v>
      </c>
      <c r="H305" s="261" t="str">
        <f>IF(B305&gt;0,CONCATENATE("2vii_",'[1]Valoració '!$D$7,"00",A305)," ")</f>
        <v xml:space="preserve"> </v>
      </c>
    </row>
    <row r="306" spans="1:8" x14ac:dyDescent="0.25">
      <c r="A306" s="259">
        <v>299</v>
      </c>
      <c r="B306" s="210"/>
      <c r="C306" s="226"/>
      <c r="D306" s="263"/>
      <c r="E306" s="226"/>
      <c r="F306" s="226"/>
      <c r="G306" s="274" cm="1">
        <f t="array" ref="G306">_xlfn.XLOOKUP(B306,Tabla315[[#All],[name]],Tabla315[[#All],[point]],0,0)</f>
        <v>0</v>
      </c>
      <c r="H306" s="261" t="str">
        <f>IF(B306&gt;0,CONCATENATE("2vii_",'[1]Valoració '!$D$7,"00",A306)," ")</f>
        <v xml:space="preserve"> </v>
      </c>
    </row>
    <row r="307" spans="1:8" x14ac:dyDescent="0.25">
      <c r="A307" s="259">
        <v>300</v>
      </c>
      <c r="B307" s="210"/>
      <c r="C307" s="226"/>
      <c r="D307" s="263"/>
      <c r="E307" s="226"/>
      <c r="F307" s="226"/>
      <c r="G307" s="274" cm="1">
        <f t="array" ref="G307">_xlfn.XLOOKUP(B307,Tabla315[[#All],[name]],Tabla315[[#All],[point]],0,0)</f>
        <v>0</v>
      </c>
      <c r="H307" s="261" t="str">
        <f>IF(B307&gt;0,CONCATENATE("2vii_",'[1]Valoració '!$D$7,"00",A307)," ")</f>
        <v xml:space="preserve"> </v>
      </c>
    </row>
    <row r="308" spans="1:8" x14ac:dyDescent="0.25">
      <c r="A308" s="259">
        <v>301</v>
      </c>
      <c r="B308" s="210"/>
      <c r="C308" s="226"/>
      <c r="D308" s="263"/>
      <c r="E308" s="226"/>
      <c r="F308" s="226"/>
      <c r="G308" s="274" cm="1">
        <f t="array" ref="G308">_xlfn.XLOOKUP(B308,Tabla315[[#All],[name]],Tabla315[[#All],[point]],0,0)</f>
        <v>0</v>
      </c>
      <c r="H308" s="261" t="str">
        <f>IF(B308&gt;0,CONCATENATE("2vii_",'[1]Valoració '!$D$7,"00",A308)," ")</f>
        <v xml:space="preserve"> </v>
      </c>
    </row>
    <row r="309" spans="1:8" x14ac:dyDescent="0.25">
      <c r="A309" s="259">
        <v>302</v>
      </c>
      <c r="B309" s="210"/>
      <c r="C309" s="226"/>
      <c r="D309" s="263"/>
      <c r="E309" s="226"/>
      <c r="F309" s="226"/>
      <c r="G309" s="274" cm="1">
        <f t="array" ref="G309">_xlfn.XLOOKUP(B309,Tabla315[[#All],[name]],Tabla315[[#All],[point]],0,0)</f>
        <v>0</v>
      </c>
      <c r="H309" s="261" t="str">
        <f>IF(B309&gt;0,CONCATENATE("2vii_",'[1]Valoració '!$D$7,"00",A309)," ")</f>
        <v xml:space="preserve"> </v>
      </c>
    </row>
    <row r="310" spans="1:8" x14ac:dyDescent="0.25">
      <c r="A310" s="259">
        <v>303</v>
      </c>
      <c r="B310" s="210"/>
      <c r="C310" s="226"/>
      <c r="D310" s="263"/>
      <c r="E310" s="226"/>
      <c r="F310" s="226"/>
      <c r="G310" s="274" cm="1">
        <f t="array" ref="G310">_xlfn.XLOOKUP(B310,Tabla315[[#All],[name]],Tabla315[[#All],[point]],0,0)</f>
        <v>0</v>
      </c>
      <c r="H310" s="261" t="str">
        <f>IF(B310&gt;0,CONCATENATE("2vii_",'[1]Valoració '!$D$7,"00",A310)," ")</f>
        <v xml:space="preserve"> </v>
      </c>
    </row>
    <row r="311" spans="1:8" x14ac:dyDescent="0.25">
      <c r="A311" s="259">
        <v>304</v>
      </c>
      <c r="B311" s="210"/>
      <c r="C311" s="226"/>
      <c r="D311" s="263"/>
      <c r="E311" s="226"/>
      <c r="F311" s="226"/>
      <c r="G311" s="274" cm="1">
        <f t="array" ref="G311">_xlfn.XLOOKUP(B311,Tabla315[[#All],[name]],Tabla315[[#All],[point]],0,0)</f>
        <v>0</v>
      </c>
      <c r="H311" s="261" t="str">
        <f>IF(B311&gt;0,CONCATENATE("2vii_",'[1]Valoració '!$D$7,"00",A311)," ")</f>
        <v xml:space="preserve"> </v>
      </c>
    </row>
    <row r="312" spans="1:8" x14ac:dyDescent="0.25">
      <c r="A312" s="259">
        <v>305</v>
      </c>
      <c r="B312" s="210"/>
      <c r="C312" s="226"/>
      <c r="D312" s="263"/>
      <c r="E312" s="226"/>
      <c r="F312" s="226"/>
      <c r="G312" s="274" cm="1">
        <f t="array" ref="G312">_xlfn.XLOOKUP(B312,Tabla315[[#All],[name]],Tabla315[[#All],[point]],0,0)</f>
        <v>0</v>
      </c>
      <c r="H312" s="261" t="str">
        <f>IF(B312&gt;0,CONCATENATE("2vii_",'[1]Valoració '!$D$7,"00",A312)," ")</f>
        <v xml:space="preserve"> </v>
      </c>
    </row>
    <row r="313" spans="1:8" x14ac:dyDescent="0.25">
      <c r="A313" s="259">
        <v>306</v>
      </c>
      <c r="B313" s="210"/>
      <c r="C313" s="226"/>
      <c r="D313" s="263"/>
      <c r="E313" s="226"/>
      <c r="F313" s="226"/>
      <c r="G313" s="274" cm="1">
        <f t="array" ref="G313">_xlfn.XLOOKUP(B313,Tabla315[[#All],[name]],Tabla315[[#All],[point]],0,0)</f>
        <v>0</v>
      </c>
      <c r="H313" s="261" t="str">
        <f>IF(B313&gt;0,CONCATENATE("2vii_",'[1]Valoració '!$D$7,"00",A313)," ")</f>
        <v xml:space="preserve"> </v>
      </c>
    </row>
    <row r="314" spans="1:8" x14ac:dyDescent="0.25">
      <c r="A314" s="259">
        <v>307</v>
      </c>
      <c r="B314" s="210"/>
      <c r="C314" s="226"/>
      <c r="D314" s="263"/>
      <c r="E314" s="226"/>
      <c r="F314" s="226"/>
      <c r="G314" s="274" cm="1">
        <f t="array" ref="G314">_xlfn.XLOOKUP(B314,Tabla315[[#All],[name]],Tabla315[[#All],[point]],0,0)</f>
        <v>0</v>
      </c>
      <c r="H314" s="261" t="str">
        <f>IF(B314&gt;0,CONCATENATE("2vii_",'[1]Valoració '!$D$7,"00",A314)," ")</f>
        <v xml:space="preserve"> </v>
      </c>
    </row>
    <row r="315" spans="1:8" x14ac:dyDescent="0.25">
      <c r="A315" s="259">
        <v>308</v>
      </c>
      <c r="B315" s="210"/>
      <c r="C315" s="226"/>
      <c r="D315" s="263"/>
      <c r="E315" s="226"/>
      <c r="F315" s="226"/>
      <c r="G315" s="274" cm="1">
        <f t="array" ref="G315">_xlfn.XLOOKUP(B315,Tabla315[[#All],[name]],Tabla315[[#All],[point]],0,0)</f>
        <v>0</v>
      </c>
      <c r="H315" s="261" t="str">
        <f>IF(B315&gt;0,CONCATENATE("2vii_",'[1]Valoració '!$D$7,"00",A315)," ")</f>
        <v xml:space="preserve"> </v>
      </c>
    </row>
    <row r="316" spans="1:8" x14ac:dyDescent="0.25">
      <c r="A316" s="259">
        <v>309</v>
      </c>
      <c r="B316" s="210"/>
      <c r="C316" s="226"/>
      <c r="D316" s="263"/>
      <c r="E316" s="226"/>
      <c r="F316" s="226"/>
      <c r="G316" s="274" cm="1">
        <f t="array" ref="G316">_xlfn.XLOOKUP(B316,Tabla315[[#All],[name]],Tabla315[[#All],[point]],0,0)</f>
        <v>0</v>
      </c>
      <c r="H316" s="261" t="str">
        <f>IF(B316&gt;0,CONCATENATE("2vii_",'[1]Valoració '!$D$7,"00",A316)," ")</f>
        <v xml:space="preserve"> </v>
      </c>
    </row>
    <row r="317" spans="1:8" x14ac:dyDescent="0.25">
      <c r="A317" s="259">
        <v>310</v>
      </c>
      <c r="B317" s="210"/>
      <c r="C317" s="226"/>
      <c r="D317" s="263"/>
      <c r="E317" s="226"/>
      <c r="F317" s="226"/>
      <c r="G317" s="274" cm="1">
        <f t="array" ref="G317">_xlfn.XLOOKUP(B317,Tabla315[[#All],[name]],Tabla315[[#All],[point]],0,0)</f>
        <v>0</v>
      </c>
      <c r="H317" s="261" t="str">
        <f>IF(B317&gt;0,CONCATENATE("2vii_",'[1]Valoració '!$D$7,"00",A317)," ")</f>
        <v xml:space="preserve"> </v>
      </c>
    </row>
    <row r="318" spans="1:8" x14ac:dyDescent="0.25">
      <c r="A318" s="259">
        <v>311</v>
      </c>
      <c r="B318" s="210"/>
      <c r="C318" s="226"/>
      <c r="D318" s="263"/>
      <c r="E318" s="226"/>
      <c r="F318" s="226"/>
      <c r="G318" s="274" cm="1">
        <f t="array" ref="G318">_xlfn.XLOOKUP(B318,Tabla315[[#All],[name]],Tabla315[[#All],[point]],0,0)</f>
        <v>0</v>
      </c>
      <c r="H318" s="261" t="str">
        <f>IF(B318&gt;0,CONCATENATE("2vii_",'[1]Valoració '!$D$7,"00",A318)," ")</f>
        <v xml:space="preserve"> </v>
      </c>
    </row>
    <row r="319" spans="1:8" x14ac:dyDescent="0.25">
      <c r="A319" s="259">
        <v>312</v>
      </c>
      <c r="B319" s="210"/>
      <c r="C319" s="226"/>
      <c r="D319" s="263"/>
      <c r="E319" s="226"/>
      <c r="F319" s="226"/>
      <c r="G319" s="274" cm="1">
        <f t="array" ref="G319">_xlfn.XLOOKUP(B319,Tabla315[[#All],[name]],Tabla315[[#All],[point]],0,0)</f>
        <v>0</v>
      </c>
      <c r="H319" s="261" t="str">
        <f>IF(B319&gt;0,CONCATENATE("2vii_",'[1]Valoració '!$D$7,"00",A319)," ")</f>
        <v xml:space="preserve"> </v>
      </c>
    </row>
    <row r="320" spans="1:8" x14ac:dyDescent="0.25">
      <c r="A320" s="259">
        <v>313</v>
      </c>
      <c r="B320" s="210"/>
      <c r="C320" s="226"/>
      <c r="D320" s="263"/>
      <c r="E320" s="226"/>
      <c r="F320" s="226"/>
      <c r="G320" s="274" cm="1">
        <f t="array" ref="G320">_xlfn.XLOOKUP(B320,Tabla315[[#All],[name]],Tabla315[[#All],[point]],0,0)</f>
        <v>0</v>
      </c>
      <c r="H320" s="261" t="str">
        <f>IF(B320&gt;0,CONCATENATE("2vii_",'[1]Valoració '!$D$7,"00",A320)," ")</f>
        <v xml:space="preserve"> </v>
      </c>
    </row>
    <row r="321" spans="1:8" x14ac:dyDescent="0.25">
      <c r="A321" s="259">
        <v>314</v>
      </c>
      <c r="B321" s="210"/>
      <c r="C321" s="226"/>
      <c r="D321" s="263"/>
      <c r="E321" s="226"/>
      <c r="F321" s="226"/>
      <c r="G321" s="274" cm="1">
        <f t="array" ref="G321">_xlfn.XLOOKUP(B321,Tabla315[[#All],[name]],Tabla315[[#All],[point]],0,0)</f>
        <v>0</v>
      </c>
      <c r="H321" s="261" t="str">
        <f>IF(B321&gt;0,CONCATENATE("2vii_",'[1]Valoració '!$D$7,"00",A321)," ")</f>
        <v xml:space="preserve"> </v>
      </c>
    </row>
    <row r="322" spans="1:8" x14ac:dyDescent="0.25">
      <c r="A322" s="259">
        <v>315</v>
      </c>
      <c r="B322" s="210"/>
      <c r="C322" s="226"/>
      <c r="D322" s="263"/>
      <c r="E322" s="226"/>
      <c r="F322" s="226"/>
      <c r="G322" s="274" cm="1">
        <f t="array" ref="G322">_xlfn.XLOOKUP(B322,Tabla315[[#All],[name]],Tabla315[[#All],[point]],0,0)</f>
        <v>0</v>
      </c>
      <c r="H322" s="261" t="str">
        <f>IF(B322&gt;0,CONCATENATE("2vii_",'[1]Valoració '!$D$7,"00",A322)," ")</f>
        <v xml:space="preserve"> </v>
      </c>
    </row>
    <row r="323" spans="1:8" x14ac:dyDescent="0.25">
      <c r="A323" s="259">
        <v>316</v>
      </c>
      <c r="B323" s="210"/>
      <c r="C323" s="226"/>
      <c r="D323" s="263"/>
      <c r="E323" s="226"/>
      <c r="F323" s="226"/>
      <c r="G323" s="274" cm="1">
        <f t="array" ref="G323">_xlfn.XLOOKUP(B323,Tabla315[[#All],[name]],Tabla315[[#All],[point]],0,0)</f>
        <v>0</v>
      </c>
      <c r="H323" s="261" t="str">
        <f>IF(B323&gt;0,CONCATENATE("2vii_",'[1]Valoració '!$D$7,"00",A323)," ")</f>
        <v xml:space="preserve"> </v>
      </c>
    </row>
    <row r="324" spans="1:8" x14ac:dyDescent="0.25">
      <c r="A324" s="259">
        <v>317</v>
      </c>
      <c r="B324" s="210"/>
      <c r="C324" s="226"/>
      <c r="D324" s="263"/>
      <c r="E324" s="226"/>
      <c r="F324" s="226"/>
      <c r="G324" s="274" cm="1">
        <f t="array" ref="G324">_xlfn.XLOOKUP(B324,Tabla315[[#All],[name]],Tabla315[[#All],[point]],0,0)</f>
        <v>0</v>
      </c>
      <c r="H324" s="261" t="str">
        <f>IF(B324&gt;0,CONCATENATE("2vii_",'[1]Valoració '!$D$7,"00",A324)," ")</f>
        <v xml:space="preserve"> </v>
      </c>
    </row>
    <row r="325" spans="1:8" x14ac:dyDescent="0.25">
      <c r="A325" s="259">
        <v>318</v>
      </c>
      <c r="B325" s="210"/>
      <c r="C325" s="226"/>
      <c r="D325" s="263"/>
      <c r="E325" s="226"/>
      <c r="F325" s="226"/>
      <c r="G325" s="274" cm="1">
        <f t="array" ref="G325">_xlfn.XLOOKUP(B325,Tabla315[[#All],[name]],Tabla315[[#All],[point]],0,0)</f>
        <v>0</v>
      </c>
      <c r="H325" s="261" t="str">
        <f>IF(B325&gt;0,CONCATENATE("2vii_",'[1]Valoració '!$D$7,"00",A325)," ")</f>
        <v xml:space="preserve"> </v>
      </c>
    </row>
    <row r="326" spans="1:8" x14ac:dyDescent="0.25">
      <c r="A326" s="259">
        <v>319</v>
      </c>
      <c r="B326" s="210"/>
      <c r="C326" s="226"/>
      <c r="D326" s="263"/>
      <c r="E326" s="226"/>
      <c r="F326" s="226"/>
      <c r="G326" s="274" cm="1">
        <f t="array" ref="G326">_xlfn.XLOOKUP(B326,Tabla315[[#All],[name]],Tabla315[[#All],[point]],0,0)</f>
        <v>0</v>
      </c>
      <c r="H326" s="261" t="str">
        <f>IF(B326&gt;0,CONCATENATE("2vii_",'[1]Valoració '!$D$7,"00",A326)," ")</f>
        <v xml:space="preserve"> </v>
      </c>
    </row>
    <row r="327" spans="1:8" x14ac:dyDescent="0.25">
      <c r="A327" s="259">
        <v>320</v>
      </c>
      <c r="B327" s="210"/>
      <c r="C327" s="226"/>
      <c r="D327" s="263"/>
      <c r="E327" s="226"/>
      <c r="F327" s="226"/>
      <c r="G327" s="274" cm="1">
        <f t="array" ref="G327">_xlfn.XLOOKUP(B327,Tabla315[[#All],[name]],Tabla315[[#All],[point]],0,0)</f>
        <v>0</v>
      </c>
      <c r="H327" s="261" t="str">
        <f>IF(B327&gt;0,CONCATENATE("2vii_",'[1]Valoració '!$D$7,"00",A327)," ")</f>
        <v xml:space="preserve"> </v>
      </c>
    </row>
    <row r="328" spans="1:8" x14ac:dyDescent="0.25">
      <c r="A328" s="259">
        <v>321</v>
      </c>
      <c r="B328" s="210"/>
      <c r="C328" s="226"/>
      <c r="D328" s="263"/>
      <c r="E328" s="226"/>
      <c r="F328" s="226"/>
      <c r="G328" s="274" cm="1">
        <f t="array" ref="G328">_xlfn.XLOOKUP(B328,Tabla315[[#All],[name]],Tabla315[[#All],[point]],0,0)</f>
        <v>0</v>
      </c>
      <c r="H328" s="261" t="str">
        <f>IF(B328&gt;0,CONCATENATE("2vii_",'[1]Valoració '!$D$7,"00",A328)," ")</f>
        <v xml:space="preserve"> </v>
      </c>
    </row>
    <row r="329" spans="1:8" x14ac:dyDescent="0.25">
      <c r="A329" s="259">
        <v>322</v>
      </c>
      <c r="B329" s="210"/>
      <c r="C329" s="226"/>
      <c r="D329" s="263"/>
      <c r="E329" s="226"/>
      <c r="F329" s="226"/>
      <c r="G329" s="274" cm="1">
        <f t="array" ref="G329">_xlfn.XLOOKUP(B329,Tabla315[[#All],[name]],Tabla315[[#All],[point]],0,0)</f>
        <v>0</v>
      </c>
      <c r="H329" s="261" t="str">
        <f>IF(B329&gt;0,CONCATENATE("2vii_",'[1]Valoració '!$D$7,"00",A329)," ")</f>
        <v xml:space="preserve"> </v>
      </c>
    </row>
    <row r="330" spans="1:8" x14ac:dyDescent="0.25">
      <c r="A330" s="259">
        <v>323</v>
      </c>
      <c r="B330" s="210"/>
      <c r="C330" s="226"/>
      <c r="D330" s="263"/>
      <c r="E330" s="226"/>
      <c r="F330" s="226"/>
      <c r="G330" s="274" cm="1">
        <f t="array" ref="G330">_xlfn.XLOOKUP(B330,Tabla315[[#All],[name]],Tabla315[[#All],[point]],0,0)</f>
        <v>0</v>
      </c>
      <c r="H330" s="261" t="str">
        <f>IF(B330&gt;0,CONCATENATE("2vii_",'[1]Valoració '!$D$7,"00",A330)," ")</f>
        <v xml:space="preserve"> </v>
      </c>
    </row>
    <row r="331" spans="1:8" x14ac:dyDescent="0.25">
      <c r="A331" s="259">
        <v>324</v>
      </c>
      <c r="B331" s="210"/>
      <c r="C331" s="226"/>
      <c r="D331" s="263"/>
      <c r="E331" s="226"/>
      <c r="F331" s="226"/>
      <c r="G331" s="274" cm="1">
        <f t="array" ref="G331">_xlfn.XLOOKUP(B331,Tabla315[[#All],[name]],Tabla315[[#All],[point]],0,0)</f>
        <v>0</v>
      </c>
      <c r="H331" s="261" t="str">
        <f>IF(B331&gt;0,CONCATENATE("2vii_",'[1]Valoració '!$D$7,"00",A331)," ")</f>
        <v xml:space="preserve"> </v>
      </c>
    </row>
    <row r="332" spans="1:8" x14ac:dyDescent="0.25">
      <c r="A332" s="259">
        <v>325</v>
      </c>
      <c r="B332" s="210"/>
      <c r="C332" s="226"/>
      <c r="D332" s="263"/>
      <c r="E332" s="226"/>
      <c r="F332" s="226"/>
      <c r="G332" s="274" cm="1">
        <f t="array" ref="G332">_xlfn.XLOOKUP(B332,Tabla315[[#All],[name]],Tabla315[[#All],[point]],0,0)</f>
        <v>0</v>
      </c>
      <c r="H332" s="261" t="str">
        <f>IF(B332&gt;0,CONCATENATE("2vii_",'[1]Valoració '!$D$7,"00",A332)," ")</f>
        <v xml:space="preserve"> </v>
      </c>
    </row>
    <row r="333" spans="1:8" x14ac:dyDescent="0.25">
      <c r="A333" s="259">
        <v>326</v>
      </c>
      <c r="B333" s="210"/>
      <c r="C333" s="226"/>
      <c r="D333" s="263"/>
      <c r="E333" s="226"/>
      <c r="F333" s="226"/>
      <c r="G333" s="274" cm="1">
        <f t="array" ref="G333">_xlfn.XLOOKUP(B333,Tabla315[[#All],[name]],Tabla315[[#All],[point]],0,0)</f>
        <v>0</v>
      </c>
      <c r="H333" s="261" t="str">
        <f>IF(B333&gt;0,CONCATENATE("2vii_",'[1]Valoració '!$D$7,"00",A333)," ")</f>
        <v xml:space="preserve"> </v>
      </c>
    </row>
    <row r="334" spans="1:8" x14ac:dyDescent="0.25">
      <c r="A334" s="259">
        <v>327</v>
      </c>
      <c r="B334" s="210"/>
      <c r="C334" s="226"/>
      <c r="D334" s="263"/>
      <c r="E334" s="226"/>
      <c r="F334" s="226"/>
      <c r="G334" s="274" cm="1">
        <f t="array" ref="G334">_xlfn.XLOOKUP(B334,Tabla315[[#All],[name]],Tabla315[[#All],[point]],0,0)</f>
        <v>0</v>
      </c>
      <c r="H334" s="261" t="str">
        <f>IF(B334&gt;0,CONCATENATE("2vii_",'[1]Valoració '!$D$7,"00",A334)," ")</f>
        <v xml:space="preserve"> </v>
      </c>
    </row>
    <row r="335" spans="1:8" x14ac:dyDescent="0.25">
      <c r="A335" s="259">
        <v>328</v>
      </c>
      <c r="B335" s="210"/>
      <c r="C335" s="226"/>
      <c r="D335" s="263"/>
      <c r="E335" s="226"/>
      <c r="F335" s="226"/>
      <c r="G335" s="274" cm="1">
        <f t="array" ref="G335">_xlfn.XLOOKUP(B335,Tabla315[[#All],[name]],Tabla315[[#All],[point]],0,0)</f>
        <v>0</v>
      </c>
      <c r="H335" s="261" t="str">
        <f>IF(B335&gt;0,CONCATENATE("2vii_",'[1]Valoració '!$D$7,"00",A335)," ")</f>
        <v xml:space="preserve"> </v>
      </c>
    </row>
    <row r="336" spans="1:8" x14ac:dyDescent="0.25">
      <c r="A336" s="259">
        <v>329</v>
      </c>
      <c r="B336" s="210"/>
      <c r="C336" s="226"/>
      <c r="D336" s="263"/>
      <c r="E336" s="226"/>
      <c r="F336" s="226"/>
      <c r="G336" s="274" cm="1">
        <f t="array" ref="G336">_xlfn.XLOOKUP(B336,Tabla315[[#All],[name]],Tabla315[[#All],[point]],0,0)</f>
        <v>0</v>
      </c>
      <c r="H336" s="261" t="str">
        <f>IF(B336&gt;0,CONCATENATE("2vii_",'[1]Valoració '!$D$7,"00",A336)," ")</f>
        <v xml:space="preserve"> </v>
      </c>
    </row>
    <row r="337" spans="1:8" x14ac:dyDescent="0.25">
      <c r="A337" s="259">
        <v>330</v>
      </c>
      <c r="B337" s="210"/>
      <c r="C337" s="226"/>
      <c r="D337" s="263"/>
      <c r="E337" s="226"/>
      <c r="F337" s="226"/>
      <c r="G337" s="274" cm="1">
        <f t="array" ref="G337">_xlfn.XLOOKUP(B337,Tabla315[[#All],[name]],Tabla315[[#All],[point]],0,0)</f>
        <v>0</v>
      </c>
      <c r="H337" s="261" t="str">
        <f>IF(B337&gt;0,CONCATENATE("2vii_",'[1]Valoració '!$D$7,"00",A337)," ")</f>
        <v xml:space="preserve"> </v>
      </c>
    </row>
    <row r="338" spans="1:8" x14ac:dyDescent="0.25">
      <c r="A338" s="259">
        <v>331</v>
      </c>
      <c r="B338" s="210"/>
      <c r="C338" s="226"/>
      <c r="D338" s="263"/>
      <c r="E338" s="226"/>
      <c r="F338" s="226"/>
      <c r="G338" s="274" cm="1">
        <f t="array" ref="G338">_xlfn.XLOOKUP(B338,Tabla315[[#All],[name]],Tabla315[[#All],[point]],0,0)</f>
        <v>0</v>
      </c>
      <c r="H338" s="261" t="str">
        <f>IF(B338&gt;0,CONCATENATE("2vii_",'[1]Valoració '!$D$7,"00",A338)," ")</f>
        <v xml:space="preserve"> </v>
      </c>
    </row>
    <row r="339" spans="1:8" x14ac:dyDescent="0.25">
      <c r="A339" s="259">
        <v>332</v>
      </c>
      <c r="B339" s="210"/>
      <c r="C339" s="226"/>
      <c r="D339" s="263"/>
      <c r="E339" s="226"/>
      <c r="F339" s="226"/>
      <c r="G339" s="274" cm="1">
        <f t="array" ref="G339">_xlfn.XLOOKUP(B339,Tabla315[[#All],[name]],Tabla315[[#All],[point]],0,0)</f>
        <v>0</v>
      </c>
      <c r="H339" s="261" t="str">
        <f>IF(B339&gt;0,CONCATENATE("2vii_",'[1]Valoració '!$D$7,"00",A339)," ")</f>
        <v xml:space="preserve"> </v>
      </c>
    </row>
    <row r="340" spans="1:8" x14ac:dyDescent="0.25">
      <c r="A340" s="259">
        <v>333</v>
      </c>
      <c r="B340" s="210"/>
      <c r="C340" s="226"/>
      <c r="D340" s="263"/>
      <c r="E340" s="226"/>
      <c r="F340" s="226"/>
      <c r="G340" s="274" cm="1">
        <f t="array" ref="G340">_xlfn.XLOOKUP(B340,Tabla315[[#All],[name]],Tabla315[[#All],[point]],0,0)</f>
        <v>0</v>
      </c>
      <c r="H340" s="261" t="str">
        <f>IF(B340&gt;0,CONCATENATE("2vii_",'[1]Valoració '!$D$7,"00",A340)," ")</f>
        <v xml:space="preserve"> </v>
      </c>
    </row>
    <row r="341" spans="1:8" x14ac:dyDescent="0.25">
      <c r="A341" s="259">
        <v>334</v>
      </c>
      <c r="B341" s="210"/>
      <c r="C341" s="226"/>
      <c r="D341" s="263"/>
      <c r="E341" s="226"/>
      <c r="F341" s="226"/>
      <c r="G341" s="274" cm="1">
        <f t="array" ref="G341">_xlfn.XLOOKUP(B341,Tabla315[[#All],[name]],Tabla315[[#All],[point]],0,0)</f>
        <v>0</v>
      </c>
      <c r="H341" s="261" t="str">
        <f>IF(B341&gt;0,CONCATENATE("2vii_",'[1]Valoració '!$D$7,"00",A341)," ")</f>
        <v xml:space="preserve"> </v>
      </c>
    </row>
    <row r="342" spans="1:8" x14ac:dyDescent="0.25">
      <c r="A342" s="259">
        <v>335</v>
      </c>
      <c r="B342" s="210"/>
      <c r="C342" s="226"/>
      <c r="D342" s="263"/>
      <c r="E342" s="226"/>
      <c r="F342" s="226"/>
      <c r="G342" s="274" cm="1">
        <f t="array" ref="G342">_xlfn.XLOOKUP(B342,Tabla315[[#All],[name]],Tabla315[[#All],[point]],0,0)</f>
        <v>0</v>
      </c>
      <c r="H342" s="261" t="str">
        <f>IF(B342&gt;0,CONCATENATE("2vii_",'[1]Valoració '!$D$7,"00",A342)," ")</f>
        <v xml:space="preserve"> </v>
      </c>
    </row>
    <row r="343" spans="1:8" x14ac:dyDescent="0.25">
      <c r="A343" s="259">
        <v>336</v>
      </c>
      <c r="B343" s="210"/>
      <c r="C343" s="226"/>
      <c r="D343" s="263"/>
      <c r="E343" s="226"/>
      <c r="F343" s="226"/>
      <c r="G343" s="274" cm="1">
        <f t="array" ref="G343">_xlfn.XLOOKUP(B343,Tabla315[[#All],[name]],Tabla315[[#All],[point]],0,0)</f>
        <v>0</v>
      </c>
      <c r="H343" s="261" t="str">
        <f>IF(B343&gt;0,CONCATENATE("2vii_",'[1]Valoració '!$D$7,"00",A343)," ")</f>
        <v xml:space="preserve"> </v>
      </c>
    </row>
    <row r="344" spans="1:8" x14ac:dyDescent="0.25">
      <c r="A344" s="259">
        <v>337</v>
      </c>
      <c r="B344" s="210"/>
      <c r="C344" s="226"/>
      <c r="D344" s="263"/>
      <c r="E344" s="226"/>
      <c r="F344" s="226"/>
      <c r="G344" s="274" cm="1">
        <f t="array" ref="G344">_xlfn.XLOOKUP(B344,Tabla315[[#All],[name]],Tabla315[[#All],[point]],0,0)</f>
        <v>0</v>
      </c>
      <c r="H344" s="261" t="str">
        <f>IF(B344&gt;0,CONCATENATE("2vii_",'[1]Valoració '!$D$7,"00",A344)," ")</f>
        <v xml:space="preserve"> </v>
      </c>
    </row>
    <row r="345" spans="1:8" x14ac:dyDescent="0.25">
      <c r="A345" s="259">
        <v>338</v>
      </c>
      <c r="B345" s="210"/>
      <c r="C345" s="226"/>
      <c r="D345" s="263"/>
      <c r="E345" s="226"/>
      <c r="F345" s="226"/>
      <c r="G345" s="274" cm="1">
        <f t="array" ref="G345">_xlfn.XLOOKUP(B345,Tabla315[[#All],[name]],Tabla315[[#All],[point]],0,0)</f>
        <v>0</v>
      </c>
      <c r="H345" s="261" t="str">
        <f>IF(B345&gt;0,CONCATENATE("2vii_",'[1]Valoració '!$D$7,"00",A345)," ")</f>
        <v xml:space="preserve"> </v>
      </c>
    </row>
    <row r="346" spans="1:8" x14ac:dyDescent="0.25">
      <c r="A346" s="259">
        <v>339</v>
      </c>
      <c r="B346" s="210"/>
      <c r="C346" s="226"/>
      <c r="D346" s="263"/>
      <c r="E346" s="226"/>
      <c r="F346" s="226"/>
      <c r="G346" s="274" cm="1">
        <f t="array" ref="G346">_xlfn.XLOOKUP(B346,Tabla315[[#All],[name]],Tabla315[[#All],[point]],0,0)</f>
        <v>0</v>
      </c>
      <c r="H346" s="261" t="str">
        <f>IF(B346&gt;0,CONCATENATE("2vii_",'[1]Valoració '!$D$7,"00",A346)," ")</f>
        <v xml:space="preserve"> </v>
      </c>
    </row>
    <row r="347" spans="1:8" x14ac:dyDescent="0.25">
      <c r="A347" s="259">
        <v>340</v>
      </c>
      <c r="B347" s="210"/>
      <c r="C347" s="226"/>
      <c r="D347" s="263"/>
      <c r="E347" s="226"/>
      <c r="F347" s="226"/>
      <c r="G347" s="274" cm="1">
        <f t="array" ref="G347">_xlfn.XLOOKUP(B347,Tabla315[[#All],[name]],Tabla315[[#All],[point]],0,0)</f>
        <v>0</v>
      </c>
      <c r="H347" s="261" t="str">
        <f>IF(B347&gt;0,CONCATENATE("2vii_",'[1]Valoració '!$D$7,"00",A347)," ")</f>
        <v xml:space="preserve"> </v>
      </c>
    </row>
    <row r="348" spans="1:8" x14ac:dyDescent="0.25">
      <c r="A348" s="259">
        <v>341</v>
      </c>
      <c r="B348" s="210"/>
      <c r="C348" s="226"/>
      <c r="D348" s="263"/>
      <c r="E348" s="226"/>
      <c r="F348" s="226"/>
      <c r="G348" s="274" cm="1">
        <f t="array" ref="G348">_xlfn.XLOOKUP(B348,Tabla315[[#All],[name]],Tabla315[[#All],[point]],0,0)</f>
        <v>0</v>
      </c>
      <c r="H348" s="261" t="str">
        <f>IF(B348&gt;0,CONCATENATE("2vii_",'[1]Valoració '!$D$7,"00",A348)," ")</f>
        <v xml:space="preserve"> </v>
      </c>
    </row>
    <row r="349" spans="1:8" x14ac:dyDescent="0.25">
      <c r="A349" s="259">
        <v>342</v>
      </c>
      <c r="B349" s="210"/>
      <c r="C349" s="226"/>
      <c r="D349" s="263"/>
      <c r="E349" s="226"/>
      <c r="F349" s="226"/>
      <c r="G349" s="274" cm="1">
        <f t="array" ref="G349">_xlfn.XLOOKUP(B349,Tabla315[[#All],[name]],Tabla315[[#All],[point]],0,0)</f>
        <v>0</v>
      </c>
      <c r="H349" s="261" t="str">
        <f>IF(B349&gt;0,CONCATENATE("2vii_",'[1]Valoració '!$D$7,"00",A349)," ")</f>
        <v xml:space="preserve"> </v>
      </c>
    </row>
    <row r="350" spans="1:8" x14ac:dyDescent="0.25">
      <c r="A350" s="259">
        <v>343</v>
      </c>
      <c r="B350" s="210"/>
      <c r="C350" s="226"/>
      <c r="D350" s="263"/>
      <c r="E350" s="226"/>
      <c r="F350" s="226"/>
      <c r="G350" s="274" cm="1">
        <f t="array" ref="G350">_xlfn.XLOOKUP(B350,Tabla315[[#All],[name]],Tabla315[[#All],[point]],0,0)</f>
        <v>0</v>
      </c>
      <c r="H350" s="261" t="str">
        <f>IF(B350&gt;0,CONCATENATE("2vii_",'[1]Valoració '!$D$7,"00",A350)," ")</f>
        <v xml:space="preserve"> </v>
      </c>
    </row>
    <row r="351" spans="1:8" x14ac:dyDescent="0.25">
      <c r="A351" s="259">
        <v>344</v>
      </c>
      <c r="B351" s="210"/>
      <c r="C351" s="226"/>
      <c r="D351" s="263"/>
      <c r="E351" s="226"/>
      <c r="F351" s="226"/>
      <c r="G351" s="274" cm="1">
        <f t="array" ref="G351">_xlfn.XLOOKUP(B351,Tabla315[[#All],[name]],Tabla315[[#All],[point]],0,0)</f>
        <v>0</v>
      </c>
      <c r="H351" s="261" t="str">
        <f>IF(B351&gt;0,CONCATENATE("2vii_",'[1]Valoració '!$D$7,"00",A351)," ")</f>
        <v xml:space="preserve"> </v>
      </c>
    </row>
    <row r="352" spans="1:8" x14ac:dyDescent="0.25">
      <c r="A352" s="259">
        <v>345</v>
      </c>
      <c r="B352" s="210"/>
      <c r="C352" s="226"/>
      <c r="D352" s="263"/>
      <c r="E352" s="226"/>
      <c r="F352" s="226"/>
      <c r="G352" s="274" cm="1">
        <f t="array" ref="G352">_xlfn.XLOOKUP(B352,Tabla315[[#All],[name]],Tabla315[[#All],[point]],0,0)</f>
        <v>0</v>
      </c>
      <c r="H352" s="261" t="str">
        <f>IF(B352&gt;0,CONCATENATE("2vii_",'[1]Valoració '!$D$7,"00",A352)," ")</f>
        <v xml:space="preserve"> </v>
      </c>
    </row>
    <row r="353" spans="1:8" x14ac:dyDescent="0.25">
      <c r="A353" s="259">
        <v>346</v>
      </c>
      <c r="B353" s="210"/>
      <c r="C353" s="226"/>
      <c r="D353" s="263"/>
      <c r="E353" s="226"/>
      <c r="F353" s="226"/>
      <c r="G353" s="274" cm="1">
        <f t="array" ref="G353">_xlfn.XLOOKUP(B353,Tabla315[[#All],[name]],Tabla315[[#All],[point]],0,0)</f>
        <v>0</v>
      </c>
      <c r="H353" s="261" t="str">
        <f>IF(B353&gt;0,CONCATENATE("2vii_",'[1]Valoració '!$D$7,"00",A353)," ")</f>
        <v xml:space="preserve"> </v>
      </c>
    </row>
    <row r="354" spans="1:8" x14ac:dyDescent="0.25">
      <c r="A354" s="259">
        <v>347</v>
      </c>
      <c r="B354" s="210"/>
      <c r="C354" s="226"/>
      <c r="D354" s="263"/>
      <c r="E354" s="226"/>
      <c r="F354" s="226"/>
      <c r="G354" s="274" cm="1">
        <f t="array" ref="G354">_xlfn.XLOOKUP(B354,Tabla315[[#All],[name]],Tabla315[[#All],[point]],0,0)</f>
        <v>0</v>
      </c>
      <c r="H354" s="261" t="str">
        <f>IF(B354&gt;0,CONCATENATE("2vii_",'[1]Valoració '!$D$7,"00",A354)," ")</f>
        <v xml:space="preserve"> </v>
      </c>
    </row>
    <row r="355" spans="1:8" x14ac:dyDescent="0.25">
      <c r="A355" s="259">
        <v>348</v>
      </c>
      <c r="B355" s="210"/>
      <c r="C355" s="226"/>
      <c r="D355" s="263"/>
      <c r="E355" s="226"/>
      <c r="F355" s="226"/>
      <c r="G355" s="274" cm="1">
        <f t="array" ref="G355">_xlfn.XLOOKUP(B355,Tabla315[[#All],[name]],Tabla315[[#All],[point]],0,0)</f>
        <v>0</v>
      </c>
      <c r="H355" s="261" t="str">
        <f>IF(B355&gt;0,CONCATENATE("2vii_",'[1]Valoració '!$D$7,"00",A355)," ")</f>
        <v xml:space="preserve"> </v>
      </c>
    </row>
    <row r="356" spans="1:8" x14ac:dyDescent="0.25">
      <c r="A356" s="259">
        <v>349</v>
      </c>
      <c r="B356" s="210"/>
      <c r="C356" s="226"/>
      <c r="D356" s="263"/>
      <c r="E356" s="226"/>
      <c r="F356" s="226"/>
      <c r="G356" s="274" cm="1">
        <f t="array" ref="G356">_xlfn.XLOOKUP(B356,Tabla315[[#All],[name]],Tabla315[[#All],[point]],0,0)</f>
        <v>0</v>
      </c>
      <c r="H356" s="261" t="str">
        <f>IF(B356&gt;0,CONCATENATE("2vii_",'[1]Valoració '!$D$7,"00",A356)," ")</f>
        <v xml:space="preserve"> </v>
      </c>
    </row>
    <row r="357" spans="1:8" x14ac:dyDescent="0.25">
      <c r="A357" s="259">
        <v>350</v>
      </c>
      <c r="B357" s="210"/>
      <c r="C357" s="226"/>
      <c r="D357" s="263"/>
      <c r="E357" s="226"/>
      <c r="F357" s="226"/>
      <c r="G357" s="274" cm="1">
        <f t="array" ref="G357">_xlfn.XLOOKUP(B357,Tabla315[[#All],[name]],Tabla315[[#All],[point]],0,0)</f>
        <v>0</v>
      </c>
      <c r="H357" s="261" t="str">
        <f>IF(B357&gt;0,CONCATENATE("2vii_",'[1]Valoració '!$D$7,"00",A357)," ")</f>
        <v xml:space="preserve"> </v>
      </c>
    </row>
    <row r="358" spans="1:8" x14ac:dyDescent="0.25">
      <c r="A358" s="259">
        <v>351</v>
      </c>
      <c r="B358" s="210"/>
      <c r="C358" s="226"/>
      <c r="D358" s="263"/>
      <c r="E358" s="226"/>
      <c r="F358" s="226"/>
      <c r="G358" s="274" cm="1">
        <f t="array" ref="G358">_xlfn.XLOOKUP(B358,Tabla315[[#All],[name]],Tabla315[[#All],[point]],0,0)</f>
        <v>0</v>
      </c>
      <c r="H358" s="261" t="str">
        <f>IF(B358&gt;0,CONCATENATE("2vii_",'[1]Valoració '!$D$7,"00",A358)," ")</f>
        <v xml:space="preserve"> </v>
      </c>
    </row>
    <row r="359" spans="1:8" x14ac:dyDescent="0.25">
      <c r="A359" s="259">
        <v>352</v>
      </c>
      <c r="B359" s="210"/>
      <c r="C359" s="226"/>
      <c r="D359" s="263"/>
      <c r="E359" s="226"/>
      <c r="F359" s="226"/>
      <c r="G359" s="274" cm="1">
        <f t="array" ref="G359">_xlfn.XLOOKUP(B359,Tabla315[[#All],[name]],Tabla315[[#All],[point]],0,0)</f>
        <v>0</v>
      </c>
      <c r="H359" s="261" t="str">
        <f>IF(B359&gt;0,CONCATENATE("2vii_",'[1]Valoració '!$D$7,"00",A359)," ")</f>
        <v xml:space="preserve"> </v>
      </c>
    </row>
    <row r="360" spans="1:8" x14ac:dyDescent="0.25">
      <c r="A360" s="259">
        <v>353</v>
      </c>
      <c r="B360" s="210"/>
      <c r="C360" s="226"/>
      <c r="D360" s="263"/>
      <c r="E360" s="226"/>
      <c r="F360" s="226"/>
      <c r="G360" s="274" cm="1">
        <f t="array" ref="G360">_xlfn.XLOOKUP(B360,Tabla315[[#All],[name]],Tabla315[[#All],[point]],0,0)</f>
        <v>0</v>
      </c>
      <c r="H360" s="261" t="str">
        <f>IF(B360&gt;0,CONCATENATE("2vii_",'[1]Valoració '!$D$7,"00",A360)," ")</f>
        <v xml:space="preserve"> </v>
      </c>
    </row>
    <row r="361" spans="1:8" x14ac:dyDescent="0.25">
      <c r="A361" s="259">
        <v>354</v>
      </c>
      <c r="B361" s="210"/>
      <c r="C361" s="226"/>
      <c r="D361" s="263"/>
      <c r="E361" s="226"/>
      <c r="F361" s="226"/>
      <c r="G361" s="274" cm="1">
        <f t="array" ref="G361">_xlfn.XLOOKUP(B361,Tabla315[[#All],[name]],Tabla315[[#All],[point]],0,0)</f>
        <v>0</v>
      </c>
      <c r="H361" s="261" t="str">
        <f>IF(B361&gt;0,CONCATENATE("2vii_",'[1]Valoració '!$D$7,"00",A361)," ")</f>
        <v xml:space="preserve"> </v>
      </c>
    </row>
    <row r="362" spans="1:8" x14ac:dyDescent="0.25">
      <c r="A362" s="259">
        <v>355</v>
      </c>
      <c r="B362" s="210"/>
      <c r="C362" s="226"/>
      <c r="D362" s="263"/>
      <c r="E362" s="226"/>
      <c r="F362" s="226"/>
      <c r="G362" s="274" cm="1">
        <f t="array" ref="G362">_xlfn.XLOOKUP(B362,Tabla315[[#All],[name]],Tabla315[[#All],[point]],0,0)</f>
        <v>0</v>
      </c>
      <c r="H362" s="261" t="str">
        <f>IF(B362&gt;0,CONCATENATE("2vii_",'[1]Valoració '!$D$7,"00",A362)," ")</f>
        <v xml:space="preserve"> </v>
      </c>
    </row>
    <row r="363" spans="1:8" x14ac:dyDescent="0.25">
      <c r="A363" s="259">
        <v>356</v>
      </c>
      <c r="B363" s="210"/>
      <c r="C363" s="226"/>
      <c r="D363" s="263"/>
      <c r="E363" s="226"/>
      <c r="F363" s="226"/>
      <c r="G363" s="274" cm="1">
        <f t="array" ref="G363">_xlfn.XLOOKUP(B363,Tabla315[[#All],[name]],Tabla315[[#All],[point]],0,0)</f>
        <v>0</v>
      </c>
      <c r="H363" s="261" t="str">
        <f>IF(B363&gt;0,CONCATENATE("2vii_",'[1]Valoració '!$D$7,"00",A363)," ")</f>
        <v xml:space="preserve"> </v>
      </c>
    </row>
    <row r="364" spans="1:8" x14ac:dyDescent="0.25">
      <c r="A364" s="259">
        <v>357</v>
      </c>
      <c r="B364" s="210"/>
      <c r="C364" s="226"/>
      <c r="D364" s="263"/>
      <c r="E364" s="226"/>
      <c r="F364" s="226"/>
      <c r="G364" s="274" cm="1">
        <f t="array" ref="G364">_xlfn.XLOOKUP(B364,Tabla315[[#All],[name]],Tabla315[[#All],[point]],0,0)</f>
        <v>0</v>
      </c>
      <c r="H364" s="261" t="str">
        <f>IF(B364&gt;0,CONCATENATE("2vii_",'[1]Valoració '!$D$7,"00",A364)," ")</f>
        <v xml:space="preserve"> </v>
      </c>
    </row>
    <row r="365" spans="1:8" x14ac:dyDescent="0.25">
      <c r="A365" s="259">
        <v>358</v>
      </c>
      <c r="B365" s="210"/>
      <c r="C365" s="226"/>
      <c r="D365" s="263"/>
      <c r="E365" s="226"/>
      <c r="F365" s="226"/>
      <c r="G365" s="274" cm="1">
        <f t="array" ref="G365">_xlfn.XLOOKUP(B365,Tabla315[[#All],[name]],Tabla315[[#All],[point]],0,0)</f>
        <v>0</v>
      </c>
      <c r="H365" s="261" t="str">
        <f>IF(B365&gt;0,CONCATENATE("2vii_",'[1]Valoració '!$D$7,"00",A365)," ")</f>
        <v xml:space="preserve"> </v>
      </c>
    </row>
    <row r="366" spans="1:8" x14ac:dyDescent="0.25">
      <c r="A366" s="259">
        <v>359</v>
      </c>
      <c r="B366" s="210"/>
      <c r="C366" s="226"/>
      <c r="D366" s="263"/>
      <c r="E366" s="226"/>
      <c r="F366" s="226"/>
      <c r="G366" s="274" cm="1">
        <f t="array" ref="G366">_xlfn.XLOOKUP(B366,Tabla315[[#All],[name]],Tabla315[[#All],[point]],0,0)</f>
        <v>0</v>
      </c>
      <c r="H366" s="261" t="str">
        <f>IF(B366&gt;0,CONCATENATE("2vii_",'[1]Valoració '!$D$7,"00",A366)," ")</f>
        <v xml:space="preserve"> </v>
      </c>
    </row>
    <row r="367" spans="1:8" x14ac:dyDescent="0.25">
      <c r="A367" s="259">
        <v>360</v>
      </c>
      <c r="B367" s="210"/>
      <c r="C367" s="226"/>
      <c r="D367" s="263"/>
      <c r="E367" s="226"/>
      <c r="F367" s="226"/>
      <c r="G367" s="274" cm="1">
        <f t="array" ref="G367">_xlfn.XLOOKUP(B367,Tabla315[[#All],[name]],Tabla315[[#All],[point]],0,0)</f>
        <v>0</v>
      </c>
      <c r="H367" s="261" t="str">
        <f>IF(B367&gt;0,CONCATENATE("2vii_",'[1]Valoració '!$D$7,"00",A367)," ")</f>
        <v xml:space="preserve"> </v>
      </c>
    </row>
    <row r="368" spans="1:8" x14ac:dyDescent="0.25">
      <c r="A368" s="259">
        <v>361</v>
      </c>
      <c r="B368" s="210"/>
      <c r="C368" s="226"/>
      <c r="D368" s="263"/>
      <c r="E368" s="226"/>
      <c r="F368" s="226"/>
      <c r="G368" s="274" cm="1">
        <f t="array" ref="G368">_xlfn.XLOOKUP(B368,Tabla315[[#All],[name]],Tabla315[[#All],[point]],0,0)</f>
        <v>0</v>
      </c>
      <c r="H368" s="261" t="str">
        <f>IF(B368&gt;0,CONCATENATE("2vii_",'[1]Valoració '!$D$7,"00",A368)," ")</f>
        <v xml:space="preserve"> </v>
      </c>
    </row>
    <row r="369" spans="1:8" x14ac:dyDescent="0.25">
      <c r="A369" s="259">
        <v>362</v>
      </c>
      <c r="B369" s="210"/>
      <c r="C369" s="226"/>
      <c r="D369" s="263"/>
      <c r="E369" s="226"/>
      <c r="F369" s="226"/>
      <c r="G369" s="274" cm="1">
        <f t="array" ref="G369">_xlfn.XLOOKUP(B369,Tabla315[[#All],[name]],Tabla315[[#All],[point]],0,0)</f>
        <v>0</v>
      </c>
      <c r="H369" s="261" t="str">
        <f>IF(B369&gt;0,CONCATENATE("2vii_",'[1]Valoració '!$D$7,"00",A369)," ")</f>
        <v xml:space="preserve"> </v>
      </c>
    </row>
    <row r="370" spans="1:8" x14ac:dyDescent="0.25">
      <c r="A370" s="259">
        <v>363</v>
      </c>
      <c r="B370" s="210"/>
      <c r="C370" s="226"/>
      <c r="D370" s="263"/>
      <c r="E370" s="226"/>
      <c r="F370" s="226"/>
      <c r="G370" s="274" cm="1">
        <f t="array" ref="G370">_xlfn.XLOOKUP(B370,Tabla315[[#All],[name]],Tabla315[[#All],[point]],0,0)</f>
        <v>0</v>
      </c>
      <c r="H370" s="261" t="str">
        <f>IF(B370&gt;0,CONCATENATE("2vii_",'[1]Valoració '!$D$7,"00",A370)," ")</f>
        <v xml:space="preserve"> </v>
      </c>
    </row>
    <row r="371" spans="1:8" x14ac:dyDescent="0.25">
      <c r="A371" s="259">
        <v>364</v>
      </c>
      <c r="B371" s="210"/>
      <c r="C371" s="226"/>
      <c r="D371" s="263"/>
      <c r="E371" s="226"/>
      <c r="F371" s="226"/>
      <c r="G371" s="274" cm="1">
        <f t="array" ref="G371">_xlfn.XLOOKUP(B371,Tabla315[[#All],[name]],Tabla315[[#All],[point]],0,0)</f>
        <v>0</v>
      </c>
      <c r="H371" s="261" t="str">
        <f>IF(B371&gt;0,CONCATENATE("2vii_",'[1]Valoració '!$D$7,"00",A371)," ")</f>
        <v xml:space="preserve"> </v>
      </c>
    </row>
    <row r="372" spans="1:8" x14ac:dyDescent="0.25">
      <c r="A372" s="259">
        <v>365</v>
      </c>
      <c r="B372" s="210"/>
      <c r="C372" s="226"/>
      <c r="D372" s="263"/>
      <c r="E372" s="226"/>
      <c r="F372" s="226"/>
      <c r="G372" s="274" cm="1">
        <f t="array" ref="G372">_xlfn.XLOOKUP(B372,Tabla315[[#All],[name]],Tabla315[[#All],[point]],0,0)</f>
        <v>0</v>
      </c>
      <c r="H372" s="261" t="str">
        <f>IF(B372&gt;0,CONCATENATE("2vii_",'[1]Valoració '!$D$7,"00",A372)," ")</f>
        <v xml:space="preserve"> </v>
      </c>
    </row>
    <row r="373" spans="1:8" x14ac:dyDescent="0.25">
      <c r="A373" s="259">
        <v>366</v>
      </c>
      <c r="B373" s="210"/>
      <c r="C373" s="226"/>
      <c r="D373" s="263"/>
      <c r="E373" s="226"/>
      <c r="F373" s="226"/>
      <c r="G373" s="274" cm="1">
        <f t="array" ref="G373">_xlfn.XLOOKUP(B373,Tabla315[[#All],[name]],Tabla315[[#All],[point]],0,0)</f>
        <v>0</v>
      </c>
      <c r="H373" s="261" t="str">
        <f>IF(B373&gt;0,CONCATENATE("2vii_",'[1]Valoració '!$D$7,"00",A373)," ")</f>
        <v xml:space="preserve"> </v>
      </c>
    </row>
    <row r="374" spans="1:8" x14ac:dyDescent="0.25">
      <c r="A374" s="259">
        <v>367</v>
      </c>
      <c r="B374" s="210"/>
      <c r="C374" s="226"/>
      <c r="D374" s="263"/>
      <c r="E374" s="226"/>
      <c r="F374" s="226"/>
      <c r="G374" s="274" cm="1">
        <f t="array" ref="G374">_xlfn.XLOOKUP(B374,Tabla315[[#All],[name]],Tabla315[[#All],[point]],0,0)</f>
        <v>0</v>
      </c>
      <c r="H374" s="261" t="str">
        <f>IF(B374&gt;0,CONCATENATE("2vii_",'[1]Valoració '!$D$7,"00",A374)," ")</f>
        <v xml:space="preserve"> </v>
      </c>
    </row>
    <row r="375" spans="1:8" x14ac:dyDescent="0.25">
      <c r="A375" s="259">
        <v>368</v>
      </c>
      <c r="B375" s="210"/>
      <c r="C375" s="226"/>
      <c r="D375" s="263"/>
      <c r="E375" s="226"/>
      <c r="F375" s="226"/>
      <c r="G375" s="274" cm="1">
        <f t="array" ref="G375">_xlfn.XLOOKUP(B375,Tabla315[[#All],[name]],Tabla315[[#All],[point]],0,0)</f>
        <v>0</v>
      </c>
      <c r="H375" s="261" t="str">
        <f>IF(B375&gt;0,CONCATENATE("2vii_",'[1]Valoració '!$D$7,"00",A375)," ")</f>
        <v xml:space="preserve"> </v>
      </c>
    </row>
    <row r="376" spans="1:8" x14ac:dyDescent="0.25">
      <c r="A376" s="259">
        <v>369</v>
      </c>
      <c r="B376" s="210"/>
      <c r="C376" s="226"/>
      <c r="D376" s="263"/>
      <c r="E376" s="226"/>
      <c r="F376" s="226"/>
      <c r="G376" s="274" cm="1">
        <f t="array" ref="G376">_xlfn.XLOOKUP(B376,Tabla315[[#All],[name]],Tabla315[[#All],[point]],0,0)</f>
        <v>0</v>
      </c>
      <c r="H376" s="261" t="str">
        <f>IF(B376&gt;0,CONCATENATE("2vii_",'[1]Valoració '!$D$7,"00",A376)," ")</f>
        <v xml:space="preserve"> </v>
      </c>
    </row>
    <row r="377" spans="1:8" x14ac:dyDescent="0.25">
      <c r="A377" s="259">
        <v>370</v>
      </c>
      <c r="B377" s="210"/>
      <c r="C377" s="226"/>
      <c r="D377" s="263"/>
      <c r="E377" s="226"/>
      <c r="F377" s="226"/>
      <c r="G377" s="274" cm="1">
        <f t="array" ref="G377">_xlfn.XLOOKUP(B377,Tabla315[[#All],[name]],Tabla315[[#All],[point]],0,0)</f>
        <v>0</v>
      </c>
      <c r="H377" s="261" t="str">
        <f>IF(B377&gt;0,CONCATENATE("2vii_",'[1]Valoració '!$D$7,"00",A377)," ")</f>
        <v xml:space="preserve"> </v>
      </c>
    </row>
    <row r="378" spans="1:8" x14ac:dyDescent="0.25">
      <c r="A378" s="259">
        <v>371</v>
      </c>
      <c r="B378" s="210"/>
      <c r="C378" s="226"/>
      <c r="D378" s="263"/>
      <c r="E378" s="226"/>
      <c r="F378" s="226"/>
      <c r="G378" s="274" cm="1">
        <f t="array" ref="G378">_xlfn.XLOOKUP(B378,Tabla315[[#All],[name]],Tabla315[[#All],[point]],0,0)</f>
        <v>0</v>
      </c>
      <c r="H378" s="261" t="str">
        <f>IF(B378&gt;0,CONCATENATE("2vii_",'[1]Valoració '!$D$7,"00",A378)," ")</f>
        <v xml:space="preserve"> </v>
      </c>
    </row>
    <row r="379" spans="1:8" x14ac:dyDescent="0.25">
      <c r="A379" s="259">
        <v>372</v>
      </c>
      <c r="B379" s="210"/>
      <c r="C379" s="226"/>
      <c r="D379" s="263"/>
      <c r="E379" s="226"/>
      <c r="F379" s="226"/>
      <c r="G379" s="274" cm="1">
        <f t="array" ref="G379">_xlfn.XLOOKUP(B379,Tabla315[[#All],[name]],Tabla315[[#All],[point]],0,0)</f>
        <v>0</v>
      </c>
      <c r="H379" s="261" t="str">
        <f>IF(B379&gt;0,CONCATENATE("2vii_",'[1]Valoració '!$D$7,"00",A379)," ")</f>
        <v xml:space="preserve"> </v>
      </c>
    </row>
    <row r="380" spans="1:8" x14ac:dyDescent="0.25">
      <c r="A380" s="259">
        <v>373</v>
      </c>
      <c r="B380" s="210"/>
      <c r="C380" s="226"/>
      <c r="D380" s="263"/>
      <c r="E380" s="226"/>
      <c r="F380" s="226"/>
      <c r="G380" s="274" cm="1">
        <f t="array" ref="G380">_xlfn.XLOOKUP(B380,Tabla315[[#All],[name]],Tabla315[[#All],[point]],0,0)</f>
        <v>0</v>
      </c>
      <c r="H380" s="261" t="str">
        <f>IF(B380&gt;0,CONCATENATE("2vii_",'[1]Valoració '!$D$7,"00",A380)," ")</f>
        <v xml:space="preserve"> </v>
      </c>
    </row>
    <row r="381" spans="1:8" x14ac:dyDescent="0.25">
      <c r="A381" s="259">
        <v>374</v>
      </c>
      <c r="B381" s="210"/>
      <c r="C381" s="226"/>
      <c r="D381" s="263"/>
      <c r="E381" s="226"/>
      <c r="F381" s="226"/>
      <c r="G381" s="274" cm="1">
        <f t="array" ref="G381">_xlfn.XLOOKUP(B381,Tabla315[[#All],[name]],Tabla315[[#All],[point]],0,0)</f>
        <v>0</v>
      </c>
      <c r="H381" s="261" t="str">
        <f>IF(B381&gt;0,CONCATENATE("2vii_",'[1]Valoració '!$D$7,"00",A381)," ")</f>
        <v xml:space="preserve"> </v>
      </c>
    </row>
    <row r="382" spans="1:8" x14ac:dyDescent="0.25">
      <c r="A382" s="259">
        <v>375</v>
      </c>
      <c r="B382" s="210"/>
      <c r="C382" s="226"/>
      <c r="D382" s="263"/>
      <c r="E382" s="226"/>
      <c r="F382" s="226"/>
      <c r="G382" s="274" cm="1">
        <f t="array" ref="G382">_xlfn.XLOOKUP(B382,Tabla315[[#All],[name]],Tabla315[[#All],[point]],0,0)</f>
        <v>0</v>
      </c>
      <c r="H382" s="261" t="str">
        <f>IF(B382&gt;0,CONCATENATE("2vii_",'[1]Valoració '!$D$7,"00",A382)," ")</f>
        <v xml:space="preserve"> </v>
      </c>
    </row>
    <row r="383" spans="1:8" x14ac:dyDescent="0.25">
      <c r="A383" s="259">
        <v>376</v>
      </c>
      <c r="B383" s="210"/>
      <c r="C383" s="226"/>
      <c r="D383" s="263"/>
      <c r="E383" s="226"/>
      <c r="F383" s="226"/>
      <c r="G383" s="274" cm="1">
        <f t="array" ref="G383">_xlfn.XLOOKUP(B383,Tabla315[[#All],[name]],Tabla315[[#All],[point]],0,0)</f>
        <v>0</v>
      </c>
      <c r="H383" s="261" t="str">
        <f>IF(B383&gt;0,CONCATENATE("2vii_",'[1]Valoració '!$D$7,"00",A383)," ")</f>
        <v xml:space="preserve"> </v>
      </c>
    </row>
    <row r="384" spans="1:8" x14ac:dyDescent="0.25">
      <c r="A384" s="259">
        <v>377</v>
      </c>
      <c r="B384" s="210"/>
      <c r="C384" s="226"/>
      <c r="D384" s="263"/>
      <c r="E384" s="226"/>
      <c r="F384" s="226"/>
      <c r="G384" s="274" cm="1">
        <f t="array" ref="G384">_xlfn.XLOOKUP(B384,Tabla315[[#All],[name]],Tabla315[[#All],[point]],0,0)</f>
        <v>0</v>
      </c>
      <c r="H384" s="261" t="str">
        <f>IF(B384&gt;0,CONCATENATE("2vii_",'[1]Valoració '!$D$7,"00",A384)," ")</f>
        <v xml:space="preserve"> </v>
      </c>
    </row>
    <row r="385" spans="1:8" x14ac:dyDescent="0.25">
      <c r="A385" s="259">
        <v>378</v>
      </c>
      <c r="B385" s="210"/>
      <c r="C385" s="226"/>
      <c r="D385" s="263"/>
      <c r="E385" s="226"/>
      <c r="F385" s="226"/>
      <c r="G385" s="274" cm="1">
        <f t="array" ref="G385">_xlfn.XLOOKUP(B385,Tabla315[[#All],[name]],Tabla315[[#All],[point]],0,0)</f>
        <v>0</v>
      </c>
      <c r="H385" s="261" t="str">
        <f>IF(B385&gt;0,CONCATENATE("2vii_",'[1]Valoració '!$D$7,"00",A385)," ")</f>
        <v xml:space="preserve"> </v>
      </c>
    </row>
    <row r="386" spans="1:8" x14ac:dyDescent="0.25">
      <c r="A386" s="259">
        <v>379</v>
      </c>
      <c r="B386" s="210"/>
      <c r="C386" s="226"/>
      <c r="D386" s="263"/>
      <c r="E386" s="226"/>
      <c r="F386" s="226"/>
      <c r="G386" s="274" cm="1">
        <f t="array" ref="G386">_xlfn.XLOOKUP(B386,Tabla315[[#All],[name]],Tabla315[[#All],[point]],0,0)</f>
        <v>0</v>
      </c>
      <c r="H386" s="261" t="str">
        <f>IF(B386&gt;0,CONCATENATE("2vii_",'[1]Valoració '!$D$7,"00",A386)," ")</f>
        <v xml:space="preserve"> </v>
      </c>
    </row>
    <row r="387" spans="1:8" x14ac:dyDescent="0.25">
      <c r="A387" s="259">
        <v>380</v>
      </c>
      <c r="B387" s="210"/>
      <c r="C387" s="226"/>
      <c r="D387" s="263"/>
      <c r="E387" s="226"/>
      <c r="F387" s="226"/>
      <c r="G387" s="274" cm="1">
        <f t="array" ref="G387">_xlfn.XLOOKUP(B387,Tabla315[[#All],[name]],Tabla315[[#All],[point]],0,0)</f>
        <v>0</v>
      </c>
      <c r="H387" s="261" t="str">
        <f>IF(B387&gt;0,CONCATENATE("2vii_",'[1]Valoració '!$D$7,"00",A387)," ")</f>
        <v xml:space="preserve"> </v>
      </c>
    </row>
    <row r="388" spans="1:8" x14ac:dyDescent="0.25">
      <c r="A388" s="259">
        <v>381</v>
      </c>
      <c r="B388" s="210"/>
      <c r="C388" s="226"/>
      <c r="D388" s="263"/>
      <c r="E388" s="226"/>
      <c r="F388" s="226"/>
      <c r="G388" s="274" cm="1">
        <f t="array" ref="G388">_xlfn.XLOOKUP(B388,Tabla315[[#All],[name]],Tabla315[[#All],[point]],0,0)</f>
        <v>0</v>
      </c>
      <c r="H388" s="261" t="str">
        <f>IF(B388&gt;0,CONCATENATE("2vii_",'[1]Valoració '!$D$7,"00",A388)," ")</f>
        <v xml:space="preserve"> </v>
      </c>
    </row>
    <row r="389" spans="1:8" x14ac:dyDescent="0.25">
      <c r="A389" s="259">
        <v>382</v>
      </c>
      <c r="B389" s="210"/>
      <c r="C389" s="226"/>
      <c r="D389" s="263"/>
      <c r="E389" s="226"/>
      <c r="F389" s="226"/>
      <c r="G389" s="274" cm="1">
        <f t="array" ref="G389">_xlfn.XLOOKUP(B389,Tabla315[[#All],[name]],Tabla315[[#All],[point]],0,0)</f>
        <v>0</v>
      </c>
      <c r="H389" s="261" t="str">
        <f>IF(B389&gt;0,CONCATENATE("2vii_",'[1]Valoració '!$D$7,"00",A389)," ")</f>
        <v xml:space="preserve"> </v>
      </c>
    </row>
    <row r="390" spans="1:8" x14ac:dyDescent="0.25">
      <c r="A390" s="259">
        <v>383</v>
      </c>
      <c r="B390" s="210"/>
      <c r="C390" s="226"/>
      <c r="D390" s="263"/>
      <c r="E390" s="226"/>
      <c r="F390" s="226"/>
      <c r="G390" s="274" cm="1">
        <f t="array" ref="G390">_xlfn.XLOOKUP(B390,Tabla315[[#All],[name]],Tabla315[[#All],[point]],0,0)</f>
        <v>0</v>
      </c>
      <c r="H390" s="261" t="str">
        <f>IF(B390&gt;0,CONCATENATE("2vii_",'[1]Valoració '!$D$7,"00",A390)," ")</f>
        <v xml:space="preserve"> </v>
      </c>
    </row>
    <row r="391" spans="1:8" x14ac:dyDescent="0.25">
      <c r="A391" s="259">
        <v>384</v>
      </c>
      <c r="B391" s="210"/>
      <c r="C391" s="226"/>
      <c r="D391" s="263"/>
      <c r="E391" s="226"/>
      <c r="F391" s="226"/>
      <c r="G391" s="274" cm="1">
        <f t="array" ref="G391">_xlfn.XLOOKUP(B391,Tabla315[[#All],[name]],Tabla315[[#All],[point]],0,0)</f>
        <v>0</v>
      </c>
      <c r="H391" s="261" t="str">
        <f>IF(B391&gt;0,CONCATENATE("2vii_",'[1]Valoració '!$D$7,"00",A391)," ")</f>
        <v xml:space="preserve"> </v>
      </c>
    </row>
    <row r="392" spans="1:8" x14ac:dyDescent="0.25">
      <c r="A392" s="259">
        <v>385</v>
      </c>
      <c r="B392" s="210"/>
      <c r="C392" s="226"/>
      <c r="D392" s="263"/>
      <c r="E392" s="226"/>
      <c r="F392" s="226"/>
      <c r="G392" s="274" cm="1">
        <f t="array" ref="G392">_xlfn.XLOOKUP(B392,Tabla315[[#All],[name]],Tabla315[[#All],[point]],0,0)</f>
        <v>0</v>
      </c>
      <c r="H392" s="261" t="str">
        <f>IF(B392&gt;0,CONCATENATE("2vii_",'[1]Valoració '!$D$7,"00",A392)," ")</f>
        <v xml:space="preserve"> </v>
      </c>
    </row>
    <row r="393" spans="1:8" x14ac:dyDescent="0.25">
      <c r="A393" s="259">
        <v>386</v>
      </c>
      <c r="B393" s="210"/>
      <c r="C393" s="226"/>
      <c r="D393" s="263"/>
      <c r="E393" s="226"/>
      <c r="F393" s="226"/>
      <c r="G393" s="274" cm="1">
        <f t="array" ref="G393">_xlfn.XLOOKUP(B393,Tabla315[[#All],[name]],Tabla315[[#All],[point]],0,0)</f>
        <v>0</v>
      </c>
      <c r="H393" s="261" t="str">
        <f>IF(B393&gt;0,CONCATENATE("2vii_",'[1]Valoració '!$D$7,"00",A393)," ")</f>
        <v xml:space="preserve"> </v>
      </c>
    </row>
    <row r="394" spans="1:8" x14ac:dyDescent="0.25">
      <c r="A394" s="259">
        <v>387</v>
      </c>
      <c r="B394" s="210"/>
      <c r="C394" s="226"/>
      <c r="D394" s="263"/>
      <c r="E394" s="226"/>
      <c r="F394" s="226"/>
      <c r="G394" s="274" cm="1">
        <f t="array" ref="G394">_xlfn.XLOOKUP(B394,Tabla315[[#All],[name]],Tabla315[[#All],[point]],0,0)</f>
        <v>0</v>
      </c>
      <c r="H394" s="261" t="str">
        <f>IF(B394&gt;0,CONCATENATE("2vii_",'[1]Valoració '!$D$7,"00",A394)," ")</f>
        <v xml:space="preserve"> </v>
      </c>
    </row>
    <row r="395" spans="1:8" x14ac:dyDescent="0.25">
      <c r="A395" s="259">
        <v>388</v>
      </c>
      <c r="B395" s="210"/>
      <c r="C395" s="226"/>
      <c r="D395" s="263"/>
      <c r="E395" s="226"/>
      <c r="F395" s="226"/>
      <c r="G395" s="274" cm="1">
        <f t="array" ref="G395">_xlfn.XLOOKUP(B395,Tabla315[[#All],[name]],Tabla315[[#All],[point]],0,0)</f>
        <v>0</v>
      </c>
      <c r="H395" s="261" t="str">
        <f>IF(B395&gt;0,CONCATENATE("2vii_",'[1]Valoració '!$D$7,"00",A395)," ")</f>
        <v xml:space="preserve"> </v>
      </c>
    </row>
    <row r="396" spans="1:8" x14ac:dyDescent="0.25">
      <c r="A396" s="259">
        <v>389</v>
      </c>
      <c r="B396" s="210"/>
      <c r="C396" s="226"/>
      <c r="D396" s="263"/>
      <c r="E396" s="226"/>
      <c r="F396" s="226"/>
      <c r="G396" s="274" cm="1">
        <f t="array" ref="G396">_xlfn.XLOOKUP(B396,Tabla315[[#All],[name]],Tabla315[[#All],[point]],0,0)</f>
        <v>0</v>
      </c>
      <c r="H396" s="261" t="str">
        <f>IF(B396&gt;0,CONCATENATE("2vii_",'[1]Valoració '!$D$7,"00",A396)," ")</f>
        <v xml:space="preserve"> </v>
      </c>
    </row>
    <row r="397" spans="1:8" x14ac:dyDescent="0.25">
      <c r="A397" s="259">
        <v>390</v>
      </c>
      <c r="B397" s="210"/>
      <c r="C397" s="226"/>
      <c r="D397" s="263"/>
      <c r="E397" s="226"/>
      <c r="F397" s="226"/>
      <c r="G397" s="274" cm="1">
        <f t="array" ref="G397">_xlfn.XLOOKUP(B397,Tabla315[[#All],[name]],Tabla315[[#All],[point]],0,0)</f>
        <v>0</v>
      </c>
      <c r="H397" s="261" t="str">
        <f>IF(B397&gt;0,CONCATENATE("2vii_",'[1]Valoració '!$D$7,"00",A397)," ")</f>
        <v xml:space="preserve"> </v>
      </c>
    </row>
    <row r="398" spans="1:8" x14ac:dyDescent="0.25">
      <c r="A398" s="259">
        <v>391</v>
      </c>
      <c r="B398" s="210"/>
      <c r="C398" s="226"/>
      <c r="D398" s="263"/>
      <c r="E398" s="226"/>
      <c r="F398" s="226"/>
      <c r="G398" s="274" cm="1">
        <f t="array" ref="G398">_xlfn.XLOOKUP(B398,Tabla315[[#All],[name]],Tabla315[[#All],[point]],0,0)</f>
        <v>0</v>
      </c>
      <c r="H398" s="261" t="str">
        <f>IF(B398&gt;0,CONCATENATE("2vii_",'[1]Valoració '!$D$7,"00",A398)," ")</f>
        <v xml:space="preserve"> </v>
      </c>
    </row>
    <row r="399" spans="1:8" x14ac:dyDescent="0.25">
      <c r="A399" s="259">
        <v>392</v>
      </c>
      <c r="B399" s="210"/>
      <c r="C399" s="226"/>
      <c r="D399" s="263"/>
      <c r="E399" s="226"/>
      <c r="F399" s="226"/>
      <c r="G399" s="274" cm="1">
        <f t="array" ref="G399">_xlfn.XLOOKUP(B399,Tabla315[[#All],[name]],Tabla315[[#All],[point]],0,0)</f>
        <v>0</v>
      </c>
      <c r="H399" s="261" t="str">
        <f>IF(B399&gt;0,CONCATENATE("2vii_",'[1]Valoració '!$D$7,"00",A399)," ")</f>
        <v xml:space="preserve"> </v>
      </c>
    </row>
    <row r="400" spans="1:8" x14ac:dyDescent="0.25">
      <c r="A400" s="259">
        <v>393</v>
      </c>
      <c r="B400" s="210"/>
      <c r="C400" s="226"/>
      <c r="D400" s="263"/>
      <c r="E400" s="226"/>
      <c r="F400" s="226"/>
      <c r="G400" s="274" cm="1">
        <f t="array" ref="G400">_xlfn.XLOOKUP(B400,Tabla315[[#All],[name]],Tabla315[[#All],[point]],0,0)</f>
        <v>0</v>
      </c>
      <c r="H400" s="261" t="str">
        <f>IF(B400&gt;0,CONCATENATE("2vii_",'[1]Valoració '!$D$7,"00",A400)," ")</f>
        <v xml:space="preserve"> </v>
      </c>
    </row>
    <row r="401" spans="1:8" x14ac:dyDescent="0.25">
      <c r="A401" s="259">
        <v>394</v>
      </c>
      <c r="B401" s="210"/>
      <c r="C401" s="226"/>
      <c r="D401" s="263"/>
      <c r="E401" s="226"/>
      <c r="F401" s="226"/>
      <c r="G401" s="274" cm="1">
        <f t="array" ref="G401">_xlfn.XLOOKUP(B401,Tabla315[[#All],[name]],Tabla315[[#All],[point]],0,0)</f>
        <v>0</v>
      </c>
      <c r="H401" s="261" t="str">
        <f>IF(B401&gt;0,CONCATENATE("2vii_",'[1]Valoració '!$D$7,"00",A401)," ")</f>
        <v xml:space="preserve"> </v>
      </c>
    </row>
    <row r="402" spans="1:8" x14ac:dyDescent="0.25">
      <c r="A402" s="259">
        <v>395</v>
      </c>
      <c r="B402" s="210"/>
      <c r="C402" s="226"/>
      <c r="D402" s="263"/>
      <c r="E402" s="226"/>
      <c r="F402" s="226"/>
      <c r="G402" s="274" cm="1">
        <f t="array" ref="G402">_xlfn.XLOOKUP(B402,Tabla315[[#All],[name]],Tabla315[[#All],[point]],0,0)</f>
        <v>0</v>
      </c>
      <c r="H402" s="261" t="str">
        <f>IF(B402&gt;0,CONCATENATE("2vii_",'[1]Valoració '!$D$7,"00",A402)," ")</f>
        <v xml:space="preserve"> </v>
      </c>
    </row>
    <row r="403" spans="1:8" x14ac:dyDescent="0.25">
      <c r="A403" s="259">
        <v>396</v>
      </c>
      <c r="B403" s="210"/>
      <c r="C403" s="226"/>
      <c r="D403" s="263"/>
      <c r="E403" s="226"/>
      <c r="F403" s="226"/>
      <c r="G403" s="274" cm="1">
        <f t="array" ref="G403">_xlfn.XLOOKUP(B403,Tabla315[[#All],[name]],Tabla315[[#All],[point]],0,0)</f>
        <v>0</v>
      </c>
      <c r="H403" s="261" t="str">
        <f>IF(B403&gt;0,CONCATENATE("2vii_",'[1]Valoració '!$D$7,"00",A403)," ")</f>
        <v xml:space="preserve"> </v>
      </c>
    </row>
    <row r="404" spans="1:8" x14ac:dyDescent="0.25">
      <c r="A404" s="259">
        <v>397</v>
      </c>
      <c r="B404" s="210"/>
      <c r="C404" s="226"/>
      <c r="D404" s="263"/>
      <c r="E404" s="226"/>
      <c r="F404" s="226"/>
      <c r="G404" s="274" cm="1">
        <f t="array" ref="G404">_xlfn.XLOOKUP(B404,Tabla315[[#All],[name]],Tabla315[[#All],[point]],0,0)</f>
        <v>0</v>
      </c>
      <c r="H404" s="261" t="str">
        <f>IF(B404&gt;0,CONCATENATE("2vii_",'[1]Valoració '!$D$7,"00",A404)," ")</f>
        <v xml:space="preserve"> </v>
      </c>
    </row>
    <row r="405" spans="1:8" x14ac:dyDescent="0.25">
      <c r="A405" s="259">
        <v>398</v>
      </c>
      <c r="B405" s="210"/>
      <c r="C405" s="226"/>
      <c r="D405" s="263"/>
      <c r="E405" s="226"/>
      <c r="F405" s="226"/>
      <c r="G405" s="274" cm="1">
        <f t="array" ref="G405">_xlfn.XLOOKUP(B405,Tabla315[[#All],[name]],Tabla315[[#All],[point]],0,0)</f>
        <v>0</v>
      </c>
      <c r="H405" s="261" t="str">
        <f>IF(B405&gt;0,CONCATENATE("2vii_",'[1]Valoració '!$D$7,"00",A405)," ")</f>
        <v xml:space="preserve"> </v>
      </c>
    </row>
    <row r="406" spans="1:8" x14ac:dyDescent="0.25">
      <c r="A406" s="259">
        <v>399</v>
      </c>
      <c r="B406" s="210"/>
      <c r="C406" s="226"/>
      <c r="D406" s="263"/>
      <c r="E406" s="226"/>
      <c r="F406" s="226"/>
      <c r="G406" s="274" cm="1">
        <f t="array" ref="G406">_xlfn.XLOOKUP(B406,Tabla315[[#All],[name]],Tabla315[[#All],[point]],0,0)</f>
        <v>0</v>
      </c>
      <c r="H406" s="261" t="str">
        <f>IF(B406&gt;0,CONCATENATE("2vii_",'[1]Valoració '!$D$7,"00",A406)," ")</f>
        <v xml:space="preserve"> </v>
      </c>
    </row>
    <row r="407" spans="1:8" x14ac:dyDescent="0.25">
      <c r="A407" s="259">
        <v>400</v>
      </c>
      <c r="B407" s="210"/>
      <c r="C407" s="226"/>
      <c r="D407" s="263"/>
      <c r="E407" s="226"/>
      <c r="F407" s="226"/>
      <c r="G407" s="274" cm="1">
        <f t="array" ref="G407">_xlfn.XLOOKUP(B407,Tabla315[[#All],[name]],Tabla315[[#All],[point]],0,0)</f>
        <v>0</v>
      </c>
      <c r="H407" s="261" t="str">
        <f>IF(B407&gt;0,CONCATENATE("2vii_",'[1]Valoració '!$D$7,"00",A407)," ")</f>
        <v xml:space="preserve"> </v>
      </c>
    </row>
    <row r="408" spans="1:8" x14ac:dyDescent="0.25">
      <c r="A408" s="259">
        <v>401</v>
      </c>
      <c r="B408" s="210"/>
      <c r="C408" s="226"/>
      <c r="D408" s="263"/>
      <c r="E408" s="226"/>
      <c r="F408" s="226"/>
      <c r="G408" s="274" cm="1">
        <f t="array" ref="G408">_xlfn.XLOOKUP(B408,Tabla315[[#All],[name]],Tabla315[[#All],[point]],0,0)</f>
        <v>0</v>
      </c>
      <c r="H408" s="261" t="str">
        <f>IF(B408&gt;0,CONCATENATE("2vii_",'[1]Valoració '!$D$7,"00",A408)," ")</f>
        <v xml:space="preserve"> </v>
      </c>
    </row>
    <row r="409" spans="1:8" x14ac:dyDescent="0.25">
      <c r="A409" s="259">
        <v>402</v>
      </c>
      <c r="B409" s="210"/>
      <c r="C409" s="226"/>
      <c r="D409" s="263"/>
      <c r="E409" s="226"/>
      <c r="F409" s="226"/>
      <c r="G409" s="274" cm="1">
        <f t="array" ref="G409">_xlfn.XLOOKUP(B409,Tabla315[[#All],[name]],Tabla315[[#All],[point]],0,0)</f>
        <v>0</v>
      </c>
      <c r="H409" s="261" t="str">
        <f>IF(B409&gt;0,CONCATENATE("2vii_",'[1]Valoració '!$D$7,"00",A409)," ")</f>
        <v xml:space="preserve"> </v>
      </c>
    </row>
    <row r="410" spans="1:8" x14ac:dyDescent="0.25">
      <c r="A410" s="259">
        <v>403</v>
      </c>
      <c r="B410" s="210"/>
      <c r="C410" s="226"/>
      <c r="D410" s="263"/>
      <c r="E410" s="226"/>
      <c r="F410" s="226"/>
      <c r="G410" s="274" cm="1">
        <f t="array" ref="G410">_xlfn.XLOOKUP(B410,Tabla315[[#All],[name]],Tabla315[[#All],[point]],0,0)</f>
        <v>0</v>
      </c>
      <c r="H410" s="261" t="str">
        <f>IF(B410&gt;0,CONCATENATE("2vii_",'[1]Valoració '!$D$7,"00",A410)," ")</f>
        <v xml:space="preserve"> </v>
      </c>
    </row>
    <row r="411" spans="1:8" x14ac:dyDescent="0.25">
      <c r="A411" s="259">
        <v>404</v>
      </c>
      <c r="B411" s="210"/>
      <c r="C411" s="226"/>
      <c r="D411" s="263"/>
      <c r="E411" s="226"/>
      <c r="F411" s="226"/>
      <c r="G411" s="274" cm="1">
        <f t="array" ref="G411">_xlfn.XLOOKUP(B411,Tabla315[[#All],[name]],Tabla315[[#All],[point]],0,0)</f>
        <v>0</v>
      </c>
      <c r="H411" s="261" t="str">
        <f>IF(B411&gt;0,CONCATENATE("2vii_",'[1]Valoració '!$D$7,"00",A411)," ")</f>
        <v xml:space="preserve"> </v>
      </c>
    </row>
    <row r="412" spans="1:8" x14ac:dyDescent="0.25">
      <c r="A412" s="259">
        <v>405</v>
      </c>
      <c r="B412" s="210"/>
      <c r="C412" s="226"/>
      <c r="D412" s="263"/>
      <c r="E412" s="226"/>
      <c r="F412" s="226"/>
      <c r="G412" s="274" cm="1">
        <f t="array" ref="G412">_xlfn.XLOOKUP(B412,Tabla315[[#All],[name]],Tabla315[[#All],[point]],0,0)</f>
        <v>0</v>
      </c>
      <c r="H412" s="261" t="str">
        <f>IF(B412&gt;0,CONCATENATE("2vii_",'[1]Valoració '!$D$7,"00",A412)," ")</f>
        <v xml:space="preserve"> </v>
      </c>
    </row>
    <row r="413" spans="1:8" x14ac:dyDescent="0.25">
      <c r="A413" s="259">
        <v>406</v>
      </c>
      <c r="B413" s="210"/>
      <c r="C413" s="226"/>
      <c r="D413" s="263"/>
      <c r="E413" s="226"/>
      <c r="F413" s="226"/>
      <c r="G413" s="274" cm="1">
        <f t="array" ref="G413">_xlfn.XLOOKUP(B413,Tabla315[[#All],[name]],Tabla315[[#All],[point]],0,0)</f>
        <v>0</v>
      </c>
      <c r="H413" s="261" t="str">
        <f>IF(B413&gt;0,CONCATENATE("2vii_",'[1]Valoració '!$D$7,"00",A413)," ")</f>
        <v xml:space="preserve"> </v>
      </c>
    </row>
    <row r="414" spans="1:8" x14ac:dyDescent="0.25">
      <c r="A414" s="259">
        <v>407</v>
      </c>
      <c r="B414" s="210"/>
      <c r="C414" s="226"/>
      <c r="D414" s="263"/>
      <c r="E414" s="226"/>
      <c r="F414" s="226"/>
      <c r="G414" s="274" cm="1">
        <f t="array" ref="G414">_xlfn.XLOOKUP(B414,Tabla315[[#All],[name]],Tabla315[[#All],[point]],0,0)</f>
        <v>0</v>
      </c>
      <c r="H414" s="261" t="str">
        <f>IF(B414&gt;0,CONCATENATE("2vii_",'[1]Valoració '!$D$7,"00",A414)," ")</f>
        <v xml:space="preserve"> </v>
      </c>
    </row>
    <row r="415" spans="1:8" x14ac:dyDescent="0.25">
      <c r="A415" s="259">
        <v>408</v>
      </c>
      <c r="B415" s="210"/>
      <c r="C415" s="226"/>
      <c r="D415" s="263"/>
      <c r="E415" s="226"/>
      <c r="F415" s="226"/>
      <c r="G415" s="274" cm="1">
        <f t="array" ref="G415">_xlfn.XLOOKUP(B415,Tabla315[[#All],[name]],Tabla315[[#All],[point]],0,0)</f>
        <v>0</v>
      </c>
      <c r="H415" s="261" t="str">
        <f>IF(B415&gt;0,CONCATENATE("2vii_",'[1]Valoració '!$D$7,"00",A415)," ")</f>
        <v xml:space="preserve"> </v>
      </c>
    </row>
    <row r="416" spans="1:8" x14ac:dyDescent="0.25">
      <c r="A416" s="259">
        <v>409</v>
      </c>
      <c r="B416" s="210"/>
      <c r="C416" s="226"/>
      <c r="D416" s="263"/>
      <c r="E416" s="226"/>
      <c r="F416" s="226"/>
      <c r="G416" s="274" cm="1">
        <f t="array" ref="G416">_xlfn.XLOOKUP(B416,Tabla315[[#All],[name]],Tabla315[[#All],[point]],0,0)</f>
        <v>0</v>
      </c>
      <c r="H416" s="261" t="str">
        <f>IF(B416&gt;0,CONCATENATE("2vii_",'[1]Valoració '!$D$7,"00",A416)," ")</f>
        <v xml:space="preserve"> </v>
      </c>
    </row>
    <row r="417" spans="1:8" x14ac:dyDescent="0.25">
      <c r="A417" s="259">
        <v>410</v>
      </c>
      <c r="B417" s="210"/>
      <c r="C417" s="226"/>
      <c r="D417" s="263"/>
      <c r="E417" s="226"/>
      <c r="F417" s="226"/>
      <c r="G417" s="274" cm="1">
        <f t="array" ref="G417">_xlfn.XLOOKUP(B417,Tabla315[[#All],[name]],Tabla315[[#All],[point]],0,0)</f>
        <v>0</v>
      </c>
      <c r="H417" s="261" t="str">
        <f>IF(B417&gt;0,CONCATENATE("2vii_",'[1]Valoració '!$D$7,"00",A417)," ")</f>
        <v xml:space="preserve"> </v>
      </c>
    </row>
    <row r="418" spans="1:8" x14ac:dyDescent="0.25">
      <c r="A418" s="259">
        <v>411</v>
      </c>
      <c r="B418" s="210"/>
      <c r="C418" s="226"/>
      <c r="D418" s="263"/>
      <c r="E418" s="226"/>
      <c r="F418" s="226"/>
      <c r="G418" s="274" cm="1">
        <f t="array" ref="G418">_xlfn.XLOOKUP(B418,Tabla315[[#All],[name]],Tabla315[[#All],[point]],0,0)</f>
        <v>0</v>
      </c>
      <c r="H418" s="261" t="str">
        <f>IF(B418&gt;0,CONCATENATE("2vii_",'[1]Valoració '!$D$7,"00",A418)," ")</f>
        <v xml:space="preserve"> </v>
      </c>
    </row>
    <row r="419" spans="1:8" x14ac:dyDescent="0.25">
      <c r="A419" s="259">
        <v>412</v>
      </c>
      <c r="B419" s="210"/>
      <c r="C419" s="226"/>
      <c r="D419" s="263"/>
      <c r="E419" s="226"/>
      <c r="F419" s="226"/>
      <c r="G419" s="274" cm="1">
        <f t="array" ref="G419">_xlfn.XLOOKUP(B419,Tabla315[[#All],[name]],Tabla315[[#All],[point]],0,0)</f>
        <v>0</v>
      </c>
      <c r="H419" s="261" t="str">
        <f>IF(B419&gt;0,CONCATENATE("2vii_",'[1]Valoració '!$D$7,"00",A419)," ")</f>
        <v xml:space="preserve"> </v>
      </c>
    </row>
    <row r="420" spans="1:8" x14ac:dyDescent="0.25">
      <c r="A420" s="259">
        <v>413</v>
      </c>
      <c r="B420" s="210"/>
      <c r="C420" s="226"/>
      <c r="D420" s="263"/>
      <c r="E420" s="226"/>
      <c r="F420" s="226"/>
      <c r="G420" s="274" cm="1">
        <f t="array" ref="G420">_xlfn.XLOOKUP(B420,Tabla315[[#All],[name]],Tabla315[[#All],[point]],0,0)</f>
        <v>0</v>
      </c>
      <c r="H420" s="261" t="str">
        <f>IF(B420&gt;0,CONCATENATE("2vii_",'[1]Valoració '!$D$7,"00",A420)," ")</f>
        <v xml:space="preserve"> </v>
      </c>
    </row>
    <row r="421" spans="1:8" x14ac:dyDescent="0.25">
      <c r="A421" s="259">
        <v>414</v>
      </c>
      <c r="B421" s="210"/>
      <c r="C421" s="226"/>
      <c r="D421" s="263"/>
      <c r="E421" s="226"/>
      <c r="F421" s="226"/>
      <c r="G421" s="274" cm="1">
        <f t="array" ref="G421">_xlfn.XLOOKUP(B421,Tabla315[[#All],[name]],Tabla315[[#All],[point]],0,0)</f>
        <v>0</v>
      </c>
      <c r="H421" s="261" t="str">
        <f>IF(B421&gt;0,CONCATENATE("2vii_",'[1]Valoració '!$D$7,"00",A421)," ")</f>
        <v xml:space="preserve"> </v>
      </c>
    </row>
    <row r="422" spans="1:8" x14ac:dyDescent="0.25">
      <c r="A422" s="259">
        <v>415</v>
      </c>
      <c r="B422" s="210"/>
      <c r="C422" s="226"/>
      <c r="D422" s="263"/>
      <c r="E422" s="226"/>
      <c r="F422" s="226"/>
      <c r="G422" s="274" cm="1">
        <f t="array" ref="G422">_xlfn.XLOOKUP(B422,Tabla315[[#All],[name]],Tabla315[[#All],[point]],0,0)</f>
        <v>0</v>
      </c>
      <c r="H422" s="261" t="str">
        <f>IF(B422&gt;0,CONCATENATE("2vii_",'[1]Valoració '!$D$7,"00",A422)," ")</f>
        <v xml:space="preserve"> </v>
      </c>
    </row>
    <row r="423" spans="1:8" x14ac:dyDescent="0.25">
      <c r="A423" s="259">
        <v>416</v>
      </c>
      <c r="B423" s="210"/>
      <c r="C423" s="226"/>
      <c r="D423" s="263"/>
      <c r="E423" s="226"/>
      <c r="F423" s="226"/>
      <c r="G423" s="274" cm="1">
        <f t="array" ref="G423">_xlfn.XLOOKUP(B423,Tabla315[[#All],[name]],Tabla315[[#All],[point]],0,0)</f>
        <v>0</v>
      </c>
      <c r="H423" s="261" t="str">
        <f>IF(B423&gt;0,CONCATENATE("2vii_",'[1]Valoració '!$D$7,"00",A423)," ")</f>
        <v xml:space="preserve"> </v>
      </c>
    </row>
    <row r="424" spans="1:8" x14ac:dyDescent="0.25">
      <c r="A424" s="259">
        <v>417</v>
      </c>
      <c r="B424" s="210"/>
      <c r="C424" s="226"/>
      <c r="D424" s="263"/>
      <c r="E424" s="226"/>
      <c r="F424" s="226"/>
      <c r="G424" s="274" cm="1">
        <f t="array" ref="G424">_xlfn.XLOOKUP(B424,Tabla315[[#All],[name]],Tabla315[[#All],[point]],0,0)</f>
        <v>0</v>
      </c>
      <c r="H424" s="261" t="str">
        <f>IF(B424&gt;0,CONCATENATE("2vii_",'[1]Valoració '!$D$7,"00",A424)," ")</f>
        <v xml:space="preserve"> </v>
      </c>
    </row>
    <row r="425" spans="1:8" x14ac:dyDescent="0.25">
      <c r="A425" s="259">
        <v>418</v>
      </c>
      <c r="B425" s="210"/>
      <c r="C425" s="226"/>
      <c r="D425" s="263"/>
      <c r="E425" s="226"/>
      <c r="F425" s="226"/>
      <c r="G425" s="274" cm="1">
        <f t="array" ref="G425">_xlfn.XLOOKUP(B425,Tabla315[[#All],[name]],Tabla315[[#All],[point]],0,0)</f>
        <v>0</v>
      </c>
      <c r="H425" s="261" t="str">
        <f>IF(B425&gt;0,CONCATENATE("2vii_",'[1]Valoració '!$D$7,"00",A425)," ")</f>
        <v xml:space="preserve"> </v>
      </c>
    </row>
    <row r="426" spans="1:8" x14ac:dyDescent="0.25">
      <c r="A426" s="259">
        <v>419</v>
      </c>
      <c r="B426" s="210"/>
      <c r="C426" s="226"/>
      <c r="D426" s="263"/>
      <c r="E426" s="226"/>
      <c r="F426" s="226"/>
      <c r="G426" s="274" cm="1">
        <f t="array" ref="G426">_xlfn.XLOOKUP(B426,Tabla315[[#All],[name]],Tabla315[[#All],[point]],0,0)</f>
        <v>0</v>
      </c>
      <c r="H426" s="261" t="str">
        <f>IF(B426&gt;0,CONCATENATE("2vii_",'[1]Valoració '!$D$7,"00",A426)," ")</f>
        <v xml:space="preserve"> </v>
      </c>
    </row>
    <row r="427" spans="1:8" x14ac:dyDescent="0.25">
      <c r="A427" s="259">
        <v>420</v>
      </c>
      <c r="B427" s="210"/>
      <c r="C427" s="226"/>
      <c r="D427" s="263"/>
      <c r="E427" s="226"/>
      <c r="F427" s="226"/>
      <c r="G427" s="274" cm="1">
        <f t="array" ref="G427">_xlfn.XLOOKUP(B427,Tabla315[[#All],[name]],Tabla315[[#All],[point]],0,0)</f>
        <v>0</v>
      </c>
      <c r="H427" s="261" t="str">
        <f>IF(B427&gt;0,CONCATENATE("2vii_",'[1]Valoració '!$D$7,"00",A427)," ")</f>
        <v xml:space="preserve"> </v>
      </c>
    </row>
    <row r="428" spans="1:8" x14ac:dyDescent="0.25">
      <c r="A428" s="259">
        <v>421</v>
      </c>
      <c r="B428" s="210"/>
      <c r="C428" s="226"/>
      <c r="D428" s="263"/>
      <c r="E428" s="226"/>
      <c r="F428" s="226"/>
      <c r="G428" s="274" cm="1">
        <f t="array" ref="G428">_xlfn.XLOOKUP(B428,Tabla315[[#All],[name]],Tabla315[[#All],[point]],0,0)</f>
        <v>0</v>
      </c>
      <c r="H428" s="261" t="str">
        <f>IF(B428&gt;0,CONCATENATE("2vii_",'[1]Valoració '!$D$7,"00",A428)," ")</f>
        <v xml:space="preserve"> </v>
      </c>
    </row>
    <row r="429" spans="1:8" x14ac:dyDescent="0.25">
      <c r="A429" s="259">
        <v>422</v>
      </c>
      <c r="B429" s="210"/>
      <c r="C429" s="226"/>
      <c r="D429" s="263"/>
      <c r="E429" s="226"/>
      <c r="F429" s="226"/>
      <c r="G429" s="274" cm="1">
        <f t="array" ref="G429">_xlfn.XLOOKUP(B429,Tabla315[[#All],[name]],Tabla315[[#All],[point]],0,0)</f>
        <v>0</v>
      </c>
      <c r="H429" s="261" t="str">
        <f>IF(B429&gt;0,CONCATENATE("2vii_",'[1]Valoració '!$D$7,"00",A429)," ")</f>
        <v xml:space="preserve"> </v>
      </c>
    </row>
    <row r="430" spans="1:8" x14ac:dyDescent="0.25">
      <c r="A430" s="259">
        <v>423</v>
      </c>
      <c r="B430" s="210"/>
      <c r="C430" s="226"/>
      <c r="D430" s="263"/>
      <c r="E430" s="226"/>
      <c r="F430" s="226"/>
      <c r="G430" s="274" cm="1">
        <f t="array" ref="G430">_xlfn.XLOOKUP(B430,Tabla315[[#All],[name]],Tabla315[[#All],[point]],0,0)</f>
        <v>0</v>
      </c>
      <c r="H430" s="261" t="str">
        <f>IF(B430&gt;0,CONCATENATE("2vii_",'[1]Valoració '!$D$7,"00",A430)," ")</f>
        <v xml:space="preserve"> </v>
      </c>
    </row>
    <row r="431" spans="1:8" x14ac:dyDescent="0.25">
      <c r="A431" s="259">
        <v>424</v>
      </c>
      <c r="B431" s="210"/>
      <c r="C431" s="226"/>
      <c r="D431" s="263"/>
      <c r="E431" s="226"/>
      <c r="F431" s="226"/>
      <c r="G431" s="274" cm="1">
        <f t="array" ref="G431">_xlfn.XLOOKUP(B431,Tabla315[[#All],[name]],Tabla315[[#All],[point]],0,0)</f>
        <v>0</v>
      </c>
      <c r="H431" s="261" t="str">
        <f>IF(B431&gt;0,CONCATENATE("2vii_",'[1]Valoració '!$D$7,"00",A431)," ")</f>
        <v xml:space="preserve"> </v>
      </c>
    </row>
    <row r="432" spans="1:8" x14ac:dyDescent="0.25">
      <c r="A432" s="259">
        <v>425</v>
      </c>
      <c r="B432" s="210"/>
      <c r="C432" s="226"/>
      <c r="D432" s="263"/>
      <c r="E432" s="226"/>
      <c r="F432" s="226"/>
      <c r="G432" s="274" cm="1">
        <f t="array" ref="G432">_xlfn.XLOOKUP(B432,Tabla315[[#All],[name]],Tabla315[[#All],[point]],0,0)</f>
        <v>0</v>
      </c>
      <c r="H432" s="261" t="str">
        <f>IF(B432&gt;0,CONCATENATE("2vii_",'[1]Valoració '!$D$7,"00",A432)," ")</f>
        <v xml:space="preserve"> </v>
      </c>
    </row>
    <row r="433" spans="1:8" x14ac:dyDescent="0.25">
      <c r="A433" s="259">
        <v>426</v>
      </c>
      <c r="B433" s="210"/>
      <c r="C433" s="226"/>
      <c r="D433" s="263"/>
      <c r="E433" s="226"/>
      <c r="F433" s="226"/>
      <c r="G433" s="274" cm="1">
        <f t="array" ref="G433">_xlfn.XLOOKUP(B433,Tabla315[[#All],[name]],Tabla315[[#All],[point]],0,0)</f>
        <v>0</v>
      </c>
      <c r="H433" s="261" t="str">
        <f>IF(B433&gt;0,CONCATENATE("2vii_",'[1]Valoració '!$D$7,"00",A433)," ")</f>
        <v xml:space="preserve"> </v>
      </c>
    </row>
    <row r="434" spans="1:8" x14ac:dyDescent="0.25">
      <c r="A434" s="259">
        <v>427</v>
      </c>
      <c r="B434" s="210"/>
      <c r="C434" s="226"/>
      <c r="D434" s="263"/>
      <c r="E434" s="226"/>
      <c r="F434" s="226"/>
      <c r="G434" s="274" cm="1">
        <f t="array" ref="G434">_xlfn.XLOOKUP(B434,Tabla315[[#All],[name]],Tabla315[[#All],[point]],0,0)</f>
        <v>0</v>
      </c>
      <c r="H434" s="261" t="str">
        <f>IF(B434&gt;0,CONCATENATE("2vii_",'[1]Valoració '!$D$7,"00",A434)," ")</f>
        <v xml:space="preserve"> </v>
      </c>
    </row>
    <row r="435" spans="1:8" x14ac:dyDescent="0.25">
      <c r="A435" s="259">
        <v>428</v>
      </c>
      <c r="B435" s="210"/>
      <c r="C435" s="226"/>
      <c r="D435" s="263"/>
      <c r="E435" s="226"/>
      <c r="F435" s="226"/>
      <c r="G435" s="274" cm="1">
        <f t="array" ref="G435">_xlfn.XLOOKUP(B435,Tabla315[[#All],[name]],Tabla315[[#All],[point]],0,0)</f>
        <v>0</v>
      </c>
      <c r="H435" s="261" t="str">
        <f>IF(B435&gt;0,CONCATENATE("2vii_",'[1]Valoració '!$D$7,"00",A435)," ")</f>
        <v xml:space="preserve"> </v>
      </c>
    </row>
    <row r="436" spans="1:8" x14ac:dyDescent="0.25">
      <c r="A436" s="259">
        <v>429</v>
      </c>
      <c r="B436" s="210"/>
      <c r="C436" s="226"/>
      <c r="D436" s="263"/>
      <c r="E436" s="226"/>
      <c r="F436" s="226"/>
      <c r="G436" s="274" cm="1">
        <f t="array" ref="G436">_xlfn.XLOOKUP(B436,Tabla315[[#All],[name]],Tabla315[[#All],[point]],0,0)</f>
        <v>0</v>
      </c>
      <c r="H436" s="261" t="str">
        <f>IF(B436&gt;0,CONCATENATE("2vii_",'[1]Valoració '!$D$7,"00",A436)," ")</f>
        <v xml:space="preserve"> </v>
      </c>
    </row>
    <row r="437" spans="1:8" x14ac:dyDescent="0.25">
      <c r="A437" s="259">
        <v>430</v>
      </c>
      <c r="B437" s="210"/>
      <c r="C437" s="226"/>
      <c r="D437" s="263"/>
      <c r="E437" s="226"/>
      <c r="F437" s="226"/>
      <c r="G437" s="274" cm="1">
        <f t="array" ref="G437">_xlfn.XLOOKUP(B437,Tabla315[[#All],[name]],Tabla315[[#All],[point]],0,0)</f>
        <v>0</v>
      </c>
      <c r="H437" s="261" t="str">
        <f>IF(B437&gt;0,CONCATENATE("2vii_",'[1]Valoració '!$D$7,"00",A437)," ")</f>
        <v xml:space="preserve"> </v>
      </c>
    </row>
    <row r="438" spans="1:8" x14ac:dyDescent="0.25">
      <c r="A438" s="259">
        <v>431</v>
      </c>
      <c r="B438" s="210"/>
      <c r="C438" s="226"/>
      <c r="D438" s="263"/>
      <c r="E438" s="226"/>
      <c r="F438" s="226"/>
      <c r="G438" s="274" cm="1">
        <f t="array" ref="G438">_xlfn.XLOOKUP(B438,Tabla315[[#All],[name]],Tabla315[[#All],[point]],0,0)</f>
        <v>0</v>
      </c>
      <c r="H438" s="261" t="str">
        <f>IF(B438&gt;0,CONCATENATE("2vii_",'[1]Valoració '!$D$7,"00",A438)," ")</f>
        <v xml:space="preserve"> </v>
      </c>
    </row>
    <row r="439" spans="1:8" x14ac:dyDescent="0.25">
      <c r="A439" s="259">
        <v>432</v>
      </c>
      <c r="B439" s="210"/>
      <c r="C439" s="226"/>
      <c r="D439" s="263"/>
      <c r="E439" s="226"/>
      <c r="F439" s="226"/>
      <c r="G439" s="274" cm="1">
        <f t="array" ref="G439">_xlfn.XLOOKUP(B439,Tabla315[[#All],[name]],Tabla315[[#All],[point]],0,0)</f>
        <v>0</v>
      </c>
      <c r="H439" s="261" t="str">
        <f>IF(B439&gt;0,CONCATENATE("2vii_",'[1]Valoració '!$D$7,"00",A439)," ")</f>
        <v xml:space="preserve"> </v>
      </c>
    </row>
    <row r="440" spans="1:8" x14ac:dyDescent="0.25">
      <c r="A440" s="259">
        <v>433</v>
      </c>
      <c r="B440" s="210"/>
      <c r="C440" s="226"/>
      <c r="D440" s="263"/>
      <c r="E440" s="226"/>
      <c r="F440" s="226"/>
      <c r="G440" s="274" cm="1">
        <f t="array" ref="G440">_xlfn.XLOOKUP(B440,Tabla315[[#All],[name]],Tabla315[[#All],[point]],0,0)</f>
        <v>0</v>
      </c>
      <c r="H440" s="261" t="str">
        <f>IF(B440&gt;0,CONCATENATE("2vii_",'[1]Valoració '!$D$7,"00",A440)," ")</f>
        <v xml:space="preserve"> </v>
      </c>
    </row>
    <row r="441" spans="1:8" x14ac:dyDescent="0.25">
      <c r="A441" s="259">
        <v>434</v>
      </c>
      <c r="B441" s="210"/>
      <c r="C441" s="226"/>
      <c r="D441" s="263"/>
      <c r="E441" s="226"/>
      <c r="F441" s="226"/>
      <c r="G441" s="274" cm="1">
        <f t="array" ref="G441">_xlfn.XLOOKUP(B441,Tabla315[[#All],[name]],Tabla315[[#All],[point]],0,0)</f>
        <v>0</v>
      </c>
      <c r="H441" s="261" t="str">
        <f>IF(B441&gt;0,CONCATENATE("2vii_",'[1]Valoració '!$D$7,"00",A441)," ")</f>
        <v xml:space="preserve"> </v>
      </c>
    </row>
    <row r="442" spans="1:8" x14ac:dyDescent="0.25">
      <c r="A442" s="259">
        <v>435</v>
      </c>
      <c r="B442" s="210"/>
      <c r="C442" s="226"/>
      <c r="D442" s="263"/>
      <c r="E442" s="226"/>
      <c r="F442" s="226"/>
      <c r="G442" s="274" cm="1">
        <f t="array" ref="G442">_xlfn.XLOOKUP(B442,Tabla315[[#All],[name]],Tabla315[[#All],[point]],0,0)</f>
        <v>0</v>
      </c>
      <c r="H442" s="261" t="str">
        <f>IF(B442&gt;0,CONCATENATE("2vii_",'[1]Valoració '!$D$7,"00",A442)," ")</f>
        <v xml:space="preserve"> </v>
      </c>
    </row>
    <row r="443" spans="1:8" x14ac:dyDescent="0.25">
      <c r="A443" s="259">
        <v>436</v>
      </c>
      <c r="B443" s="210"/>
      <c r="C443" s="226"/>
      <c r="D443" s="263"/>
      <c r="E443" s="226"/>
      <c r="F443" s="226"/>
      <c r="G443" s="274" cm="1">
        <f t="array" ref="G443">_xlfn.XLOOKUP(B443,Tabla315[[#All],[name]],Tabla315[[#All],[point]],0,0)</f>
        <v>0</v>
      </c>
      <c r="H443" s="261" t="str">
        <f>IF(B443&gt;0,CONCATENATE("2vii_",'[1]Valoració '!$D$7,"00",A443)," ")</f>
        <v xml:space="preserve"> </v>
      </c>
    </row>
    <row r="444" spans="1:8" x14ac:dyDescent="0.25">
      <c r="A444" s="259">
        <v>437</v>
      </c>
      <c r="B444" s="210"/>
      <c r="C444" s="226"/>
      <c r="D444" s="263"/>
      <c r="E444" s="226"/>
      <c r="F444" s="226"/>
      <c r="G444" s="274" cm="1">
        <f t="array" ref="G444">_xlfn.XLOOKUP(B444,Tabla315[[#All],[name]],Tabla315[[#All],[point]],0,0)</f>
        <v>0</v>
      </c>
      <c r="H444" s="261" t="str">
        <f>IF(B444&gt;0,CONCATENATE("2vii_",'[1]Valoració '!$D$7,"00",A444)," ")</f>
        <v xml:space="preserve"> </v>
      </c>
    </row>
    <row r="445" spans="1:8" x14ac:dyDescent="0.25">
      <c r="A445" s="259">
        <v>438</v>
      </c>
      <c r="B445" s="210"/>
      <c r="C445" s="226"/>
      <c r="D445" s="263"/>
      <c r="E445" s="226"/>
      <c r="F445" s="226"/>
      <c r="G445" s="274" cm="1">
        <f t="array" ref="G445">_xlfn.XLOOKUP(B445,Tabla315[[#All],[name]],Tabla315[[#All],[point]],0,0)</f>
        <v>0</v>
      </c>
      <c r="H445" s="261" t="str">
        <f>IF(B445&gt;0,CONCATENATE("2vii_",'[1]Valoració '!$D$7,"00",A445)," ")</f>
        <v xml:space="preserve"> </v>
      </c>
    </row>
    <row r="446" spans="1:8" x14ac:dyDescent="0.25">
      <c r="A446" s="259">
        <v>439</v>
      </c>
      <c r="B446" s="210"/>
      <c r="C446" s="226"/>
      <c r="D446" s="263"/>
      <c r="E446" s="226"/>
      <c r="F446" s="226"/>
      <c r="G446" s="274" cm="1">
        <f t="array" ref="G446">_xlfn.XLOOKUP(B446,Tabla315[[#All],[name]],Tabla315[[#All],[point]],0,0)</f>
        <v>0</v>
      </c>
      <c r="H446" s="261" t="str">
        <f>IF(B446&gt;0,CONCATENATE("2vii_",'[1]Valoració '!$D$7,"00",A446)," ")</f>
        <v xml:space="preserve"> </v>
      </c>
    </row>
    <row r="447" spans="1:8" x14ac:dyDescent="0.25">
      <c r="A447" s="259">
        <v>440</v>
      </c>
      <c r="B447" s="210"/>
      <c r="C447" s="226"/>
      <c r="D447" s="263"/>
      <c r="E447" s="226"/>
      <c r="F447" s="226"/>
      <c r="G447" s="274" cm="1">
        <f t="array" ref="G447">_xlfn.XLOOKUP(B447,Tabla315[[#All],[name]],Tabla315[[#All],[point]],0,0)</f>
        <v>0</v>
      </c>
      <c r="H447" s="261" t="str">
        <f>IF(B447&gt;0,CONCATENATE("2vii_",'[1]Valoració '!$D$7,"00",A447)," ")</f>
        <v xml:space="preserve"> </v>
      </c>
    </row>
    <row r="448" spans="1:8" x14ac:dyDescent="0.25">
      <c r="A448" s="259">
        <v>441</v>
      </c>
      <c r="B448" s="210"/>
      <c r="C448" s="226"/>
      <c r="D448" s="263"/>
      <c r="E448" s="226"/>
      <c r="F448" s="226"/>
      <c r="G448" s="274" cm="1">
        <f t="array" ref="G448">_xlfn.XLOOKUP(B448,Tabla315[[#All],[name]],Tabla315[[#All],[point]],0,0)</f>
        <v>0</v>
      </c>
      <c r="H448" s="261" t="str">
        <f>IF(B448&gt;0,CONCATENATE("2vii_",'[1]Valoració '!$D$7,"00",A448)," ")</f>
        <v xml:space="preserve"> </v>
      </c>
    </row>
    <row r="449" spans="1:8" x14ac:dyDescent="0.25">
      <c r="A449" s="259">
        <v>442</v>
      </c>
      <c r="B449" s="210"/>
      <c r="C449" s="226"/>
      <c r="D449" s="263"/>
      <c r="E449" s="226"/>
      <c r="F449" s="226"/>
      <c r="G449" s="274" cm="1">
        <f t="array" ref="G449">_xlfn.XLOOKUP(B449,Tabla315[[#All],[name]],Tabla315[[#All],[point]],0,0)</f>
        <v>0</v>
      </c>
      <c r="H449" s="261" t="str">
        <f>IF(B449&gt;0,CONCATENATE("2vii_",'[1]Valoració '!$D$7,"00",A449)," ")</f>
        <v xml:space="preserve"> </v>
      </c>
    </row>
    <row r="450" spans="1:8" x14ac:dyDescent="0.25">
      <c r="A450" s="259">
        <v>443</v>
      </c>
      <c r="B450" s="210"/>
      <c r="C450" s="226"/>
      <c r="D450" s="263"/>
      <c r="E450" s="226"/>
      <c r="F450" s="226"/>
      <c r="G450" s="274" cm="1">
        <f t="array" ref="G450">_xlfn.XLOOKUP(B450,Tabla315[[#All],[name]],Tabla315[[#All],[point]],0,0)</f>
        <v>0</v>
      </c>
      <c r="H450" s="261" t="str">
        <f>IF(B450&gt;0,CONCATENATE("2vii_",'[1]Valoració '!$D$7,"00",A450)," ")</f>
        <v xml:space="preserve"> </v>
      </c>
    </row>
    <row r="451" spans="1:8" x14ac:dyDescent="0.25">
      <c r="A451" s="259">
        <v>444</v>
      </c>
      <c r="B451" s="210"/>
      <c r="C451" s="226"/>
      <c r="D451" s="263"/>
      <c r="E451" s="226"/>
      <c r="F451" s="226"/>
      <c r="G451" s="274" cm="1">
        <f t="array" ref="G451">_xlfn.XLOOKUP(B451,Tabla315[[#All],[name]],Tabla315[[#All],[point]],0,0)</f>
        <v>0</v>
      </c>
      <c r="H451" s="261" t="str">
        <f>IF(B451&gt;0,CONCATENATE("2vii_",'[1]Valoració '!$D$7,"00",A451)," ")</f>
        <v xml:space="preserve"> </v>
      </c>
    </row>
    <row r="452" spans="1:8" x14ac:dyDescent="0.25">
      <c r="A452" s="259">
        <v>445</v>
      </c>
      <c r="B452" s="210"/>
      <c r="C452" s="226"/>
      <c r="D452" s="263"/>
      <c r="E452" s="226"/>
      <c r="F452" s="226"/>
      <c r="G452" s="274" cm="1">
        <f t="array" ref="G452">_xlfn.XLOOKUP(B452,Tabla315[[#All],[name]],Tabla315[[#All],[point]],0,0)</f>
        <v>0</v>
      </c>
      <c r="H452" s="261" t="str">
        <f>IF(B452&gt;0,CONCATENATE("2vii_",'[1]Valoració '!$D$7,"00",A452)," ")</f>
        <v xml:space="preserve"> </v>
      </c>
    </row>
    <row r="453" spans="1:8" x14ac:dyDescent="0.25">
      <c r="A453" s="259">
        <v>446</v>
      </c>
      <c r="B453" s="210"/>
      <c r="C453" s="226"/>
      <c r="D453" s="263"/>
      <c r="E453" s="226"/>
      <c r="F453" s="226"/>
      <c r="G453" s="274" cm="1">
        <f t="array" ref="G453">_xlfn.XLOOKUP(B453,Tabla315[[#All],[name]],Tabla315[[#All],[point]],0,0)</f>
        <v>0</v>
      </c>
      <c r="H453" s="261" t="str">
        <f>IF(B453&gt;0,CONCATENATE("2vii_",'[1]Valoració '!$D$7,"00",A453)," ")</f>
        <v xml:space="preserve"> </v>
      </c>
    </row>
    <row r="454" spans="1:8" x14ac:dyDescent="0.25">
      <c r="A454" s="259">
        <v>447</v>
      </c>
      <c r="B454" s="210"/>
      <c r="C454" s="226"/>
      <c r="D454" s="263"/>
      <c r="E454" s="226"/>
      <c r="F454" s="226"/>
      <c r="G454" s="274" cm="1">
        <f t="array" ref="G454">_xlfn.XLOOKUP(B454,Tabla315[[#All],[name]],Tabla315[[#All],[point]],0,0)</f>
        <v>0</v>
      </c>
      <c r="H454" s="261" t="str">
        <f>IF(B454&gt;0,CONCATENATE("2vii_",'[1]Valoració '!$D$7,"00",A454)," ")</f>
        <v xml:space="preserve"> </v>
      </c>
    </row>
    <row r="455" spans="1:8" x14ac:dyDescent="0.25">
      <c r="A455" s="259">
        <v>448</v>
      </c>
      <c r="B455" s="210"/>
      <c r="C455" s="226"/>
      <c r="D455" s="263"/>
      <c r="E455" s="226"/>
      <c r="F455" s="226"/>
      <c r="G455" s="274" cm="1">
        <f t="array" ref="G455">_xlfn.XLOOKUP(B455,Tabla315[[#All],[name]],Tabla315[[#All],[point]],0,0)</f>
        <v>0</v>
      </c>
      <c r="H455" s="261" t="str">
        <f>IF(B455&gt;0,CONCATENATE("2vii_",'[1]Valoració '!$D$7,"00",A455)," ")</f>
        <v xml:space="preserve"> </v>
      </c>
    </row>
    <row r="456" spans="1:8" x14ac:dyDescent="0.25">
      <c r="A456" s="259">
        <v>449</v>
      </c>
      <c r="B456" s="210"/>
      <c r="C456" s="226"/>
      <c r="D456" s="263"/>
      <c r="E456" s="226"/>
      <c r="F456" s="226"/>
      <c r="G456" s="274" cm="1">
        <f t="array" ref="G456">_xlfn.XLOOKUP(B456,Tabla315[[#All],[name]],Tabla315[[#All],[point]],0,0)</f>
        <v>0</v>
      </c>
      <c r="H456" s="261" t="str">
        <f>IF(B456&gt;0,CONCATENATE("2vii_",'[1]Valoració '!$D$7,"00",A456)," ")</f>
        <v xml:space="preserve"> </v>
      </c>
    </row>
    <row r="457" spans="1:8" x14ac:dyDescent="0.25">
      <c r="A457" s="259">
        <v>450</v>
      </c>
      <c r="B457" s="210"/>
      <c r="C457" s="226"/>
      <c r="D457" s="263"/>
      <c r="E457" s="226"/>
      <c r="F457" s="226"/>
      <c r="G457" s="274" cm="1">
        <f t="array" ref="G457">_xlfn.XLOOKUP(B457,Tabla315[[#All],[name]],Tabla315[[#All],[point]],0,0)</f>
        <v>0</v>
      </c>
      <c r="H457" s="261" t="str">
        <f>IF(B457&gt;0,CONCATENATE("2vii_",'[1]Valoració '!$D$7,"00",A457)," ")</f>
        <v xml:space="preserve"> </v>
      </c>
    </row>
    <row r="458" spans="1:8" x14ac:dyDescent="0.25">
      <c r="A458" s="259">
        <v>451</v>
      </c>
      <c r="B458" s="210"/>
      <c r="C458" s="226"/>
      <c r="D458" s="263"/>
      <c r="E458" s="226"/>
      <c r="F458" s="226"/>
      <c r="G458" s="274" cm="1">
        <f t="array" ref="G458">_xlfn.XLOOKUP(B458,Tabla315[[#All],[name]],Tabla315[[#All],[point]],0,0)</f>
        <v>0</v>
      </c>
      <c r="H458" s="261" t="str">
        <f>IF(B458&gt;0,CONCATENATE("2vii_",'[1]Valoració '!$D$7,"00",A458)," ")</f>
        <v xml:space="preserve"> </v>
      </c>
    </row>
    <row r="459" spans="1:8" x14ac:dyDescent="0.25">
      <c r="A459" s="259">
        <v>452</v>
      </c>
      <c r="B459" s="210"/>
      <c r="C459" s="226"/>
      <c r="D459" s="263"/>
      <c r="E459" s="226"/>
      <c r="F459" s="226"/>
      <c r="G459" s="274" cm="1">
        <f t="array" ref="G459">_xlfn.XLOOKUP(B459,Tabla315[[#All],[name]],Tabla315[[#All],[point]],0,0)</f>
        <v>0</v>
      </c>
      <c r="H459" s="261" t="str">
        <f>IF(B459&gt;0,CONCATENATE("2vii_",'[1]Valoració '!$D$7,"00",A459)," ")</f>
        <v xml:space="preserve"> </v>
      </c>
    </row>
    <row r="460" spans="1:8" x14ac:dyDescent="0.25">
      <c r="A460" s="259">
        <v>453</v>
      </c>
      <c r="B460" s="210"/>
      <c r="C460" s="226"/>
      <c r="D460" s="263"/>
      <c r="E460" s="226"/>
      <c r="F460" s="226"/>
      <c r="G460" s="274" cm="1">
        <f t="array" ref="G460">_xlfn.XLOOKUP(B460,Tabla315[[#All],[name]],Tabla315[[#All],[point]],0,0)</f>
        <v>0</v>
      </c>
      <c r="H460" s="261" t="str">
        <f>IF(B460&gt;0,CONCATENATE("2vii_",'[1]Valoració '!$D$7,"00",A460)," ")</f>
        <v xml:space="preserve"> </v>
      </c>
    </row>
    <row r="461" spans="1:8" x14ac:dyDescent="0.25">
      <c r="A461" s="259">
        <v>454</v>
      </c>
      <c r="B461" s="210"/>
      <c r="C461" s="226"/>
      <c r="D461" s="263"/>
      <c r="E461" s="226"/>
      <c r="F461" s="226"/>
      <c r="G461" s="274" cm="1">
        <f t="array" ref="G461">_xlfn.XLOOKUP(B461,Tabla315[[#All],[name]],Tabla315[[#All],[point]],0,0)</f>
        <v>0</v>
      </c>
      <c r="H461" s="261" t="str">
        <f>IF(B461&gt;0,CONCATENATE("2vii_",'[1]Valoració '!$D$7,"00",A461)," ")</f>
        <v xml:space="preserve"> </v>
      </c>
    </row>
    <row r="462" spans="1:8" x14ac:dyDescent="0.25">
      <c r="A462" s="259">
        <v>455</v>
      </c>
      <c r="B462" s="210"/>
      <c r="C462" s="226"/>
      <c r="D462" s="263"/>
      <c r="E462" s="226"/>
      <c r="F462" s="226"/>
      <c r="G462" s="274" cm="1">
        <f t="array" ref="G462">_xlfn.XLOOKUP(B462,Tabla315[[#All],[name]],Tabla315[[#All],[point]],0,0)</f>
        <v>0</v>
      </c>
      <c r="H462" s="261" t="str">
        <f>IF(B462&gt;0,CONCATENATE("2vii_",'[1]Valoració '!$D$7,"00",A462)," ")</f>
        <v xml:space="preserve"> </v>
      </c>
    </row>
    <row r="463" spans="1:8" x14ac:dyDescent="0.25">
      <c r="A463" s="259">
        <v>456</v>
      </c>
      <c r="B463" s="210"/>
      <c r="C463" s="226"/>
      <c r="D463" s="263"/>
      <c r="E463" s="226"/>
      <c r="F463" s="226"/>
      <c r="G463" s="274" cm="1">
        <f t="array" ref="G463">_xlfn.XLOOKUP(B463,Tabla315[[#All],[name]],Tabla315[[#All],[point]],0,0)</f>
        <v>0</v>
      </c>
      <c r="H463" s="261" t="str">
        <f>IF(B463&gt;0,CONCATENATE("2vii_",'[1]Valoració '!$D$7,"00",A463)," ")</f>
        <v xml:space="preserve"> </v>
      </c>
    </row>
    <row r="464" spans="1:8" x14ac:dyDescent="0.25">
      <c r="A464" s="259">
        <v>457</v>
      </c>
      <c r="B464" s="210"/>
      <c r="C464" s="226"/>
      <c r="D464" s="263"/>
      <c r="E464" s="226"/>
      <c r="F464" s="226"/>
      <c r="G464" s="274" cm="1">
        <f t="array" ref="G464">_xlfn.XLOOKUP(B464,Tabla315[[#All],[name]],Tabla315[[#All],[point]],0,0)</f>
        <v>0</v>
      </c>
      <c r="H464" s="261" t="str">
        <f>IF(B464&gt;0,CONCATENATE("2vii_",'[1]Valoració '!$D$7,"00",A464)," ")</f>
        <v xml:space="preserve"> </v>
      </c>
    </row>
    <row r="465" spans="1:8" x14ac:dyDescent="0.25">
      <c r="A465" s="259">
        <v>458</v>
      </c>
      <c r="B465" s="210"/>
      <c r="C465" s="226"/>
      <c r="D465" s="263"/>
      <c r="E465" s="226"/>
      <c r="F465" s="226"/>
      <c r="G465" s="274" cm="1">
        <f t="array" ref="G465">_xlfn.XLOOKUP(B465,Tabla315[[#All],[name]],Tabla315[[#All],[point]],0,0)</f>
        <v>0</v>
      </c>
      <c r="H465" s="261" t="str">
        <f>IF(B465&gt;0,CONCATENATE("2vii_",'[1]Valoració '!$D$7,"00",A465)," ")</f>
        <v xml:space="preserve"> </v>
      </c>
    </row>
    <row r="466" spans="1:8" x14ac:dyDescent="0.25">
      <c r="A466" s="259">
        <v>459</v>
      </c>
      <c r="B466" s="210"/>
      <c r="C466" s="226"/>
      <c r="D466" s="263"/>
      <c r="E466" s="226"/>
      <c r="F466" s="226"/>
      <c r="G466" s="274" cm="1">
        <f t="array" ref="G466">_xlfn.XLOOKUP(B466,Tabla315[[#All],[name]],Tabla315[[#All],[point]],0,0)</f>
        <v>0</v>
      </c>
      <c r="H466" s="261" t="str">
        <f>IF(B466&gt;0,CONCATENATE("2vii_",'[1]Valoració '!$D$7,"00",A466)," ")</f>
        <v xml:space="preserve"> </v>
      </c>
    </row>
    <row r="467" spans="1:8" x14ac:dyDescent="0.25">
      <c r="A467" s="259">
        <v>460</v>
      </c>
      <c r="B467" s="210"/>
      <c r="C467" s="226"/>
      <c r="D467" s="263"/>
      <c r="E467" s="226"/>
      <c r="F467" s="226"/>
      <c r="G467" s="274" cm="1">
        <f t="array" ref="G467">_xlfn.XLOOKUP(B467,Tabla315[[#All],[name]],Tabla315[[#All],[point]],0,0)</f>
        <v>0</v>
      </c>
      <c r="H467" s="261" t="str">
        <f>IF(B467&gt;0,CONCATENATE("2vii_",'[1]Valoració '!$D$7,"00",A467)," ")</f>
        <v xml:space="preserve"> </v>
      </c>
    </row>
    <row r="468" spans="1:8" x14ac:dyDescent="0.25">
      <c r="A468" s="259">
        <v>461</v>
      </c>
      <c r="B468" s="210"/>
      <c r="C468" s="226"/>
      <c r="D468" s="263"/>
      <c r="E468" s="226"/>
      <c r="F468" s="226"/>
      <c r="G468" s="274" cm="1">
        <f t="array" ref="G468">_xlfn.XLOOKUP(B468,Tabla315[[#All],[name]],Tabla315[[#All],[point]],0,0)</f>
        <v>0</v>
      </c>
      <c r="H468" s="261" t="str">
        <f>IF(B468&gt;0,CONCATENATE("2vii_",'[1]Valoració '!$D$7,"00",A468)," ")</f>
        <v xml:space="preserve"> </v>
      </c>
    </row>
    <row r="469" spans="1:8" x14ac:dyDescent="0.25">
      <c r="A469" s="259">
        <v>462</v>
      </c>
      <c r="B469" s="210"/>
      <c r="C469" s="226"/>
      <c r="D469" s="263"/>
      <c r="E469" s="226"/>
      <c r="F469" s="226"/>
      <c r="G469" s="274" cm="1">
        <f t="array" ref="G469">_xlfn.XLOOKUP(B469,Tabla315[[#All],[name]],Tabla315[[#All],[point]],0,0)</f>
        <v>0</v>
      </c>
      <c r="H469" s="261" t="str">
        <f>IF(B469&gt;0,CONCATENATE("2vii_",'[1]Valoració '!$D$7,"00",A469)," ")</f>
        <v xml:space="preserve"> </v>
      </c>
    </row>
    <row r="470" spans="1:8" x14ac:dyDescent="0.25">
      <c r="A470" s="259">
        <v>463</v>
      </c>
      <c r="B470" s="210"/>
      <c r="C470" s="226"/>
      <c r="D470" s="263"/>
      <c r="E470" s="226"/>
      <c r="F470" s="226"/>
      <c r="G470" s="274" cm="1">
        <f t="array" ref="G470">_xlfn.XLOOKUP(B470,Tabla315[[#All],[name]],Tabla315[[#All],[point]],0,0)</f>
        <v>0</v>
      </c>
      <c r="H470" s="261" t="str">
        <f>IF(B470&gt;0,CONCATENATE("2vii_",'[1]Valoració '!$D$7,"00",A470)," ")</f>
        <v xml:space="preserve"> </v>
      </c>
    </row>
    <row r="471" spans="1:8" x14ac:dyDescent="0.25">
      <c r="A471" s="259">
        <v>464</v>
      </c>
      <c r="B471" s="210"/>
      <c r="C471" s="226"/>
      <c r="D471" s="263"/>
      <c r="E471" s="226"/>
      <c r="F471" s="226"/>
      <c r="G471" s="274" cm="1">
        <f t="array" ref="G471">_xlfn.XLOOKUP(B471,Tabla315[[#All],[name]],Tabla315[[#All],[point]],0,0)</f>
        <v>0</v>
      </c>
      <c r="H471" s="261" t="str">
        <f>IF(B471&gt;0,CONCATENATE("2vii_",'[1]Valoració '!$D$7,"00",A471)," ")</f>
        <v xml:space="preserve"> </v>
      </c>
    </row>
    <row r="472" spans="1:8" x14ac:dyDescent="0.25">
      <c r="A472" s="259">
        <v>465</v>
      </c>
      <c r="B472" s="210"/>
      <c r="C472" s="226"/>
      <c r="D472" s="263"/>
      <c r="E472" s="226"/>
      <c r="F472" s="226"/>
      <c r="G472" s="274" cm="1">
        <f t="array" ref="G472">_xlfn.XLOOKUP(B472,Tabla315[[#All],[name]],Tabla315[[#All],[point]],0,0)</f>
        <v>0</v>
      </c>
      <c r="H472" s="261" t="str">
        <f>IF(B472&gt;0,CONCATENATE("2vii_",'[1]Valoració '!$D$7,"00",A472)," ")</f>
        <v xml:space="preserve"> </v>
      </c>
    </row>
    <row r="473" spans="1:8" x14ac:dyDescent="0.25">
      <c r="A473" s="259">
        <v>466</v>
      </c>
      <c r="B473" s="210"/>
      <c r="C473" s="226"/>
      <c r="D473" s="263"/>
      <c r="E473" s="226"/>
      <c r="F473" s="226"/>
      <c r="G473" s="274" cm="1">
        <f t="array" ref="G473">_xlfn.XLOOKUP(B473,Tabla315[[#All],[name]],Tabla315[[#All],[point]],0,0)</f>
        <v>0</v>
      </c>
      <c r="H473" s="261" t="str">
        <f>IF(B473&gt;0,CONCATENATE("2vii_",'[1]Valoració '!$D$7,"00",A473)," ")</f>
        <v xml:space="preserve"> </v>
      </c>
    </row>
    <row r="474" spans="1:8" x14ac:dyDescent="0.25">
      <c r="A474" s="259">
        <v>467</v>
      </c>
      <c r="B474" s="210"/>
      <c r="C474" s="226"/>
      <c r="D474" s="263"/>
      <c r="E474" s="226"/>
      <c r="F474" s="226"/>
      <c r="G474" s="274" cm="1">
        <f t="array" ref="G474">_xlfn.XLOOKUP(B474,Tabla315[[#All],[name]],Tabla315[[#All],[point]],0,0)</f>
        <v>0</v>
      </c>
      <c r="H474" s="261" t="str">
        <f>IF(B474&gt;0,CONCATENATE("2vii_",'[1]Valoració '!$D$7,"00",A474)," ")</f>
        <v xml:space="preserve"> </v>
      </c>
    </row>
    <row r="475" spans="1:8" x14ac:dyDescent="0.25">
      <c r="A475" s="259">
        <v>468</v>
      </c>
      <c r="B475" s="210"/>
      <c r="C475" s="226"/>
      <c r="D475" s="263"/>
      <c r="E475" s="226"/>
      <c r="F475" s="226"/>
      <c r="G475" s="274" cm="1">
        <f t="array" ref="G475">_xlfn.XLOOKUP(B475,Tabla315[[#All],[name]],Tabla315[[#All],[point]],0,0)</f>
        <v>0</v>
      </c>
      <c r="H475" s="261" t="str">
        <f>IF(B475&gt;0,CONCATENATE("2vii_",'[1]Valoració '!$D$7,"00",A475)," ")</f>
        <v xml:space="preserve"> </v>
      </c>
    </row>
    <row r="476" spans="1:8" x14ac:dyDescent="0.25">
      <c r="A476" s="259">
        <v>469</v>
      </c>
      <c r="B476" s="210"/>
      <c r="C476" s="226"/>
      <c r="D476" s="263"/>
      <c r="E476" s="226"/>
      <c r="F476" s="226"/>
      <c r="G476" s="274" cm="1">
        <f t="array" ref="G476">_xlfn.XLOOKUP(B476,Tabla315[[#All],[name]],Tabla315[[#All],[point]],0,0)</f>
        <v>0</v>
      </c>
      <c r="H476" s="261" t="str">
        <f>IF(B476&gt;0,CONCATENATE("2vii_",'[1]Valoració '!$D$7,"00",A476)," ")</f>
        <v xml:space="preserve"> </v>
      </c>
    </row>
    <row r="477" spans="1:8" x14ac:dyDescent="0.25">
      <c r="A477" s="259">
        <v>470</v>
      </c>
      <c r="B477" s="210"/>
      <c r="C477" s="226"/>
      <c r="D477" s="263"/>
      <c r="E477" s="226"/>
      <c r="F477" s="226"/>
      <c r="G477" s="274" cm="1">
        <f t="array" ref="G477">_xlfn.XLOOKUP(B477,Tabla315[[#All],[name]],Tabla315[[#All],[point]],0,0)</f>
        <v>0</v>
      </c>
      <c r="H477" s="261" t="str">
        <f>IF(B477&gt;0,CONCATENATE("2vii_",'[1]Valoració '!$D$7,"00",A477)," ")</f>
        <v xml:space="preserve"> </v>
      </c>
    </row>
    <row r="478" spans="1:8" x14ac:dyDescent="0.25">
      <c r="A478" s="259">
        <v>471</v>
      </c>
      <c r="B478" s="210"/>
      <c r="C478" s="226"/>
      <c r="D478" s="263"/>
      <c r="E478" s="226"/>
      <c r="F478" s="226"/>
      <c r="G478" s="274" cm="1">
        <f t="array" ref="G478">_xlfn.XLOOKUP(B478,Tabla315[[#All],[name]],Tabla315[[#All],[point]],0,0)</f>
        <v>0</v>
      </c>
      <c r="H478" s="261" t="str">
        <f>IF(B478&gt;0,CONCATENATE("2vii_",'[1]Valoració '!$D$7,"00",A478)," ")</f>
        <v xml:space="preserve"> </v>
      </c>
    </row>
    <row r="479" spans="1:8" x14ac:dyDescent="0.25">
      <c r="A479" s="259">
        <v>472</v>
      </c>
      <c r="B479" s="210"/>
      <c r="C479" s="226"/>
      <c r="D479" s="263"/>
      <c r="E479" s="226"/>
      <c r="F479" s="226"/>
      <c r="G479" s="274" cm="1">
        <f t="array" ref="G479">_xlfn.XLOOKUP(B479,Tabla315[[#All],[name]],Tabla315[[#All],[point]],0,0)</f>
        <v>0</v>
      </c>
      <c r="H479" s="261" t="str">
        <f>IF(B479&gt;0,CONCATENATE("2vii_",'[1]Valoració '!$D$7,"00",A479)," ")</f>
        <v xml:space="preserve"> </v>
      </c>
    </row>
    <row r="480" spans="1:8" x14ac:dyDescent="0.25">
      <c r="A480" s="259">
        <v>473</v>
      </c>
      <c r="B480" s="210"/>
      <c r="C480" s="226"/>
      <c r="D480" s="263"/>
      <c r="E480" s="226"/>
      <c r="F480" s="226"/>
      <c r="G480" s="274" cm="1">
        <f t="array" ref="G480">_xlfn.XLOOKUP(B480,Tabla315[[#All],[name]],Tabla315[[#All],[point]],0,0)</f>
        <v>0</v>
      </c>
      <c r="H480" s="261" t="str">
        <f>IF(B480&gt;0,CONCATENATE("2vii_",'[1]Valoració '!$D$7,"00",A480)," ")</f>
        <v xml:space="preserve"> </v>
      </c>
    </row>
    <row r="481" spans="1:8" x14ac:dyDescent="0.25">
      <c r="A481" s="259">
        <v>474</v>
      </c>
      <c r="B481" s="210"/>
      <c r="C481" s="226"/>
      <c r="D481" s="263"/>
      <c r="E481" s="226"/>
      <c r="F481" s="226"/>
      <c r="G481" s="274" cm="1">
        <f t="array" ref="G481">_xlfn.XLOOKUP(B481,Tabla315[[#All],[name]],Tabla315[[#All],[point]],0,0)</f>
        <v>0</v>
      </c>
      <c r="H481" s="261" t="str">
        <f>IF(B481&gt;0,CONCATENATE("2vii_",'[1]Valoració '!$D$7,"00",A481)," ")</f>
        <v xml:space="preserve"> </v>
      </c>
    </row>
    <row r="482" spans="1:8" x14ac:dyDescent="0.25">
      <c r="A482" s="259">
        <v>475</v>
      </c>
      <c r="B482" s="210"/>
      <c r="C482" s="226"/>
      <c r="D482" s="263"/>
      <c r="E482" s="226"/>
      <c r="F482" s="226"/>
      <c r="G482" s="274" cm="1">
        <f t="array" ref="G482">_xlfn.XLOOKUP(B482,Tabla315[[#All],[name]],Tabla315[[#All],[point]],0,0)</f>
        <v>0</v>
      </c>
      <c r="H482" s="261" t="str">
        <f>IF(B482&gt;0,CONCATENATE("2vii_",'[1]Valoració '!$D$7,"00",A482)," ")</f>
        <v xml:space="preserve"> </v>
      </c>
    </row>
    <row r="483" spans="1:8" x14ac:dyDescent="0.25">
      <c r="A483" s="259">
        <v>476</v>
      </c>
      <c r="B483" s="210"/>
      <c r="C483" s="226"/>
      <c r="D483" s="263"/>
      <c r="E483" s="226"/>
      <c r="F483" s="226"/>
      <c r="G483" s="274" cm="1">
        <f t="array" ref="G483">_xlfn.XLOOKUP(B483,Tabla315[[#All],[name]],Tabla315[[#All],[point]],0,0)</f>
        <v>0</v>
      </c>
      <c r="H483" s="261" t="str">
        <f>IF(B483&gt;0,CONCATENATE("2vii_",'[1]Valoració '!$D$7,"00",A483)," ")</f>
        <v xml:space="preserve"> </v>
      </c>
    </row>
    <row r="484" spans="1:8" x14ac:dyDescent="0.25">
      <c r="A484" s="259">
        <v>477</v>
      </c>
      <c r="B484" s="210"/>
      <c r="C484" s="226"/>
      <c r="D484" s="263"/>
      <c r="E484" s="226"/>
      <c r="F484" s="226"/>
      <c r="G484" s="274" cm="1">
        <f t="array" ref="G484">_xlfn.XLOOKUP(B484,Tabla315[[#All],[name]],Tabla315[[#All],[point]],0,0)</f>
        <v>0</v>
      </c>
      <c r="H484" s="261" t="str">
        <f>IF(B484&gt;0,CONCATENATE("2vii_",'[1]Valoració '!$D$7,"00",A484)," ")</f>
        <v xml:space="preserve"> </v>
      </c>
    </row>
    <row r="485" spans="1:8" x14ac:dyDescent="0.25">
      <c r="A485" s="259">
        <v>478</v>
      </c>
      <c r="B485" s="210"/>
      <c r="C485" s="226"/>
      <c r="D485" s="263"/>
      <c r="E485" s="226"/>
      <c r="F485" s="226"/>
      <c r="G485" s="274" cm="1">
        <f t="array" ref="G485">_xlfn.XLOOKUP(B485,Tabla315[[#All],[name]],Tabla315[[#All],[point]],0,0)</f>
        <v>0</v>
      </c>
      <c r="H485" s="261" t="str">
        <f>IF(B485&gt;0,CONCATENATE("2vii_",'[1]Valoració '!$D$7,"00",A485)," ")</f>
        <v xml:space="preserve"> </v>
      </c>
    </row>
    <row r="486" spans="1:8" x14ac:dyDescent="0.25">
      <c r="A486" s="259">
        <v>479</v>
      </c>
      <c r="B486" s="210"/>
      <c r="C486" s="226"/>
      <c r="D486" s="263"/>
      <c r="E486" s="226"/>
      <c r="F486" s="226"/>
      <c r="G486" s="274" cm="1">
        <f t="array" ref="G486">_xlfn.XLOOKUP(B486,Tabla315[[#All],[name]],Tabla315[[#All],[point]],0,0)</f>
        <v>0</v>
      </c>
      <c r="H486" s="261" t="str">
        <f>IF(B486&gt;0,CONCATENATE("2vii_",'[1]Valoració '!$D$7,"00",A486)," ")</f>
        <v xml:space="preserve"> </v>
      </c>
    </row>
    <row r="487" spans="1:8" x14ac:dyDescent="0.25">
      <c r="A487" s="259">
        <v>480</v>
      </c>
      <c r="B487" s="210"/>
      <c r="C487" s="226"/>
      <c r="D487" s="263"/>
      <c r="E487" s="226"/>
      <c r="F487" s="226"/>
      <c r="G487" s="274" cm="1">
        <f t="array" ref="G487">_xlfn.XLOOKUP(B487,Tabla315[[#All],[name]],Tabla315[[#All],[point]],0,0)</f>
        <v>0</v>
      </c>
      <c r="H487" s="261" t="str">
        <f>IF(B487&gt;0,CONCATENATE("2vii_",'[1]Valoració '!$D$7,"00",A487)," ")</f>
        <v xml:space="preserve"> </v>
      </c>
    </row>
    <row r="488" spans="1:8" x14ac:dyDescent="0.25">
      <c r="A488" s="259">
        <v>481</v>
      </c>
      <c r="B488" s="210"/>
      <c r="C488" s="226"/>
      <c r="D488" s="263"/>
      <c r="E488" s="226"/>
      <c r="F488" s="226"/>
      <c r="G488" s="274" cm="1">
        <f t="array" ref="G488">_xlfn.XLOOKUP(B488,Tabla315[[#All],[name]],Tabla315[[#All],[point]],0,0)</f>
        <v>0</v>
      </c>
      <c r="H488" s="261" t="str">
        <f>IF(B488&gt;0,CONCATENATE("2vii_",'[1]Valoració '!$D$7,"00",A488)," ")</f>
        <v xml:space="preserve"> </v>
      </c>
    </row>
    <row r="489" spans="1:8" x14ac:dyDescent="0.25">
      <c r="A489" s="259">
        <v>482</v>
      </c>
      <c r="B489" s="210"/>
      <c r="C489" s="226"/>
      <c r="D489" s="263"/>
      <c r="E489" s="226"/>
      <c r="F489" s="226"/>
      <c r="G489" s="274" cm="1">
        <f t="array" ref="G489">_xlfn.XLOOKUP(B489,Tabla315[[#All],[name]],Tabla315[[#All],[point]],0,0)</f>
        <v>0</v>
      </c>
      <c r="H489" s="261" t="str">
        <f>IF(B489&gt;0,CONCATENATE("2vii_",'[1]Valoració '!$D$7,"00",A489)," ")</f>
        <v xml:space="preserve"> </v>
      </c>
    </row>
    <row r="490" spans="1:8" x14ac:dyDescent="0.25">
      <c r="A490" s="259">
        <v>483</v>
      </c>
      <c r="B490" s="210"/>
      <c r="C490" s="226"/>
      <c r="D490" s="263"/>
      <c r="E490" s="226"/>
      <c r="F490" s="226"/>
      <c r="G490" s="274" cm="1">
        <f t="array" ref="G490">_xlfn.XLOOKUP(B490,Tabla315[[#All],[name]],Tabla315[[#All],[point]],0,0)</f>
        <v>0</v>
      </c>
      <c r="H490" s="261" t="str">
        <f>IF(B490&gt;0,CONCATENATE("2vii_",'[1]Valoració '!$D$7,"00",A490)," ")</f>
        <v xml:space="preserve"> </v>
      </c>
    </row>
    <row r="491" spans="1:8" x14ac:dyDescent="0.25">
      <c r="A491" s="259">
        <v>484</v>
      </c>
      <c r="B491" s="210"/>
      <c r="C491" s="226"/>
      <c r="D491" s="263"/>
      <c r="E491" s="226"/>
      <c r="F491" s="226"/>
      <c r="G491" s="274" cm="1">
        <f t="array" ref="G491">_xlfn.XLOOKUP(B491,Tabla315[[#All],[name]],Tabla315[[#All],[point]],0,0)</f>
        <v>0</v>
      </c>
      <c r="H491" s="261" t="str">
        <f>IF(B491&gt;0,CONCATENATE("2vii_",'[1]Valoració '!$D$7,"00",A491)," ")</f>
        <v xml:space="preserve"> </v>
      </c>
    </row>
    <row r="492" spans="1:8" x14ac:dyDescent="0.25">
      <c r="A492" s="259">
        <v>485</v>
      </c>
      <c r="B492" s="210"/>
      <c r="C492" s="226"/>
      <c r="D492" s="263"/>
      <c r="E492" s="226"/>
      <c r="F492" s="226"/>
      <c r="G492" s="274" cm="1">
        <f t="array" ref="G492">_xlfn.XLOOKUP(B492,Tabla315[[#All],[name]],Tabla315[[#All],[point]],0,0)</f>
        <v>0</v>
      </c>
      <c r="H492" s="261" t="str">
        <f>IF(B492&gt;0,CONCATENATE("2vii_",'[1]Valoració '!$D$7,"00",A492)," ")</f>
        <v xml:space="preserve"> </v>
      </c>
    </row>
    <row r="493" spans="1:8" x14ac:dyDescent="0.25">
      <c r="A493" s="259">
        <v>486</v>
      </c>
      <c r="B493" s="210"/>
      <c r="C493" s="226"/>
      <c r="D493" s="263"/>
      <c r="E493" s="226"/>
      <c r="F493" s="226"/>
      <c r="G493" s="274" cm="1">
        <f t="array" ref="G493">_xlfn.XLOOKUP(B493,Tabla315[[#All],[name]],Tabla315[[#All],[point]],0,0)</f>
        <v>0</v>
      </c>
      <c r="H493" s="261" t="str">
        <f>IF(B493&gt;0,CONCATENATE("2vii_",'[1]Valoració '!$D$7,"00",A493)," ")</f>
        <v xml:space="preserve"> </v>
      </c>
    </row>
    <row r="494" spans="1:8" x14ac:dyDescent="0.25">
      <c r="A494" s="259">
        <v>487</v>
      </c>
      <c r="B494" s="210"/>
      <c r="C494" s="226"/>
      <c r="D494" s="263"/>
      <c r="E494" s="226"/>
      <c r="F494" s="226"/>
      <c r="G494" s="274" cm="1">
        <f t="array" ref="G494">_xlfn.XLOOKUP(B494,Tabla315[[#All],[name]],Tabla315[[#All],[point]],0,0)</f>
        <v>0</v>
      </c>
      <c r="H494" s="261" t="str">
        <f>IF(B494&gt;0,CONCATENATE("2vii_",'[1]Valoració '!$D$7,"00",A494)," ")</f>
        <v xml:space="preserve"> </v>
      </c>
    </row>
    <row r="495" spans="1:8" x14ac:dyDescent="0.25">
      <c r="A495" s="259">
        <v>488</v>
      </c>
      <c r="B495" s="210"/>
      <c r="C495" s="226"/>
      <c r="D495" s="263"/>
      <c r="E495" s="226"/>
      <c r="F495" s="226"/>
      <c r="G495" s="274" cm="1">
        <f t="array" ref="G495">_xlfn.XLOOKUP(B495,Tabla315[[#All],[name]],Tabla315[[#All],[point]],0,0)</f>
        <v>0</v>
      </c>
      <c r="H495" s="261" t="str">
        <f>IF(B495&gt;0,CONCATENATE("2vii_",'[1]Valoració '!$D$7,"00",A495)," ")</f>
        <v xml:space="preserve"> </v>
      </c>
    </row>
    <row r="496" spans="1:8" x14ac:dyDescent="0.25">
      <c r="A496" s="259">
        <v>489</v>
      </c>
      <c r="B496" s="210"/>
      <c r="C496" s="226"/>
      <c r="D496" s="263"/>
      <c r="E496" s="226"/>
      <c r="F496" s="226"/>
      <c r="G496" s="274" cm="1">
        <f t="array" ref="G496">_xlfn.XLOOKUP(B496,Tabla315[[#All],[name]],Tabla315[[#All],[point]],0,0)</f>
        <v>0</v>
      </c>
      <c r="H496" s="261" t="str">
        <f>IF(B496&gt;0,CONCATENATE("2vii_",'[1]Valoració '!$D$7,"00",A496)," ")</f>
        <v xml:space="preserve"> </v>
      </c>
    </row>
    <row r="497" spans="1:8" x14ac:dyDescent="0.25">
      <c r="A497" s="259">
        <v>490</v>
      </c>
      <c r="B497" s="210"/>
      <c r="C497" s="226"/>
      <c r="D497" s="263"/>
      <c r="E497" s="226"/>
      <c r="F497" s="226"/>
      <c r="G497" s="274" cm="1">
        <f t="array" ref="G497">_xlfn.XLOOKUP(B497,Tabla315[[#All],[name]],Tabla315[[#All],[point]],0,0)</f>
        <v>0</v>
      </c>
      <c r="H497" s="261" t="str">
        <f>IF(B497&gt;0,CONCATENATE("2vii_",'[1]Valoració '!$D$7,"00",A497)," ")</f>
        <v xml:space="preserve"> </v>
      </c>
    </row>
    <row r="498" spans="1:8" x14ac:dyDescent="0.25">
      <c r="A498" s="259">
        <v>491</v>
      </c>
      <c r="B498" s="210"/>
      <c r="C498" s="226"/>
      <c r="D498" s="263"/>
      <c r="E498" s="226"/>
      <c r="F498" s="226"/>
      <c r="G498" s="274" cm="1">
        <f t="array" ref="G498">_xlfn.XLOOKUP(B498,Tabla315[[#All],[name]],Tabla315[[#All],[point]],0,0)</f>
        <v>0</v>
      </c>
      <c r="H498" s="261" t="str">
        <f>IF(B498&gt;0,CONCATENATE("2vii_",'[1]Valoració '!$D$7,"00",A498)," ")</f>
        <v xml:space="preserve"> </v>
      </c>
    </row>
    <row r="499" spans="1:8" x14ac:dyDescent="0.25">
      <c r="A499" s="259">
        <v>492</v>
      </c>
      <c r="B499" s="210"/>
      <c r="C499" s="226"/>
      <c r="D499" s="263"/>
      <c r="E499" s="226"/>
      <c r="F499" s="226"/>
      <c r="G499" s="274" cm="1">
        <f t="array" ref="G499">_xlfn.XLOOKUP(B499,Tabla315[[#All],[name]],Tabla315[[#All],[point]],0,0)</f>
        <v>0</v>
      </c>
      <c r="H499" s="261" t="str">
        <f>IF(B499&gt;0,CONCATENATE("2vii_",'[1]Valoració '!$D$7,"00",A499)," ")</f>
        <v xml:space="preserve"> </v>
      </c>
    </row>
    <row r="500" spans="1:8" x14ac:dyDescent="0.25">
      <c r="A500" s="259">
        <v>493</v>
      </c>
      <c r="B500" s="210"/>
      <c r="C500" s="226"/>
      <c r="D500" s="263"/>
      <c r="E500" s="226"/>
      <c r="F500" s="226"/>
      <c r="G500" s="274" cm="1">
        <f t="array" ref="G500">_xlfn.XLOOKUP(B500,Tabla315[[#All],[name]],Tabla315[[#All],[point]],0,0)</f>
        <v>0</v>
      </c>
      <c r="H500" s="261" t="str">
        <f>IF(B500&gt;0,CONCATENATE("2vii_",'[1]Valoració '!$D$7,"00",A500)," ")</f>
        <v xml:space="preserve"> </v>
      </c>
    </row>
    <row r="501" spans="1:8" x14ac:dyDescent="0.25">
      <c r="A501" s="259">
        <v>494</v>
      </c>
      <c r="B501" s="210"/>
      <c r="C501" s="226"/>
      <c r="D501" s="263"/>
      <c r="E501" s="226"/>
      <c r="F501" s="226"/>
      <c r="G501" s="274" cm="1">
        <f t="array" ref="G501">_xlfn.XLOOKUP(B501,Tabla315[[#All],[name]],Tabla315[[#All],[point]],0,0)</f>
        <v>0</v>
      </c>
      <c r="H501" s="261" t="str">
        <f>IF(B501&gt;0,CONCATENATE("2vii_",'[1]Valoració '!$D$7,"00",A501)," ")</f>
        <v xml:space="preserve"> </v>
      </c>
    </row>
    <row r="502" spans="1:8" x14ac:dyDescent="0.25">
      <c r="A502" s="259">
        <v>495</v>
      </c>
      <c r="B502" s="210"/>
      <c r="C502" s="226"/>
      <c r="D502" s="263"/>
      <c r="E502" s="226"/>
      <c r="F502" s="226"/>
      <c r="G502" s="274" cm="1">
        <f t="array" ref="G502">_xlfn.XLOOKUP(B502,Tabla315[[#All],[name]],Tabla315[[#All],[point]],0,0)</f>
        <v>0</v>
      </c>
      <c r="H502" s="261" t="str">
        <f>IF(B502&gt;0,CONCATENATE("2vii_",'[1]Valoració '!$D$7,"00",A502)," ")</f>
        <v xml:space="preserve"> </v>
      </c>
    </row>
    <row r="503" spans="1:8" x14ac:dyDescent="0.25">
      <c r="A503" s="259">
        <v>496</v>
      </c>
      <c r="B503" s="210"/>
      <c r="C503" s="226"/>
      <c r="D503" s="263"/>
      <c r="E503" s="226"/>
      <c r="F503" s="226"/>
      <c r="G503" s="274" cm="1">
        <f t="array" ref="G503">_xlfn.XLOOKUP(B503,Tabla315[[#All],[name]],Tabla315[[#All],[point]],0,0)</f>
        <v>0</v>
      </c>
      <c r="H503" s="261" t="str">
        <f>IF(B503&gt;0,CONCATENATE("2vii_",'[1]Valoració '!$D$7,"00",A503)," ")</f>
        <v xml:space="preserve"> </v>
      </c>
    </row>
    <row r="504" spans="1:8" x14ac:dyDescent="0.25">
      <c r="A504" s="259">
        <v>497</v>
      </c>
      <c r="B504" s="210"/>
      <c r="C504" s="226"/>
      <c r="D504" s="263"/>
      <c r="E504" s="226"/>
      <c r="F504" s="226"/>
      <c r="G504" s="274" cm="1">
        <f t="array" ref="G504">_xlfn.XLOOKUP(B504,Tabla315[[#All],[name]],Tabla315[[#All],[point]],0,0)</f>
        <v>0</v>
      </c>
      <c r="H504" s="261" t="str">
        <f>IF(B504&gt;0,CONCATENATE("2vii_",'[1]Valoració '!$D$7,"00",A504)," ")</f>
        <v xml:space="preserve"> </v>
      </c>
    </row>
    <row r="505" spans="1:8" x14ac:dyDescent="0.25">
      <c r="A505" s="259">
        <v>498</v>
      </c>
      <c r="B505" s="210"/>
      <c r="C505" s="226"/>
      <c r="D505" s="263"/>
      <c r="E505" s="226"/>
      <c r="F505" s="226"/>
      <c r="G505" s="274" cm="1">
        <f t="array" ref="G505">_xlfn.XLOOKUP(B505,Tabla315[[#All],[name]],Tabla315[[#All],[point]],0,0)</f>
        <v>0</v>
      </c>
      <c r="H505" s="261" t="str">
        <f>IF(B505&gt;0,CONCATENATE("2vii_",'[1]Valoració '!$D$7,"00",A505)," ")</f>
        <v xml:space="preserve"> </v>
      </c>
    </row>
    <row r="506" spans="1:8" x14ac:dyDescent="0.25">
      <c r="A506" s="259">
        <v>499</v>
      </c>
      <c r="B506" s="210"/>
      <c r="C506" s="226"/>
      <c r="D506" s="263"/>
      <c r="E506" s="226"/>
      <c r="F506" s="226"/>
      <c r="G506" s="274" cm="1">
        <f t="array" ref="G506">_xlfn.XLOOKUP(B506,Tabla315[[#All],[name]],Tabla315[[#All],[point]],0,0)</f>
        <v>0</v>
      </c>
      <c r="H506" s="261" t="str">
        <f>IF(B506&gt;0,CONCATENATE("2vii_",'[1]Valoració '!$D$7,"00",A506)," ")</f>
        <v xml:space="preserve"> </v>
      </c>
    </row>
    <row r="507" spans="1:8" x14ac:dyDescent="0.25">
      <c r="A507" s="260">
        <v>500</v>
      </c>
      <c r="B507" s="271"/>
      <c r="C507" s="272"/>
      <c r="D507" s="273"/>
      <c r="E507" s="272"/>
      <c r="F507" s="272"/>
      <c r="G507" s="275" cm="1">
        <f t="array" ref="G507">_xlfn.XLOOKUP(B507,Tabla315[[#All],[name]],Tabla315[[#All],[point]],0,0)</f>
        <v>0</v>
      </c>
      <c r="H507" s="262" t="str">
        <f>IF(B507&gt;0,CONCATENATE("2vii_",'[1]Valoració '!$D$7,"00",A507)," ")</f>
        <v xml:space="preserve"> </v>
      </c>
    </row>
    <row r="999" spans="1:3" hidden="1" x14ac:dyDescent="0.25">
      <c r="A999" s="267" t="s">
        <v>281</v>
      </c>
      <c r="B999" s="267" t="s">
        <v>282</v>
      </c>
      <c r="C999" s="267" t="s">
        <v>283</v>
      </c>
    </row>
    <row r="1000" spans="1:3" hidden="1" x14ac:dyDescent="0.25">
      <c r="A1000" s="267">
        <v>1</v>
      </c>
      <c r="B1000" s="267" t="s">
        <v>284</v>
      </c>
      <c r="C1000" s="267">
        <v>0.05</v>
      </c>
    </row>
    <row r="1001" spans="1:3" hidden="1" x14ac:dyDescent="0.25">
      <c r="A1001" s="267">
        <v>2</v>
      </c>
      <c r="B1001" s="267" t="s">
        <v>285</v>
      </c>
      <c r="C1001" s="267">
        <v>0.3</v>
      </c>
    </row>
    <row r="1002" spans="1:3" hidden="1" x14ac:dyDescent="0.25">
      <c r="A1002" s="267">
        <v>3</v>
      </c>
      <c r="B1002" s="267" t="s">
        <v>286</v>
      </c>
      <c r="C1002" s="267">
        <v>0.3</v>
      </c>
    </row>
    <row r="1003" spans="1:3" hidden="1" x14ac:dyDescent="0.25">
      <c r="A1003" s="267">
        <v>4</v>
      </c>
      <c r="B1003" s="267" t="s">
        <v>287</v>
      </c>
      <c r="C1003" s="267">
        <v>0.2</v>
      </c>
    </row>
    <row r="1004" spans="1:3" hidden="1" x14ac:dyDescent="0.25">
      <c r="A1004" s="267">
        <v>5</v>
      </c>
      <c r="B1004" s="267" t="s">
        <v>288</v>
      </c>
      <c r="C1004" s="267">
        <v>0.1</v>
      </c>
    </row>
    <row r="1005" spans="1:3" hidden="1" x14ac:dyDescent="0.25">
      <c r="A1005" s="267">
        <v>6</v>
      </c>
      <c r="B1005" s="267" t="s">
        <v>289</v>
      </c>
      <c r="C1005" s="267">
        <v>0.15</v>
      </c>
    </row>
    <row r="1006" spans="1:3" hidden="1" x14ac:dyDescent="0.25">
      <c r="A1006" s="267">
        <v>7</v>
      </c>
      <c r="B1006" s="267" t="s">
        <v>290</v>
      </c>
      <c r="C1006" s="267">
        <v>0.15</v>
      </c>
    </row>
    <row r="1007" spans="1:3" hidden="1" x14ac:dyDescent="0.25">
      <c r="A1007" s="267">
        <v>8</v>
      </c>
      <c r="B1007" s="267" t="s">
        <v>291</v>
      </c>
      <c r="C1007" s="267">
        <v>0.15</v>
      </c>
    </row>
    <row r="1008" spans="1:3" hidden="1" x14ac:dyDescent="0.25">
      <c r="A1008" s="267">
        <v>9</v>
      </c>
      <c r="B1008" s="267" t="s">
        <v>292</v>
      </c>
      <c r="C1008" s="267">
        <v>0.15</v>
      </c>
    </row>
    <row r="1009" spans="1:3" hidden="1" x14ac:dyDescent="0.25">
      <c r="A1009" s="267">
        <v>10</v>
      </c>
      <c r="B1009" s="267" t="s">
        <v>293</v>
      </c>
      <c r="C1009" s="267">
        <v>0.2</v>
      </c>
    </row>
  </sheetData>
  <sheetProtection algorithmName="SHA-512" hashValue="qIYs4he3JA+02k/CFX9xETgj/XV7pzW4f4HqUyCCvEB22Fw/LWik8DyoN78l9YIziYFwLKQGVqCfDMJAO0EVfg==" saltValue="VcYw316S4FtzHstDO+Sj9Q==" spinCount="100000" sheet="1" objects="1" scenarios="1"/>
  <mergeCells count="1">
    <mergeCell ref="A6:G6"/>
  </mergeCells>
  <conditionalFormatting sqref="A1:H507">
    <cfRule type="expression" dxfId="26" priority="1">
      <formula>"&lt;&gt;  """</formula>
    </cfRule>
  </conditionalFormatting>
  <dataValidations count="2">
    <dataValidation type="list" allowBlank="1" showInputMessage="1" showErrorMessage="1" sqref="B8:B507" xr:uid="{A00B1C52-604D-4E4B-9A58-0477582C7BF1}">
      <formula1>$B$1000:$B$1009</formula1>
    </dataValidation>
    <dataValidation type="date" operator="greaterThan" allowBlank="1" showInputMessage="1" showErrorMessage="1" sqref="D8:F507" xr:uid="{06B666C0-DF29-4C36-887B-5FF2809128B5}">
      <formula1>1</formula1>
    </dataValidation>
  </dataValidations>
  <hyperlinks>
    <hyperlink ref="A4" r:id="rId1" display="https://uab-my.sharepoint.com/:f:/g/personal/1502249_uab_cat/Emw1Thb9BklBnBM08PGVK5UBssw4ANF3H-Gy5u7Fm3xF9Q?e=SB0Mvq" xr:uid="{F2F0B205-471A-4E3C-8232-202B79081277}"/>
  </hyperlinks>
  <pageMargins left="0.7" right="0.7" top="0.75" bottom="0.75" header="0.3" footer="0.3"/>
  <tableParts count="2">
    <tablePart r:id="rId2"/>
    <tablePart r:id="rId3"/>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ull13"/>
  <dimension ref="A1:Q108"/>
  <sheetViews>
    <sheetView zoomScale="110" zoomScaleNormal="110" workbookViewId="0">
      <selection activeCell="A4" sqref="A4"/>
    </sheetView>
  </sheetViews>
  <sheetFormatPr baseColWidth="10" defaultColWidth="9.140625" defaultRowHeight="15" x14ac:dyDescent="0.25"/>
  <cols>
    <col min="2" max="2" width="84.42578125" customWidth="1"/>
    <col min="3" max="3" width="19.140625" customWidth="1"/>
    <col min="4" max="4" width="22.42578125" customWidth="1"/>
  </cols>
  <sheetData>
    <row r="1" spans="1:17" x14ac:dyDescent="0.25">
      <c r="A1" s="25" t="s">
        <v>142</v>
      </c>
    </row>
    <row r="2" spans="1:17" x14ac:dyDescent="0.25">
      <c r="A2" t="s">
        <v>114</v>
      </c>
    </row>
    <row r="4" spans="1:17" x14ac:dyDescent="0.25">
      <c r="A4" s="291"/>
    </row>
    <row r="5" spans="1:17" ht="15" customHeight="1" x14ac:dyDescent="0.25">
      <c r="A5" s="382" t="s">
        <v>143</v>
      </c>
      <c r="B5" s="383"/>
      <c r="C5" s="384"/>
    </row>
    <row r="6" spans="1:17" ht="34.5" customHeight="1" x14ac:dyDescent="0.25">
      <c r="A6" s="223" t="s">
        <v>64</v>
      </c>
      <c r="B6" s="224" t="s">
        <v>126</v>
      </c>
      <c r="C6" s="224" t="s">
        <v>127</v>
      </c>
      <c r="D6" s="225" t="s">
        <v>62</v>
      </c>
    </row>
    <row r="7" spans="1:17" x14ac:dyDescent="0.25">
      <c r="A7" s="259">
        <v>1</v>
      </c>
      <c r="B7" s="226"/>
      <c r="C7" s="263"/>
      <c r="D7" s="261" t="str">
        <f>IF(B7&gt;0,(CONCATENATE("AM_",'Valoració '!$D$7,"00",A7))," ")</f>
        <v xml:space="preserve"> </v>
      </c>
      <c r="E7" s="196"/>
    </row>
    <row r="8" spans="1:17" x14ac:dyDescent="0.25">
      <c r="A8" s="259">
        <v>2</v>
      </c>
      <c r="B8" s="226"/>
      <c r="C8" s="263"/>
      <c r="D8" s="261" t="str">
        <f>IF(B8&gt;0,(CONCATENATE("AM_",'Valoració '!$D$7,"00",A8))," ")</f>
        <v xml:space="preserve"> </v>
      </c>
      <c r="E8" s="196"/>
      <c r="Q8" s="196"/>
    </row>
    <row r="9" spans="1:17" x14ac:dyDescent="0.25">
      <c r="A9" s="259">
        <v>3</v>
      </c>
      <c r="B9" s="226"/>
      <c r="C9" s="263"/>
      <c r="D9" s="261" t="str">
        <f>IF(B9&gt;0,(CONCATENATE("AM_",'Valoració '!$D$7,"00",A9))," ")</f>
        <v xml:space="preserve"> </v>
      </c>
      <c r="E9" s="196"/>
    </row>
    <row r="10" spans="1:17" x14ac:dyDescent="0.25">
      <c r="A10" s="259">
        <v>4</v>
      </c>
      <c r="B10" s="226"/>
      <c r="C10" s="226"/>
      <c r="D10" s="261" t="str">
        <f>IF(B10&gt;0,(CONCATENATE("AM_",'Valoració '!$D$7,"00",A10))," ")</f>
        <v xml:space="preserve"> </v>
      </c>
      <c r="E10" s="196"/>
    </row>
    <row r="11" spans="1:17" x14ac:dyDescent="0.25">
      <c r="A11" s="259">
        <v>5</v>
      </c>
      <c r="B11" s="226"/>
      <c r="C11" s="226"/>
      <c r="D11" s="261" t="str">
        <f>IF(B11&gt;0,(CONCATENATE("AM_",'Valoració '!$D$7,"00",A11))," ")</f>
        <v xml:space="preserve"> </v>
      </c>
      <c r="E11" s="196"/>
    </row>
    <row r="12" spans="1:17" x14ac:dyDescent="0.25">
      <c r="A12" s="259">
        <v>6</v>
      </c>
      <c r="B12" s="84"/>
      <c r="C12" s="226"/>
      <c r="D12" s="261" t="str">
        <f>IF(B12&gt;0,(CONCATENATE("AM_",'Valoració '!$D$7,"00",A12))," ")</f>
        <v xml:space="preserve"> </v>
      </c>
      <c r="E12" s="196"/>
    </row>
    <row r="13" spans="1:17" x14ac:dyDescent="0.25">
      <c r="A13" s="259">
        <v>7</v>
      </c>
      <c r="B13" s="84"/>
      <c r="C13" s="84"/>
      <c r="D13" s="261" t="str">
        <f>IF(B13&gt;0,(CONCATENATE("AM_",'Valoració '!$D$7,"00",A13))," ")</f>
        <v xml:space="preserve"> </v>
      </c>
      <c r="E13" s="196"/>
    </row>
    <row r="14" spans="1:17" x14ac:dyDescent="0.25">
      <c r="A14" s="259">
        <v>8</v>
      </c>
      <c r="B14" s="84"/>
      <c r="C14" s="84"/>
      <c r="D14" s="261" t="str">
        <f>IF(B14&gt;0,(CONCATENATE("AM_",'Valoració '!$D$7,"00",A14))," ")</f>
        <v xml:space="preserve"> </v>
      </c>
      <c r="E14" s="196"/>
    </row>
    <row r="15" spans="1:17" x14ac:dyDescent="0.25">
      <c r="A15" s="259">
        <v>9</v>
      </c>
      <c r="B15" s="84"/>
      <c r="C15" s="84"/>
      <c r="D15" s="261" t="str">
        <f>IF(B15&gt;0,(CONCATENATE("AM_",'Valoració '!$D$7,"00",A15))," ")</f>
        <v xml:space="preserve"> </v>
      </c>
      <c r="E15" s="196"/>
    </row>
    <row r="16" spans="1:17" x14ac:dyDescent="0.25">
      <c r="A16" s="259">
        <v>10</v>
      </c>
      <c r="B16" s="84"/>
      <c r="C16" s="84"/>
      <c r="D16" s="261" t="str">
        <f>IF(B16&gt;0,(CONCATENATE("AM_",'Valoració '!$D$7,"00",A16))," ")</f>
        <v xml:space="preserve"> </v>
      </c>
      <c r="E16" s="196"/>
    </row>
    <row r="17" spans="1:10" x14ac:dyDescent="0.25">
      <c r="A17" s="259">
        <v>11</v>
      </c>
      <c r="B17" s="84"/>
      <c r="C17" s="84"/>
      <c r="D17" s="261" t="str">
        <f>IF(B17&gt;0,(CONCATENATE("AM_",'Valoració '!$D$7,"00",A17))," ")</f>
        <v xml:space="preserve"> </v>
      </c>
      <c r="E17" s="196"/>
    </row>
    <row r="18" spans="1:10" x14ac:dyDescent="0.25">
      <c r="A18" s="259">
        <v>12</v>
      </c>
      <c r="B18" s="84"/>
      <c r="C18" s="84"/>
      <c r="D18" s="261" t="str">
        <f>IF(B18&gt;0,(CONCATENATE("AM_",'Valoració '!$D$7,"00",A18))," ")</f>
        <v xml:space="preserve"> </v>
      </c>
      <c r="E18" s="196"/>
    </row>
    <row r="19" spans="1:10" x14ac:dyDescent="0.25">
      <c r="A19" s="259">
        <v>13</v>
      </c>
      <c r="B19" s="84"/>
      <c r="C19" s="84"/>
      <c r="D19" s="261" t="str">
        <f>IF(B19&gt;0,(CONCATENATE("AM_",'Valoració '!$D$7,"00",A19))," ")</f>
        <v xml:space="preserve"> </v>
      </c>
      <c r="E19" s="196"/>
    </row>
    <row r="20" spans="1:10" x14ac:dyDescent="0.25">
      <c r="A20" s="259">
        <v>14</v>
      </c>
      <c r="B20" s="264"/>
      <c r="C20" s="84"/>
      <c r="D20" s="261" t="str">
        <f>IF(B20&gt;0,(CONCATENATE("AM_",'Valoració '!$D$7,"00",A20))," ")</f>
        <v xml:space="preserve"> </v>
      </c>
      <c r="E20" s="196"/>
    </row>
    <row r="21" spans="1:10" x14ac:dyDescent="0.25">
      <c r="A21" s="259">
        <v>15</v>
      </c>
      <c r="B21" s="84"/>
      <c r="C21" s="84"/>
      <c r="D21" s="261" t="str">
        <f>IF(B21&gt;0,(CONCATENATE("AM_",'Valoració '!$D$7,"00",A21))," ")</f>
        <v xml:space="preserve"> </v>
      </c>
      <c r="E21" s="199"/>
      <c r="J21" s="196"/>
    </row>
    <row r="22" spans="1:10" x14ac:dyDescent="0.25">
      <c r="A22" s="259">
        <v>16</v>
      </c>
      <c r="B22" s="84"/>
      <c r="C22" s="84"/>
      <c r="D22" s="261" t="str">
        <f>IF(B22&gt;0,(CONCATENATE("AM_",'Valoració '!$D$7,"00",A22))," ")</f>
        <v xml:space="preserve"> </v>
      </c>
      <c r="E22" s="199"/>
      <c r="J22" s="196"/>
    </row>
    <row r="23" spans="1:10" x14ac:dyDescent="0.25">
      <c r="A23" s="259">
        <v>17</v>
      </c>
      <c r="B23" s="84"/>
      <c r="C23" s="84"/>
      <c r="D23" s="261" t="str">
        <f>IF(B23&gt;0,(CONCATENATE("AM_",'Valoració '!$D$7,"00",A23))," ")</f>
        <v xml:space="preserve"> </v>
      </c>
    </row>
    <row r="24" spans="1:10" x14ac:dyDescent="0.25">
      <c r="A24" s="259">
        <v>18</v>
      </c>
      <c r="B24" s="84"/>
      <c r="C24" s="84"/>
      <c r="D24" s="261" t="str">
        <f>IF(B24&gt;0,(CONCATENATE("AM_",'Valoració '!$D$7,"00",A24))," ")</f>
        <v xml:space="preserve"> </v>
      </c>
      <c r="E24" s="199"/>
      <c r="J24" s="196"/>
    </row>
    <row r="25" spans="1:10" x14ac:dyDescent="0.25">
      <c r="A25" s="259">
        <v>19</v>
      </c>
      <c r="B25" s="84"/>
      <c r="C25" s="84"/>
      <c r="D25" s="261" t="str">
        <f>IF(B25&gt;0,(CONCATENATE("AM_",'Valoració '!$D$7,"00",A25))," ")</f>
        <v xml:space="preserve"> </v>
      </c>
    </row>
    <row r="26" spans="1:10" x14ac:dyDescent="0.25">
      <c r="A26" s="259">
        <v>20</v>
      </c>
      <c r="B26" s="84"/>
      <c r="C26" s="84"/>
      <c r="D26" s="261" t="str">
        <f>IF(B26&gt;0,(CONCATENATE("AM_",'Valoració '!$D$7,"00",A26))," ")</f>
        <v xml:space="preserve"> </v>
      </c>
    </row>
    <row r="27" spans="1:10" x14ac:dyDescent="0.25">
      <c r="A27" s="259">
        <v>21</v>
      </c>
      <c r="B27" s="84"/>
      <c r="C27" s="84"/>
      <c r="D27" s="261" t="str">
        <f>IF(B27&gt;0,(CONCATENATE("AM_",'Valoració '!$D$7,"00",A27))," ")</f>
        <v xml:space="preserve"> </v>
      </c>
    </row>
    <row r="28" spans="1:10" x14ac:dyDescent="0.25">
      <c r="A28" s="259">
        <v>22</v>
      </c>
      <c r="B28" s="84"/>
      <c r="C28" s="84"/>
      <c r="D28" s="261" t="str">
        <f>IF(B28&gt;0,(CONCATENATE("AM_",'Valoració '!$D$7,"00",A28))," ")</f>
        <v xml:space="preserve"> </v>
      </c>
    </row>
    <row r="29" spans="1:10" x14ac:dyDescent="0.25">
      <c r="A29" s="259">
        <v>23</v>
      </c>
      <c r="B29" s="84"/>
      <c r="C29" s="84"/>
      <c r="D29" s="261" t="str">
        <f>IF(B29&gt;0,(CONCATENATE("AM_",'Valoració '!$D$7,"00",A29))," ")</f>
        <v xml:space="preserve"> </v>
      </c>
    </row>
    <row r="30" spans="1:10" x14ac:dyDescent="0.25">
      <c r="A30" s="259">
        <v>24</v>
      </c>
      <c r="B30" s="84"/>
      <c r="C30" s="84"/>
      <c r="D30" s="261" t="str">
        <f>IF(B30&gt;0,(CONCATENATE("AM_",'Valoració '!$D$7,"00",A30))," ")</f>
        <v xml:space="preserve"> </v>
      </c>
    </row>
    <row r="31" spans="1:10" x14ac:dyDescent="0.25">
      <c r="A31" s="259">
        <v>25</v>
      </c>
      <c r="B31" s="84"/>
      <c r="C31" s="84"/>
      <c r="D31" s="261" t="str">
        <f>IF(B31&gt;0,(CONCATENATE("AM_",'Valoració '!$D$7,"00",A31))," ")</f>
        <v xml:space="preserve"> </v>
      </c>
    </row>
    <row r="32" spans="1:10" x14ac:dyDescent="0.25">
      <c r="A32" s="259">
        <v>26</v>
      </c>
      <c r="B32" s="84"/>
      <c r="C32" s="84"/>
      <c r="D32" s="261" t="str">
        <f>IF(B32&gt;0,(CONCATENATE("AM_",'Valoració '!$D$7,"00",A32))," ")</f>
        <v xml:space="preserve"> </v>
      </c>
    </row>
    <row r="33" spans="1:4" x14ac:dyDescent="0.25">
      <c r="A33" s="259">
        <v>27</v>
      </c>
      <c r="B33" s="84"/>
      <c r="C33" s="84"/>
      <c r="D33" s="261" t="str">
        <f>IF(B33&gt;0,(CONCATENATE("AM_",'Valoració '!$D$7,"00",A33))," ")</f>
        <v xml:space="preserve"> </v>
      </c>
    </row>
    <row r="34" spans="1:4" x14ac:dyDescent="0.25">
      <c r="A34" s="259">
        <v>28</v>
      </c>
      <c r="B34" s="84"/>
      <c r="C34" s="84"/>
      <c r="D34" s="261" t="str">
        <f>IF(B34&gt;0,(CONCATENATE("AM_",'Valoració '!$D$7,"00",A34))," ")</f>
        <v xml:space="preserve"> </v>
      </c>
    </row>
    <row r="35" spans="1:4" x14ac:dyDescent="0.25">
      <c r="A35" s="259">
        <v>29</v>
      </c>
      <c r="B35" s="84"/>
      <c r="C35" s="84"/>
      <c r="D35" s="261" t="str">
        <f>IF(B35&gt;0,(CONCATENATE("AM_",'Valoració '!$D$7,"00",A35))," ")</f>
        <v xml:space="preserve"> </v>
      </c>
    </row>
    <row r="36" spans="1:4" x14ac:dyDescent="0.25">
      <c r="A36" s="259">
        <v>30</v>
      </c>
      <c r="B36" s="84"/>
      <c r="C36" s="84"/>
      <c r="D36" s="261" t="str">
        <f>IF(B36&gt;0,(CONCATENATE("AM_",'Valoració '!$D$7,"00",A36))," ")</f>
        <v xml:space="preserve"> </v>
      </c>
    </row>
    <row r="37" spans="1:4" x14ac:dyDescent="0.25">
      <c r="A37" s="259">
        <v>31</v>
      </c>
      <c r="B37" s="84"/>
      <c r="C37" s="84"/>
      <c r="D37" s="261" t="str">
        <f>IF(B37&gt;0,(CONCATENATE("AM_",'Valoració '!$D$7,"00",A37))," ")</f>
        <v xml:space="preserve"> </v>
      </c>
    </row>
    <row r="38" spans="1:4" x14ac:dyDescent="0.25">
      <c r="A38" s="259">
        <v>32</v>
      </c>
      <c r="B38" s="84"/>
      <c r="C38" s="84"/>
      <c r="D38" s="261" t="str">
        <f>IF(B38&gt;0,(CONCATENATE("AM_",'Valoració '!$D$7,"00",A38))," ")</f>
        <v xml:space="preserve"> </v>
      </c>
    </row>
    <row r="39" spans="1:4" x14ac:dyDescent="0.25">
      <c r="A39" s="259">
        <v>33</v>
      </c>
      <c r="B39" s="84"/>
      <c r="C39" s="84"/>
      <c r="D39" s="261" t="str">
        <f>IF(B39&gt;0,(CONCATENATE("AM_",'Valoració '!$D$7,"00",A39))," ")</f>
        <v xml:space="preserve"> </v>
      </c>
    </row>
    <row r="40" spans="1:4" x14ac:dyDescent="0.25">
      <c r="A40" s="259">
        <v>34</v>
      </c>
      <c r="B40" s="84"/>
      <c r="C40" s="84"/>
      <c r="D40" s="261" t="str">
        <f>IF(B40&gt;0,(CONCATENATE("AM_",'Valoració '!$D$7,"00",A40))," ")</f>
        <v xml:space="preserve"> </v>
      </c>
    </row>
    <row r="41" spans="1:4" x14ac:dyDescent="0.25">
      <c r="A41" s="259">
        <v>35</v>
      </c>
      <c r="B41" s="84"/>
      <c r="C41" s="84"/>
      <c r="D41" s="261" t="str">
        <f>IF(B41&gt;0,(CONCATENATE("AM_",'Valoració '!$D$7,"00",A41))," ")</f>
        <v xml:space="preserve"> </v>
      </c>
    </row>
    <row r="42" spans="1:4" x14ac:dyDescent="0.25">
      <c r="A42" s="259">
        <v>36</v>
      </c>
      <c r="B42" s="84"/>
      <c r="C42" s="84"/>
      <c r="D42" s="261" t="str">
        <f>IF(B42&gt;0,(CONCATENATE("AM_",'Valoració '!$D$7,"00",A42))," ")</f>
        <v xml:space="preserve"> </v>
      </c>
    </row>
    <row r="43" spans="1:4" x14ac:dyDescent="0.25">
      <c r="A43" s="259">
        <v>37</v>
      </c>
      <c r="B43" s="84"/>
      <c r="C43" s="84"/>
      <c r="D43" s="261" t="str">
        <f>IF(B43&gt;0,(CONCATENATE("AM_",'Valoració '!$D$7,"00",A43))," ")</f>
        <v xml:space="preserve"> </v>
      </c>
    </row>
    <row r="44" spans="1:4" x14ac:dyDescent="0.25">
      <c r="A44" s="259">
        <v>38</v>
      </c>
      <c r="B44" s="84"/>
      <c r="C44" s="84"/>
      <c r="D44" s="261" t="str">
        <f>IF(B44&gt;0,(CONCATENATE("AM_",'Valoració '!$D$7,"00",A44))," ")</f>
        <v xml:space="preserve"> </v>
      </c>
    </row>
    <row r="45" spans="1:4" x14ac:dyDescent="0.25">
      <c r="A45" s="259">
        <v>39</v>
      </c>
      <c r="B45" s="84"/>
      <c r="C45" s="84"/>
      <c r="D45" s="261" t="str">
        <f>IF(B45&gt;0,(CONCATENATE("AM_",'Valoració '!$D$7,"00",A45))," ")</f>
        <v xml:space="preserve"> </v>
      </c>
    </row>
    <row r="46" spans="1:4" x14ac:dyDescent="0.25">
      <c r="A46" s="259">
        <v>40</v>
      </c>
      <c r="B46" s="84"/>
      <c r="C46" s="84"/>
      <c r="D46" s="261" t="str">
        <f>IF(B46&gt;0,(CONCATENATE("AM_",'Valoració '!$D$7,"00",A46))," ")</f>
        <v xml:space="preserve"> </v>
      </c>
    </row>
    <row r="47" spans="1:4" x14ac:dyDescent="0.25">
      <c r="A47" s="259">
        <v>41</v>
      </c>
      <c r="B47" s="84"/>
      <c r="C47" s="84"/>
      <c r="D47" s="261" t="str">
        <f>IF(B47&gt;0,(CONCATENATE("AM_",'Valoració '!$D$7,"00",A47))," ")</f>
        <v xml:space="preserve"> </v>
      </c>
    </row>
    <row r="48" spans="1:4" x14ac:dyDescent="0.25">
      <c r="A48" s="259">
        <v>42</v>
      </c>
      <c r="B48" s="84"/>
      <c r="C48" s="84"/>
      <c r="D48" s="261" t="str">
        <f>IF(B48&gt;0,(CONCATENATE("AM_",'Valoració '!$D$7,"00",A48))," ")</f>
        <v xml:space="preserve"> </v>
      </c>
    </row>
    <row r="49" spans="1:4" x14ac:dyDescent="0.25">
      <c r="A49" s="259">
        <v>43</v>
      </c>
      <c r="B49" s="84"/>
      <c r="C49" s="84"/>
      <c r="D49" s="261" t="str">
        <f>IF(B49&gt;0,(CONCATENATE("AM_",'Valoració '!$D$7,"00",A49))," ")</f>
        <v xml:space="preserve"> </v>
      </c>
    </row>
    <row r="50" spans="1:4" x14ac:dyDescent="0.25">
      <c r="A50" s="259">
        <v>44</v>
      </c>
      <c r="B50" s="84"/>
      <c r="C50" s="84"/>
      <c r="D50" s="261" t="str">
        <f>IF(B50&gt;0,(CONCATENATE("AM_",'Valoració '!$D$7,"00",A50))," ")</f>
        <v xml:space="preserve"> </v>
      </c>
    </row>
    <row r="51" spans="1:4" x14ac:dyDescent="0.25">
      <c r="A51" s="259">
        <v>45</v>
      </c>
      <c r="B51" s="84"/>
      <c r="C51" s="84"/>
      <c r="D51" s="261" t="str">
        <f>IF(B51&gt;0,(CONCATENATE("AM_",'Valoració '!$D$7,"00",A51))," ")</f>
        <v xml:space="preserve"> </v>
      </c>
    </row>
    <row r="52" spans="1:4" x14ac:dyDescent="0.25">
      <c r="A52" s="259">
        <v>46</v>
      </c>
      <c r="B52" s="84"/>
      <c r="C52" s="84"/>
      <c r="D52" s="261" t="str">
        <f>IF(B52&gt;0,(CONCATENATE("AM_",'Valoració '!$D$7,"00",A52))," ")</f>
        <v xml:space="preserve"> </v>
      </c>
    </row>
    <row r="53" spans="1:4" x14ac:dyDescent="0.25">
      <c r="A53" s="259">
        <v>47</v>
      </c>
      <c r="B53" s="84"/>
      <c r="C53" s="84"/>
      <c r="D53" s="261" t="str">
        <f>IF(B53&gt;0,(CONCATENATE("AM_",'Valoració '!$D$7,"00",A53))," ")</f>
        <v xml:space="preserve"> </v>
      </c>
    </row>
    <row r="54" spans="1:4" x14ac:dyDescent="0.25">
      <c r="A54" s="259">
        <v>48</v>
      </c>
      <c r="B54" s="84"/>
      <c r="C54" s="84"/>
      <c r="D54" s="261" t="str">
        <f>IF(B54&gt;0,(CONCATENATE("AM_",'Valoració '!$D$7,"00",A54))," ")</f>
        <v xml:space="preserve"> </v>
      </c>
    </row>
    <row r="55" spans="1:4" x14ac:dyDescent="0.25">
      <c r="A55" s="259">
        <v>49</v>
      </c>
      <c r="B55" s="84"/>
      <c r="C55" s="84"/>
      <c r="D55" s="261" t="str">
        <f>IF(B55&gt;0,(CONCATENATE("AM_",'Valoració '!$D$7,"00",A55))," ")</f>
        <v xml:space="preserve"> </v>
      </c>
    </row>
    <row r="56" spans="1:4" x14ac:dyDescent="0.25">
      <c r="A56" s="259">
        <v>50</v>
      </c>
      <c r="B56" s="84"/>
      <c r="C56" s="84"/>
      <c r="D56" s="261" t="str">
        <f>IF(B56&gt;0,(CONCATENATE("AM_",'Valoració '!$D$7,"00",A56))," ")</f>
        <v xml:space="preserve"> </v>
      </c>
    </row>
    <row r="57" spans="1:4" x14ac:dyDescent="0.25">
      <c r="A57" s="259">
        <v>51</v>
      </c>
      <c r="B57" s="84"/>
      <c r="C57" s="84"/>
      <c r="D57" s="261" t="str">
        <f>IF(B57&gt;0,(CONCATENATE("AM_",'Valoració '!$D$7,"00",A57))," ")</f>
        <v xml:space="preserve"> </v>
      </c>
    </row>
    <row r="58" spans="1:4" x14ac:dyDescent="0.25">
      <c r="A58" s="259">
        <v>52</v>
      </c>
      <c r="B58" s="84"/>
      <c r="C58" s="84"/>
      <c r="D58" s="261" t="str">
        <f>IF(B58&gt;0,(CONCATENATE("AM_",'Valoració '!$D$7,"00",A58))," ")</f>
        <v xml:space="preserve"> </v>
      </c>
    </row>
    <row r="59" spans="1:4" x14ac:dyDescent="0.25">
      <c r="A59" s="259">
        <v>53</v>
      </c>
      <c r="B59" s="84"/>
      <c r="C59" s="84"/>
      <c r="D59" s="261" t="str">
        <f>IF(B59&gt;0,(CONCATENATE("AM_",'Valoració '!$D$7,"00",A59))," ")</f>
        <v xml:space="preserve"> </v>
      </c>
    </row>
    <row r="60" spans="1:4" x14ac:dyDescent="0.25">
      <c r="A60" s="259">
        <v>54</v>
      </c>
      <c r="B60" s="84"/>
      <c r="C60" s="84"/>
      <c r="D60" s="261" t="str">
        <f>IF(B60&gt;0,(CONCATENATE("AM_",'Valoració '!$D$7,"00",A60))," ")</f>
        <v xml:space="preserve"> </v>
      </c>
    </row>
    <row r="61" spans="1:4" x14ac:dyDescent="0.25">
      <c r="A61" s="259">
        <v>55</v>
      </c>
      <c r="B61" s="84"/>
      <c r="C61" s="84"/>
      <c r="D61" s="261" t="str">
        <f>IF(B61&gt;0,(CONCATENATE("AM_",'Valoració '!$D$7,"00",A61))," ")</f>
        <v xml:space="preserve"> </v>
      </c>
    </row>
    <row r="62" spans="1:4" x14ac:dyDescent="0.25">
      <c r="A62" s="259">
        <v>56</v>
      </c>
      <c r="B62" s="84"/>
      <c r="C62" s="84"/>
      <c r="D62" s="261" t="str">
        <f>IF(B62&gt;0,(CONCATENATE("AM_",'Valoració '!$D$7,"00",A62))," ")</f>
        <v xml:space="preserve"> </v>
      </c>
    </row>
    <row r="63" spans="1:4" x14ac:dyDescent="0.25">
      <c r="A63" s="259">
        <v>57</v>
      </c>
      <c r="B63" s="84"/>
      <c r="C63" s="84"/>
      <c r="D63" s="261" t="str">
        <f>IF(B63&gt;0,(CONCATENATE("AM_",'Valoració '!$D$7,"00",A63))," ")</f>
        <v xml:space="preserve"> </v>
      </c>
    </row>
    <row r="64" spans="1:4" x14ac:dyDescent="0.25">
      <c r="A64" s="259">
        <v>58</v>
      </c>
      <c r="B64" s="84"/>
      <c r="C64" s="84"/>
      <c r="D64" s="261" t="str">
        <f>IF(B64&gt;0,(CONCATENATE("AM_",'Valoració '!$D$7,"00",A64))," ")</f>
        <v xml:space="preserve"> </v>
      </c>
    </row>
    <row r="65" spans="1:4" x14ac:dyDescent="0.25">
      <c r="A65" s="259">
        <v>59</v>
      </c>
      <c r="B65" s="84"/>
      <c r="C65" s="84"/>
      <c r="D65" s="261" t="str">
        <f>IF(B65&gt;0,(CONCATENATE("AM_",'Valoració '!$D$7,"00",A65))," ")</f>
        <v xml:space="preserve"> </v>
      </c>
    </row>
    <row r="66" spans="1:4" x14ac:dyDescent="0.25">
      <c r="A66" s="259">
        <v>60</v>
      </c>
      <c r="B66" s="84"/>
      <c r="C66" s="84"/>
      <c r="D66" s="261" t="str">
        <f>IF(B66&gt;0,(CONCATENATE("AM_",'Valoració '!$D$7,"00",A66))," ")</f>
        <v xml:space="preserve"> </v>
      </c>
    </row>
    <row r="67" spans="1:4" x14ac:dyDescent="0.25">
      <c r="A67" s="259">
        <v>61</v>
      </c>
      <c r="B67" s="84"/>
      <c r="C67" s="84"/>
      <c r="D67" s="261" t="str">
        <f>IF(B67&gt;0,(CONCATENATE("AM_",'Valoració '!$D$7,"00",A67))," ")</f>
        <v xml:space="preserve"> </v>
      </c>
    </row>
    <row r="68" spans="1:4" x14ac:dyDescent="0.25">
      <c r="A68" s="259">
        <v>62</v>
      </c>
      <c r="B68" s="84"/>
      <c r="C68" s="84"/>
      <c r="D68" s="261" t="str">
        <f>IF(B68&gt;0,(CONCATENATE("AM_",'Valoració '!$D$7,"00",A68))," ")</f>
        <v xml:space="preserve"> </v>
      </c>
    </row>
    <row r="69" spans="1:4" x14ac:dyDescent="0.25">
      <c r="A69" s="259">
        <v>63</v>
      </c>
      <c r="B69" s="84"/>
      <c r="C69" s="84"/>
      <c r="D69" s="261" t="str">
        <f>IF(B69&gt;0,(CONCATENATE("AM_",'Valoració '!$D$7,"00",A69))," ")</f>
        <v xml:space="preserve"> </v>
      </c>
    </row>
    <row r="70" spans="1:4" x14ac:dyDescent="0.25">
      <c r="A70" s="259">
        <v>64</v>
      </c>
      <c r="B70" s="84"/>
      <c r="C70" s="84"/>
      <c r="D70" s="261" t="str">
        <f>IF(B70&gt;0,(CONCATENATE("AM_",'Valoració '!$D$7,"00",A70))," ")</f>
        <v xml:space="preserve"> </v>
      </c>
    </row>
    <row r="71" spans="1:4" x14ac:dyDescent="0.25">
      <c r="A71" s="259">
        <v>65</v>
      </c>
      <c r="B71" s="84"/>
      <c r="C71" s="84"/>
      <c r="D71" s="261" t="str">
        <f>IF(B71&gt;0,(CONCATENATE("AM_",'Valoració '!$D$7,"00",A71))," ")</f>
        <v xml:space="preserve"> </v>
      </c>
    </row>
    <row r="72" spans="1:4" x14ac:dyDescent="0.25">
      <c r="A72" s="259">
        <v>66</v>
      </c>
      <c r="B72" s="84"/>
      <c r="C72" s="84"/>
      <c r="D72" s="261" t="str">
        <f>IF(B72&gt;0,(CONCATENATE("AM_",'Valoració '!$D$7,"00",A72))," ")</f>
        <v xml:space="preserve"> </v>
      </c>
    </row>
    <row r="73" spans="1:4" x14ac:dyDescent="0.25">
      <c r="A73" s="259">
        <v>67</v>
      </c>
      <c r="B73" s="84"/>
      <c r="C73" s="84"/>
      <c r="D73" s="261" t="str">
        <f>IF(B73&gt;0,(CONCATENATE("AM_",'Valoració '!$D$7,"00",A73))," ")</f>
        <v xml:space="preserve"> </v>
      </c>
    </row>
    <row r="74" spans="1:4" x14ac:dyDescent="0.25">
      <c r="A74" s="259">
        <v>68</v>
      </c>
      <c r="B74" s="84"/>
      <c r="C74" s="84"/>
      <c r="D74" s="261" t="str">
        <f>IF(B74&gt;0,(CONCATENATE("AM_",'Valoració '!$D$7,"00",A74))," ")</f>
        <v xml:space="preserve"> </v>
      </c>
    </row>
    <row r="75" spans="1:4" x14ac:dyDescent="0.25">
      <c r="A75" s="259">
        <v>69</v>
      </c>
      <c r="B75" s="84"/>
      <c r="C75" s="84"/>
      <c r="D75" s="261" t="str">
        <f>IF(B75&gt;0,(CONCATENATE("AM_",'Valoració '!$D$7,"00",A75))," ")</f>
        <v xml:space="preserve"> </v>
      </c>
    </row>
    <row r="76" spans="1:4" x14ac:dyDescent="0.25">
      <c r="A76" s="259">
        <v>70</v>
      </c>
      <c r="B76" s="84"/>
      <c r="C76" s="84"/>
      <c r="D76" s="261" t="str">
        <f>IF(B76&gt;0,(CONCATENATE("AM_",'Valoració '!$D$7,"00",A76))," ")</f>
        <v xml:space="preserve"> </v>
      </c>
    </row>
    <row r="77" spans="1:4" x14ac:dyDescent="0.25">
      <c r="A77" s="259">
        <v>71</v>
      </c>
      <c r="B77" s="84"/>
      <c r="C77" s="84"/>
      <c r="D77" s="261" t="str">
        <f>IF(B77&gt;0,(CONCATENATE("AM_",'Valoració '!$D$7,"00",A77))," ")</f>
        <v xml:space="preserve"> </v>
      </c>
    </row>
    <row r="78" spans="1:4" x14ac:dyDescent="0.25">
      <c r="A78" s="259">
        <v>72</v>
      </c>
      <c r="B78" s="84"/>
      <c r="C78" s="84"/>
      <c r="D78" s="261" t="str">
        <f>IF(B78&gt;0,(CONCATENATE("AM_",'Valoració '!$D$7,"00",A78))," ")</f>
        <v xml:space="preserve"> </v>
      </c>
    </row>
    <row r="79" spans="1:4" x14ac:dyDescent="0.25">
      <c r="A79" s="259">
        <v>73</v>
      </c>
      <c r="B79" s="84"/>
      <c r="C79" s="84"/>
      <c r="D79" s="261" t="str">
        <f>IF(B79&gt;0,(CONCATENATE("AM_",'Valoració '!$D$7,"00",A79))," ")</f>
        <v xml:space="preserve"> </v>
      </c>
    </row>
    <row r="80" spans="1:4" x14ac:dyDescent="0.25">
      <c r="A80" s="259">
        <v>74</v>
      </c>
      <c r="B80" s="84"/>
      <c r="C80" s="84"/>
      <c r="D80" s="261" t="str">
        <f>IF(B80&gt;0,(CONCATENATE("AM_",'Valoració '!$D$7,"00",A80))," ")</f>
        <v xml:space="preserve"> </v>
      </c>
    </row>
    <row r="81" spans="1:4" x14ac:dyDescent="0.25">
      <c r="A81" s="259">
        <v>75</v>
      </c>
      <c r="B81" s="84"/>
      <c r="C81" s="84"/>
      <c r="D81" s="261" t="str">
        <f>IF(B81&gt;0,(CONCATENATE("AM_",'Valoració '!$D$7,"00",A81))," ")</f>
        <v xml:space="preserve"> </v>
      </c>
    </row>
    <row r="82" spans="1:4" x14ac:dyDescent="0.25">
      <c r="A82" s="259">
        <v>76</v>
      </c>
      <c r="B82" s="84"/>
      <c r="C82" s="84"/>
      <c r="D82" s="261" t="str">
        <f>IF(B82&gt;0,(CONCATENATE("AM_",'Valoració '!$D$7,"00",A82))," ")</f>
        <v xml:space="preserve"> </v>
      </c>
    </row>
    <row r="83" spans="1:4" x14ac:dyDescent="0.25">
      <c r="A83" s="259">
        <v>77</v>
      </c>
      <c r="B83" s="84"/>
      <c r="C83" s="84"/>
      <c r="D83" s="261" t="str">
        <f>IF(B83&gt;0,(CONCATENATE("AM_",'Valoració '!$D$7,"00",A83))," ")</f>
        <v xml:space="preserve"> </v>
      </c>
    </row>
    <row r="84" spans="1:4" x14ac:dyDescent="0.25">
      <c r="A84" s="259">
        <v>78</v>
      </c>
      <c r="B84" s="84"/>
      <c r="C84" s="84"/>
      <c r="D84" s="261" t="str">
        <f>IF(B84&gt;0,(CONCATENATE("AM_",'Valoració '!$D$7,"00",A84))," ")</f>
        <v xml:space="preserve"> </v>
      </c>
    </row>
    <row r="85" spans="1:4" x14ac:dyDescent="0.25">
      <c r="A85" s="259">
        <v>79</v>
      </c>
      <c r="B85" s="84"/>
      <c r="C85" s="84"/>
      <c r="D85" s="261" t="str">
        <f>IF(B85&gt;0,(CONCATENATE("AM_",'Valoració '!$D$7,"00",A85))," ")</f>
        <v xml:space="preserve"> </v>
      </c>
    </row>
    <row r="86" spans="1:4" x14ac:dyDescent="0.25">
      <c r="A86" s="259">
        <v>80</v>
      </c>
      <c r="B86" s="84"/>
      <c r="C86" s="84"/>
      <c r="D86" s="261" t="str">
        <f>IF(B86&gt;0,(CONCATENATE("AM_",'Valoració '!$D$7,"00",A86))," ")</f>
        <v xml:space="preserve"> </v>
      </c>
    </row>
    <row r="87" spans="1:4" x14ac:dyDescent="0.25">
      <c r="A87" s="259">
        <v>81</v>
      </c>
      <c r="B87" s="84"/>
      <c r="C87" s="84"/>
      <c r="D87" s="261" t="str">
        <f>IF(B87&gt;0,(CONCATENATE("AM_",'Valoració '!$D$7,"00",A87))," ")</f>
        <v xml:space="preserve"> </v>
      </c>
    </row>
    <row r="88" spans="1:4" x14ac:dyDescent="0.25">
      <c r="A88" s="259">
        <v>82</v>
      </c>
      <c r="B88" s="84"/>
      <c r="C88" s="84"/>
      <c r="D88" s="261" t="str">
        <f>IF(B88&gt;0,(CONCATENATE("AM_",'Valoració '!$D$7,"00",A88))," ")</f>
        <v xml:space="preserve"> </v>
      </c>
    </row>
    <row r="89" spans="1:4" x14ac:dyDescent="0.25">
      <c r="A89" s="259">
        <v>83</v>
      </c>
      <c r="B89" s="84"/>
      <c r="C89" s="84"/>
      <c r="D89" s="261" t="str">
        <f>IF(B89&gt;0,(CONCATENATE("AM_",'Valoració '!$D$7,"00",A89))," ")</f>
        <v xml:space="preserve"> </v>
      </c>
    </row>
    <row r="90" spans="1:4" x14ac:dyDescent="0.25">
      <c r="A90" s="259">
        <v>84</v>
      </c>
      <c r="B90" s="84"/>
      <c r="C90" s="84"/>
      <c r="D90" s="261" t="str">
        <f>IF(B90&gt;0,(CONCATENATE("AM_",'Valoració '!$D$7,"00",A90))," ")</f>
        <v xml:space="preserve"> </v>
      </c>
    </row>
    <row r="91" spans="1:4" x14ac:dyDescent="0.25">
      <c r="A91" s="259">
        <v>85</v>
      </c>
      <c r="B91" s="84"/>
      <c r="C91" s="84"/>
      <c r="D91" s="261" t="str">
        <f>IF(B91&gt;0,(CONCATENATE("AM_",'Valoració '!$D$7,"00",A91))," ")</f>
        <v xml:space="preserve"> </v>
      </c>
    </row>
    <row r="92" spans="1:4" x14ac:dyDescent="0.25">
      <c r="A92" s="259">
        <v>86</v>
      </c>
      <c r="B92" s="84"/>
      <c r="C92" s="84"/>
      <c r="D92" s="261" t="str">
        <f>IF(B92&gt;0,(CONCATENATE("AM_",'Valoració '!$D$7,"00",A92))," ")</f>
        <v xml:space="preserve"> </v>
      </c>
    </row>
    <row r="93" spans="1:4" x14ac:dyDescent="0.25">
      <c r="A93" s="259">
        <v>87</v>
      </c>
      <c r="B93" s="84"/>
      <c r="C93" s="84"/>
      <c r="D93" s="261" t="str">
        <f>IF(B93&gt;0,(CONCATENATE("AM_",'Valoració '!$D$7,"00",A93))," ")</f>
        <v xml:space="preserve"> </v>
      </c>
    </row>
    <row r="94" spans="1:4" x14ac:dyDescent="0.25">
      <c r="A94" s="259">
        <v>88</v>
      </c>
      <c r="B94" s="84"/>
      <c r="C94" s="84"/>
      <c r="D94" s="261" t="str">
        <f>IF(B94&gt;0,(CONCATENATE("AM_",'Valoració '!$D$7,"00",A94))," ")</f>
        <v xml:space="preserve"> </v>
      </c>
    </row>
    <row r="95" spans="1:4" x14ac:dyDescent="0.25">
      <c r="A95" s="259">
        <v>89</v>
      </c>
      <c r="B95" s="84"/>
      <c r="C95" s="84"/>
      <c r="D95" s="261" t="str">
        <f>IF(B95&gt;0,(CONCATENATE("AM_",'Valoració '!$D$7,"00",A95))," ")</f>
        <v xml:space="preserve"> </v>
      </c>
    </row>
    <row r="96" spans="1:4" x14ac:dyDescent="0.25">
      <c r="A96" s="259">
        <v>90</v>
      </c>
      <c r="B96" s="84"/>
      <c r="C96" s="84"/>
      <c r="D96" s="261" t="str">
        <f>IF(B96&gt;0,(CONCATENATE("AM_",'Valoració '!$D$7,"00",A96))," ")</f>
        <v xml:space="preserve"> </v>
      </c>
    </row>
    <row r="97" spans="1:4" x14ac:dyDescent="0.25">
      <c r="A97" s="259">
        <v>91</v>
      </c>
      <c r="B97" s="84"/>
      <c r="C97" s="84"/>
      <c r="D97" s="261" t="str">
        <f>IF(B97&gt;0,(CONCATENATE("AM_",'Valoració '!$D$7,"00",A97))," ")</f>
        <v xml:space="preserve"> </v>
      </c>
    </row>
    <row r="98" spans="1:4" x14ac:dyDescent="0.25">
      <c r="A98" s="259">
        <v>92</v>
      </c>
      <c r="B98" s="84"/>
      <c r="C98" s="84"/>
      <c r="D98" s="261" t="str">
        <f>IF(B98&gt;0,(CONCATENATE("AM_",'Valoració '!$D$7,"00",A98))," ")</f>
        <v xml:space="preserve"> </v>
      </c>
    </row>
    <row r="99" spans="1:4" x14ac:dyDescent="0.25">
      <c r="A99" s="259">
        <v>93</v>
      </c>
      <c r="B99" s="84"/>
      <c r="C99" s="84"/>
      <c r="D99" s="261" t="str">
        <f>IF(B99&gt;0,(CONCATENATE("AM_",'Valoració '!$D$7,"00",A99))," ")</f>
        <v xml:space="preserve"> </v>
      </c>
    </row>
    <row r="100" spans="1:4" x14ac:dyDescent="0.25">
      <c r="A100" s="259">
        <v>94</v>
      </c>
      <c r="B100" s="84"/>
      <c r="C100" s="84"/>
      <c r="D100" s="261" t="str">
        <f>IF(B100&gt;0,(CONCATENATE("AM_",'Valoració '!$D$7,"00",A100))," ")</f>
        <v xml:space="preserve"> </v>
      </c>
    </row>
    <row r="101" spans="1:4" x14ac:dyDescent="0.25">
      <c r="A101" s="259">
        <v>95</v>
      </c>
      <c r="B101" s="84"/>
      <c r="C101" s="84"/>
      <c r="D101" s="261" t="str">
        <f>IF(B101&gt;0,(CONCATENATE("AM_",'Valoració '!$D$7,"00",A101))," ")</f>
        <v xml:space="preserve"> </v>
      </c>
    </row>
    <row r="102" spans="1:4" x14ac:dyDescent="0.25">
      <c r="A102" s="259">
        <v>96</v>
      </c>
      <c r="B102" s="84"/>
      <c r="C102" s="84"/>
      <c r="D102" s="261" t="str">
        <f>IF(B102&gt;0,(CONCATENATE("AM_",'Valoració '!$D$7,"00",A102))," ")</f>
        <v xml:space="preserve"> </v>
      </c>
    </row>
    <row r="103" spans="1:4" x14ac:dyDescent="0.25">
      <c r="A103" s="259">
        <v>97</v>
      </c>
      <c r="B103" s="84"/>
      <c r="C103" s="84"/>
      <c r="D103" s="261" t="str">
        <f>IF(B103&gt;0,(CONCATENATE("AM_",'Valoració '!$D$7,"00",A103))," ")</f>
        <v xml:space="preserve"> </v>
      </c>
    </row>
    <row r="104" spans="1:4" x14ac:dyDescent="0.25">
      <c r="A104" s="259">
        <v>98</v>
      </c>
      <c r="B104" s="84"/>
      <c r="C104" s="84"/>
      <c r="D104" s="261" t="str">
        <f>IF(B104&gt;0,(CONCATENATE("AM_",'Valoració '!$D$7,"00",A104))," ")</f>
        <v xml:space="preserve"> </v>
      </c>
    </row>
    <row r="105" spans="1:4" x14ac:dyDescent="0.25">
      <c r="A105" s="259">
        <v>99</v>
      </c>
      <c r="B105" s="84"/>
      <c r="C105" s="84"/>
      <c r="D105" s="261" t="str">
        <f>IF(B105&gt;0,(CONCATENATE("AM_",'Valoració '!$D$7,"00",A105))," ")</f>
        <v xml:space="preserve"> </v>
      </c>
    </row>
    <row r="106" spans="1:4" x14ac:dyDescent="0.25">
      <c r="A106" s="260">
        <v>100</v>
      </c>
      <c r="B106" s="227"/>
      <c r="C106" s="227"/>
      <c r="D106" s="262" t="str">
        <f>IF(B106&gt;0,(CONCATENATE("AM_",'Valoració '!$D$7,"00",A106))," ")</f>
        <v xml:space="preserve"> </v>
      </c>
    </row>
    <row r="108" spans="1:4" ht="15.75" x14ac:dyDescent="0.25">
      <c r="B108" s="29"/>
    </row>
  </sheetData>
  <sheetProtection algorithmName="SHA-512" hashValue="GoBN3tePorFHUdxpyNKqcUpYBbG9UHP4nXhFUfHkNf6e4cV3eJohsiKEx/K2mbxKZ8ht59CTfFRbzxjl3bfDpA==" saltValue="mfeuF8J/pu6QaaQT5vLHww==" spinCount="100000" sheet="1" objects="1" scenarios="1"/>
  <mergeCells count="1">
    <mergeCell ref="A5:C5"/>
  </mergeCells>
  <pageMargins left="0.7" right="0.7" top="0.75" bottom="0.75" header="0.3" footer="0.3"/>
  <tableParts count="1">
    <tablePart r:id="rId1"/>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ull12"/>
  <dimension ref="A1:J2"/>
  <sheetViews>
    <sheetView workbookViewId="0">
      <selection activeCell="A3" sqref="A3"/>
    </sheetView>
  </sheetViews>
  <sheetFormatPr baseColWidth="10" defaultColWidth="9.140625" defaultRowHeight="15" x14ac:dyDescent="0.25"/>
  <cols>
    <col min="1" max="1" width="22" style="142" customWidth="1"/>
    <col min="2" max="2" width="33.42578125" style="142" customWidth="1"/>
    <col min="3" max="3" width="15" style="142" customWidth="1"/>
    <col min="4" max="4" width="13.28515625" style="142" customWidth="1"/>
    <col min="5" max="5" width="20.42578125" style="142" customWidth="1"/>
    <col min="6" max="6" width="12.28515625" style="142" customWidth="1"/>
    <col min="7" max="7" width="13.85546875" style="142" customWidth="1"/>
    <col min="8" max="8" width="13" style="142" customWidth="1"/>
    <col min="9" max="9" width="15.42578125" style="142" customWidth="1"/>
    <col min="10" max="10" width="23" style="142" customWidth="1"/>
    <col min="11" max="16384" width="9.140625" style="142"/>
  </cols>
  <sheetData>
    <row r="1" spans="1:10" ht="63" customHeight="1" x14ac:dyDescent="0.25">
      <c r="A1" s="393" t="s">
        <v>259</v>
      </c>
      <c r="B1" s="394"/>
      <c r="C1" s="139" t="s">
        <v>63</v>
      </c>
      <c r="D1" s="139" t="s">
        <v>107</v>
      </c>
      <c r="E1" s="139" t="s">
        <v>18</v>
      </c>
      <c r="F1" s="140" t="s">
        <v>10</v>
      </c>
      <c r="G1" s="140" t="s">
        <v>108</v>
      </c>
      <c r="H1" s="140" t="s">
        <v>109</v>
      </c>
      <c r="I1" s="140" t="s">
        <v>110</v>
      </c>
      <c r="J1" s="141" t="s">
        <v>13</v>
      </c>
    </row>
    <row r="2" spans="1:10" x14ac:dyDescent="0.25">
      <c r="A2" s="395" t="str">
        <f>'Valoració '!D9</f>
        <v/>
      </c>
      <c r="B2" s="396"/>
      <c r="C2" s="143">
        <f>'Valoració '!D7</f>
        <v>0</v>
      </c>
      <c r="D2" s="143" t="str">
        <f>'Valoració '!D10</f>
        <v xml:space="preserve"> </v>
      </c>
      <c r="E2" s="143" t="str">
        <f>'Valoració '!D11</f>
        <v xml:space="preserve"> </v>
      </c>
      <c r="F2" s="144">
        <f>'Valoració '!I15</f>
        <v>0</v>
      </c>
      <c r="G2" s="144">
        <f>'Valoració '!J60</f>
        <v>0</v>
      </c>
      <c r="H2" s="144">
        <f>'Valoració '!J76</f>
        <v>0</v>
      </c>
      <c r="I2" s="144">
        <f>'Valoració '!J81</f>
        <v>0</v>
      </c>
      <c r="J2" s="145">
        <f>'Valoració '!G13</f>
        <v>0</v>
      </c>
    </row>
  </sheetData>
  <sheetProtection algorithmName="SHA-512" hashValue="NDqCYj3G7AXwMXvB8n8SI5rnmnTvNVPKcE1VrTbAh70ad8gnXn4mxXa3vSURPzefzdyV/vUIJ71S8SjmvbEy8g==" saltValue="wfG0QiMuk/PMW6X0VUN+7w==" spinCount="100000" sheet="1" objects="1" scenarios="1" selectLockedCells="1"/>
  <mergeCells count="2">
    <mergeCell ref="A1:B1"/>
    <mergeCell ref="A2:B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D89BF5F-5590-4E35-B992-71D14DB74350}">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vt:i4>
      </vt:variant>
    </vt:vector>
  </HeadingPairs>
  <TitlesOfParts>
    <vt:vector size="21" baseType="lpstr">
      <vt:lpstr>Extracte de la normativa</vt:lpstr>
      <vt:lpstr>Instruccions</vt:lpstr>
      <vt:lpstr>Valoració </vt:lpstr>
      <vt:lpstr>AGR INT</vt:lpstr>
      <vt:lpstr>N AQU</vt:lpstr>
      <vt:lpstr>ERC Grant</vt:lpstr>
      <vt:lpstr>1.2.a.Projectes Internacionals</vt:lpstr>
      <vt:lpstr>1.2.b.Projectes I+D+i</vt:lpstr>
      <vt:lpstr>1.2.c.SGR</vt:lpstr>
      <vt:lpstr>1.2.d.Publicacions</vt:lpstr>
      <vt:lpstr>1.2.e.Transferència</vt:lpstr>
      <vt:lpstr>1.2.f. Institucions acadèmiques</vt:lpstr>
      <vt:lpstr>1.2.g.Direcció</vt:lpstr>
      <vt:lpstr>2.ii.Projectes Innovació Docent</vt:lpstr>
      <vt:lpstr>2.iv.Tesis</vt:lpstr>
      <vt:lpstr>2.v.2. Experiència Docent</vt:lpstr>
      <vt:lpstr>2.vi. Comissions docència</vt:lpstr>
      <vt:lpstr>2.vii altres mèrits docents</vt:lpstr>
      <vt:lpstr>AM. Altres Mèrits</vt:lpstr>
      <vt:lpstr>RESUM</vt:lpstr>
      <vt:lpstr>'Valoració '!Títulos_a_imprimir</vt:lpstr>
    </vt:vector>
  </TitlesOfParts>
  <Company>UAB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0000367</dc:creator>
  <cp:lastModifiedBy>usuario</cp:lastModifiedBy>
  <cp:lastPrinted>2016-09-29T20:53:13Z</cp:lastPrinted>
  <dcterms:created xsi:type="dcterms:W3CDTF">2016-09-27T14:52:45Z</dcterms:created>
  <dcterms:modified xsi:type="dcterms:W3CDTF">2021-12-13T21:48:57Z</dcterms:modified>
</cp:coreProperties>
</file>