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trlProps/ctrlProp4.xml" ContentType="application/vnd.ms-excel.controlproperties+xml"/>
  <Override PartName="/xl/drawings/drawing6.xml" ContentType="application/vnd.openxmlformats-officedocument.drawing+xml"/>
  <Override PartName="/xl/ctrlProps/ctrlProp5.xml" ContentType="application/vnd.ms-excel.controlproperties+xml"/>
  <Override PartName="/xl/drawings/drawing7.xml" ContentType="application/vnd.openxmlformats-officedocument.drawing+xml"/>
  <Override PartName="/xl/ctrlProps/ctrlProp6.xml" ContentType="application/vnd.ms-excel.controlproperties+xml"/>
  <Override PartName="/xl/drawings/drawing8.xml" ContentType="application/vnd.openxmlformats-officedocument.drawing+xml"/>
  <Override PartName="/xl/ctrlProps/ctrlProp7.xml" ContentType="application/vnd.ms-excel.controlproperties+xml"/>
  <Override PartName="/xl/drawings/drawing9.xml" ContentType="application/vnd.openxmlformats-officedocument.drawing+xml"/>
  <Override PartName="/xl/ctrlProps/ctrlProp8.xml" ContentType="application/vnd.ms-excel.controlproperties+xml"/>
  <Override PartName="/xl/drawings/drawing10.xml" ContentType="application/vnd.openxmlformats-officedocument.drawing+xml"/>
  <Override PartName="/xl/ctrlProps/ctrlProp9.xml" ContentType="application/vnd.ms-excel.controlproperties+xml"/>
  <Override PartName="/xl/drawings/drawing11.xml" ContentType="application/vnd.openxmlformats-officedocument.drawing+xml"/>
  <Override PartName="/xl/ctrlProps/ctrlProp10.xml" ContentType="application/vnd.ms-excel.controlproperties+xml"/>
  <Override PartName="/xl/drawings/drawing12.xml" ContentType="application/vnd.openxmlformats-officedocument.drawing+xml"/>
  <Override PartName="/xl/ctrlProps/ctrlProp1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AquestLlibreDeTreball"/>
  <mc:AlternateContent xmlns:mc="http://schemas.openxmlformats.org/markup-compatibility/2006">
    <mc:Choice Requires="x15">
      <x15ac:absPath xmlns:x15ac="http://schemas.microsoft.com/office/spreadsheetml/2010/11/ac" url="\\sicl2v01\r_apa_procesos$\Accés, provisió i promoció\APPR01 - Programa de càtedres\2020\MÈRITS RELLEVANTS PERMANENTS\Excels per àmbit\"/>
    </mc:Choice>
  </mc:AlternateContent>
  <bookViews>
    <workbookView xWindow="0" yWindow="0" windowWidth="20460" windowHeight="6945"/>
  </bookViews>
  <sheets>
    <sheet name="Instruccions" sheetId="22" r:id="rId1"/>
    <sheet name="Valoració " sheetId="2" r:id="rId2"/>
    <sheet name="AGR INT" sheetId="25" state="hidden" r:id="rId3"/>
    <sheet name="N AQU" sheetId="3" state="hidden" r:id="rId4"/>
    <sheet name="ERC Grant" sheetId="24" r:id="rId5"/>
    <sheet name="1.2.a.Projectes Internacionals" sheetId="4" r:id="rId6"/>
    <sheet name="1.2.b.Projectes I+D+i" sheetId="7" r:id="rId7"/>
    <sheet name="1.2.c.SGR" sheetId="23" r:id="rId8"/>
    <sheet name="1.2.d.Publicacions" sheetId="10" r:id="rId9"/>
    <sheet name="1.2.e.Transferència" sheetId="9" r:id="rId10"/>
    <sheet name="1.2.f. Institucions acadèmiques" sheetId="18" r:id="rId11"/>
    <sheet name="1.2.g.Direcció" sheetId="14" r:id="rId12"/>
    <sheet name="2.ii.Projectes Innovació Docent" sheetId="11" r:id="rId13"/>
    <sheet name="2.iv.Tesis" sheetId="12" r:id="rId14"/>
    <sheet name="2.v.2. Experiència Docent" sheetId="26" r:id="rId15"/>
    <sheet name="2.vi. Comissions docència" sheetId="20" r:id="rId16"/>
    <sheet name="AM. Altres Mèrits" sheetId="16" r:id="rId17"/>
    <sheet name="RESUM" sheetId="13" state="hidden" r:id="rId18"/>
  </sheets>
  <definedNames>
    <definedName name="_xlnm._FilterDatabase" localSheetId="2" hidden="1">'AGR INT'!#REF!</definedName>
    <definedName name="_xlnm.Print_Titles" localSheetId="1">'Valoració '!$1:$11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20" l="1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35" i="20"/>
  <c r="E36" i="20"/>
  <c r="E37" i="20"/>
  <c r="E38" i="20"/>
  <c r="E39" i="20"/>
  <c r="E40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87" i="20"/>
  <c r="E88" i="20"/>
  <c r="E89" i="20"/>
  <c r="E90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8" i="20"/>
  <c r="G10" i="26"/>
  <c r="G11" i="26"/>
  <c r="G12" i="26"/>
  <c r="G13" i="26"/>
  <c r="G14" i="26"/>
  <c r="G15" i="26"/>
  <c r="G16" i="26"/>
  <c r="G17" i="26"/>
  <c r="G18" i="26"/>
  <c r="G19" i="26"/>
  <c r="G20" i="26"/>
  <c r="G21" i="26"/>
  <c r="G22" i="26"/>
  <c r="G23" i="26"/>
  <c r="G24" i="26"/>
  <c r="G25" i="26"/>
  <c r="G26" i="26"/>
  <c r="G27" i="26"/>
  <c r="G28" i="26"/>
  <c r="G29" i="26"/>
  <c r="G30" i="26"/>
  <c r="G31" i="26"/>
  <c r="G32" i="26"/>
  <c r="G33" i="26"/>
  <c r="G34" i="26"/>
  <c r="G35" i="26"/>
  <c r="G36" i="26"/>
  <c r="G37" i="26"/>
  <c r="G38" i="26"/>
  <c r="G39" i="26"/>
  <c r="G40" i="26"/>
  <c r="G41" i="26"/>
  <c r="G42" i="26"/>
  <c r="G43" i="26"/>
  <c r="G44" i="26"/>
  <c r="G45" i="26"/>
  <c r="G46" i="26"/>
  <c r="G47" i="26"/>
  <c r="G48" i="26"/>
  <c r="G49" i="26"/>
  <c r="G50" i="26"/>
  <c r="G51" i="26"/>
  <c r="G52" i="26"/>
  <c r="G53" i="26"/>
  <c r="G54" i="26"/>
  <c r="G55" i="26"/>
  <c r="G56" i="26"/>
  <c r="G57" i="26"/>
  <c r="G58" i="26"/>
  <c r="G59" i="26"/>
  <c r="G60" i="26"/>
  <c r="G61" i="26"/>
  <c r="G62" i="26"/>
  <c r="G63" i="26"/>
  <c r="G64" i="26"/>
  <c r="G65" i="26"/>
  <c r="G66" i="26"/>
  <c r="G67" i="26"/>
  <c r="G68" i="26"/>
  <c r="G69" i="26"/>
  <c r="G70" i="26"/>
  <c r="G71" i="26"/>
  <c r="G72" i="26"/>
  <c r="G73" i="26"/>
  <c r="G74" i="26"/>
  <c r="G75" i="26"/>
  <c r="G76" i="26"/>
  <c r="G77" i="26"/>
  <c r="G78" i="26"/>
  <c r="G79" i="26"/>
  <c r="G80" i="26"/>
  <c r="G81" i="26"/>
  <c r="G82" i="26"/>
  <c r="G83" i="26"/>
  <c r="G84" i="26"/>
  <c r="G85" i="26"/>
  <c r="G86" i="26"/>
  <c r="G87" i="26"/>
  <c r="G88" i="26"/>
  <c r="G89" i="26"/>
  <c r="G90" i="26"/>
  <c r="G91" i="26"/>
  <c r="G92" i="26"/>
  <c r="G93" i="26"/>
  <c r="G94" i="26"/>
  <c r="G95" i="26"/>
  <c r="G96" i="26"/>
  <c r="G97" i="26"/>
  <c r="G98" i="26"/>
  <c r="G99" i="26"/>
  <c r="G100" i="26"/>
  <c r="G101" i="26"/>
  <c r="G102" i="26"/>
  <c r="G103" i="26"/>
  <c r="G104" i="26"/>
  <c r="G105" i="26"/>
  <c r="G106" i="26"/>
  <c r="G107" i="26"/>
  <c r="G108" i="26"/>
  <c r="G9" i="26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F50" i="12"/>
  <c r="F51" i="12"/>
  <c r="F52" i="12"/>
  <c r="F53" i="12"/>
  <c r="F54" i="12"/>
  <c r="F55" i="12"/>
  <c r="F56" i="12"/>
  <c r="F57" i="12"/>
  <c r="F58" i="12"/>
  <c r="F59" i="12"/>
  <c r="F60" i="12"/>
  <c r="F61" i="12"/>
  <c r="F62" i="12"/>
  <c r="F63" i="12"/>
  <c r="F64" i="12"/>
  <c r="F65" i="12"/>
  <c r="F66" i="12"/>
  <c r="F67" i="12"/>
  <c r="F68" i="12"/>
  <c r="F69" i="12"/>
  <c r="F70" i="12"/>
  <c r="F71" i="12"/>
  <c r="F72" i="12"/>
  <c r="F73" i="12"/>
  <c r="F74" i="12"/>
  <c r="F75" i="12"/>
  <c r="F76" i="12"/>
  <c r="F77" i="12"/>
  <c r="F78" i="12"/>
  <c r="F79" i="12"/>
  <c r="F80" i="12"/>
  <c r="F81" i="12"/>
  <c r="F82" i="12"/>
  <c r="F83" i="12"/>
  <c r="F84" i="12"/>
  <c r="F85" i="12"/>
  <c r="F86" i="12"/>
  <c r="F87" i="12"/>
  <c r="F88" i="12"/>
  <c r="F89" i="12"/>
  <c r="F90" i="12"/>
  <c r="F91" i="12"/>
  <c r="F92" i="12"/>
  <c r="F93" i="12"/>
  <c r="F94" i="12"/>
  <c r="F95" i="12"/>
  <c r="F96" i="12"/>
  <c r="F97" i="12"/>
  <c r="F98" i="12"/>
  <c r="F99" i="12"/>
  <c r="F100" i="12"/>
  <c r="F101" i="12"/>
  <c r="F102" i="12"/>
  <c r="F103" i="12"/>
  <c r="F104" i="12"/>
  <c r="F105" i="12"/>
  <c r="F106" i="12"/>
  <c r="F7" i="12"/>
  <c r="M9" i="11"/>
  <c r="M10" i="11"/>
  <c r="M11" i="11"/>
  <c r="M12" i="11"/>
  <c r="M13" i="11"/>
  <c r="M14" i="11"/>
  <c r="M15" i="11"/>
  <c r="M16" i="11"/>
  <c r="M17" i="11"/>
  <c r="M18" i="11"/>
  <c r="M19" i="11"/>
  <c r="M20" i="11"/>
  <c r="M21" i="11"/>
  <c r="M22" i="11"/>
  <c r="M23" i="11"/>
  <c r="M24" i="11"/>
  <c r="M25" i="11"/>
  <c r="M26" i="11"/>
  <c r="M27" i="11"/>
  <c r="M28" i="11"/>
  <c r="M29" i="11"/>
  <c r="M30" i="11"/>
  <c r="M31" i="11"/>
  <c r="M32" i="11"/>
  <c r="M33" i="11"/>
  <c r="M34" i="11"/>
  <c r="M35" i="11"/>
  <c r="M36" i="11"/>
  <c r="M37" i="11"/>
  <c r="M38" i="11"/>
  <c r="M39" i="11"/>
  <c r="M40" i="11"/>
  <c r="M41" i="11"/>
  <c r="M42" i="11"/>
  <c r="M43" i="11"/>
  <c r="M44" i="11"/>
  <c r="M45" i="11"/>
  <c r="M46" i="11"/>
  <c r="M47" i="11"/>
  <c r="M48" i="11"/>
  <c r="M49" i="11"/>
  <c r="M50" i="11"/>
  <c r="M51" i="11"/>
  <c r="M52" i="11"/>
  <c r="M53" i="11"/>
  <c r="M54" i="11"/>
  <c r="M55" i="11"/>
  <c r="M56" i="11"/>
  <c r="M57" i="11"/>
  <c r="M58" i="11"/>
  <c r="M59" i="11"/>
  <c r="M60" i="11"/>
  <c r="M61" i="11"/>
  <c r="M62" i="11"/>
  <c r="M63" i="11"/>
  <c r="M64" i="11"/>
  <c r="M65" i="11"/>
  <c r="M66" i="11"/>
  <c r="M67" i="11"/>
  <c r="M68" i="11"/>
  <c r="M69" i="11"/>
  <c r="M70" i="11"/>
  <c r="M71" i="11"/>
  <c r="M72" i="11"/>
  <c r="M73" i="11"/>
  <c r="M74" i="11"/>
  <c r="M75" i="11"/>
  <c r="M76" i="11"/>
  <c r="M77" i="11"/>
  <c r="M78" i="11"/>
  <c r="M79" i="11"/>
  <c r="M80" i="11"/>
  <c r="M81" i="11"/>
  <c r="M82" i="11"/>
  <c r="M83" i="11"/>
  <c r="M84" i="11"/>
  <c r="M85" i="11"/>
  <c r="M86" i="11"/>
  <c r="M87" i="11"/>
  <c r="M88" i="11"/>
  <c r="M89" i="11"/>
  <c r="M90" i="11"/>
  <c r="M91" i="11"/>
  <c r="M92" i="11"/>
  <c r="M93" i="11"/>
  <c r="M94" i="11"/>
  <c r="M95" i="11"/>
  <c r="M96" i="11"/>
  <c r="M97" i="11"/>
  <c r="M98" i="11"/>
  <c r="M99" i="11"/>
  <c r="M100" i="11"/>
  <c r="M101" i="11"/>
  <c r="M102" i="11"/>
  <c r="M103" i="11"/>
  <c r="M104" i="11"/>
  <c r="M105" i="11"/>
  <c r="M106" i="11"/>
  <c r="M107" i="11"/>
  <c r="M8" i="11"/>
  <c r="E105" i="14"/>
  <c r="E104" i="14"/>
  <c r="E103" i="14"/>
  <c r="E102" i="14"/>
  <c r="E101" i="14"/>
  <c r="E100" i="14"/>
  <c r="E99" i="14"/>
  <c r="E98" i="14"/>
  <c r="E97" i="14"/>
  <c r="E96" i="14"/>
  <c r="E95" i="14"/>
  <c r="E94" i="14"/>
  <c r="E93" i="14"/>
  <c r="E92" i="14"/>
  <c r="E91" i="14"/>
  <c r="E90" i="14"/>
  <c r="E89" i="14"/>
  <c r="E88" i="14"/>
  <c r="E87" i="14"/>
  <c r="E86" i="14"/>
  <c r="E85" i="14"/>
  <c r="E84" i="14"/>
  <c r="E83" i="14"/>
  <c r="E82" i="14"/>
  <c r="E81" i="14"/>
  <c r="E80" i="14"/>
  <c r="E79" i="14"/>
  <c r="E78" i="14"/>
  <c r="E77" i="14"/>
  <c r="E76" i="14"/>
  <c r="E75" i="14"/>
  <c r="E74" i="14"/>
  <c r="E73" i="14"/>
  <c r="E72" i="14"/>
  <c r="E71" i="14"/>
  <c r="E70" i="14"/>
  <c r="E69" i="14"/>
  <c r="E68" i="14"/>
  <c r="E67" i="14"/>
  <c r="E66" i="14"/>
  <c r="E65" i="14"/>
  <c r="E64" i="14"/>
  <c r="E63" i="14"/>
  <c r="E62" i="14"/>
  <c r="E61" i="14"/>
  <c r="E60" i="14"/>
  <c r="E59" i="14"/>
  <c r="E58" i="14"/>
  <c r="E57" i="14"/>
  <c r="E56" i="14"/>
  <c r="E55" i="14"/>
  <c r="E54" i="14"/>
  <c r="E53" i="14"/>
  <c r="E52" i="14"/>
  <c r="E51" i="14"/>
  <c r="E50" i="14"/>
  <c r="E49" i="14"/>
  <c r="E48" i="14"/>
  <c r="E47" i="14"/>
  <c r="E46" i="14"/>
  <c r="E45" i="14"/>
  <c r="E44" i="14"/>
  <c r="E43" i="14"/>
  <c r="E42" i="14"/>
  <c r="E41" i="14"/>
  <c r="E40" i="14"/>
  <c r="E39" i="14"/>
  <c r="E38" i="14"/>
  <c r="E37" i="14"/>
  <c r="E36" i="14"/>
  <c r="E35" i="14"/>
  <c r="E34" i="14"/>
  <c r="E33" i="14"/>
  <c r="E32" i="14"/>
  <c r="E31" i="14"/>
  <c r="E30" i="14"/>
  <c r="E29" i="14"/>
  <c r="E28" i="14"/>
  <c r="E27" i="14"/>
  <c r="E26" i="14"/>
  <c r="E25" i="14"/>
  <c r="E24" i="14"/>
  <c r="E23" i="14"/>
  <c r="E22" i="14"/>
  <c r="E21" i="14"/>
  <c r="E20" i="14"/>
  <c r="E19" i="14"/>
  <c r="E18" i="14"/>
  <c r="E17" i="14"/>
  <c r="E16" i="14"/>
  <c r="E15" i="14"/>
  <c r="E14" i="14"/>
  <c r="E13" i="14"/>
  <c r="E12" i="14"/>
  <c r="E11" i="14"/>
  <c r="E10" i="14"/>
  <c r="E9" i="14"/>
  <c r="E8" i="14"/>
  <c r="E7" i="14"/>
  <c r="E6" i="14"/>
  <c r="M98" i="9"/>
  <c r="M99" i="9"/>
  <c r="M100" i="9"/>
  <c r="M101" i="9"/>
  <c r="M102" i="9"/>
  <c r="M103" i="9"/>
  <c r="M104" i="9"/>
  <c r="M105" i="9"/>
  <c r="M106" i="9"/>
  <c r="M107" i="9"/>
  <c r="M97" i="9"/>
  <c r="E9" i="18"/>
  <c r="E10" i="18"/>
  <c r="E11" i="18"/>
  <c r="E12" i="18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6" i="18"/>
  <c r="E27" i="18"/>
  <c r="E28" i="18"/>
  <c r="E29" i="18"/>
  <c r="E30" i="18"/>
  <c r="E31" i="18"/>
  <c r="E32" i="18"/>
  <c r="E33" i="18"/>
  <c r="E34" i="18"/>
  <c r="E35" i="18"/>
  <c r="E36" i="18"/>
  <c r="E37" i="18"/>
  <c r="E38" i="18"/>
  <c r="E39" i="18"/>
  <c r="E40" i="18"/>
  <c r="E41" i="18"/>
  <c r="E42" i="18"/>
  <c r="E43" i="18"/>
  <c r="E44" i="18"/>
  <c r="E45" i="18"/>
  <c r="E46" i="18"/>
  <c r="E47" i="18"/>
  <c r="E48" i="18"/>
  <c r="E49" i="18"/>
  <c r="E50" i="18"/>
  <c r="E51" i="18"/>
  <c r="E52" i="18"/>
  <c r="E53" i="18"/>
  <c r="E54" i="18"/>
  <c r="E55" i="18"/>
  <c r="E56" i="18"/>
  <c r="E57" i="18"/>
  <c r="E58" i="18"/>
  <c r="E59" i="18"/>
  <c r="E60" i="18"/>
  <c r="E61" i="18"/>
  <c r="E62" i="18"/>
  <c r="E63" i="18"/>
  <c r="E64" i="18"/>
  <c r="E65" i="18"/>
  <c r="E66" i="18"/>
  <c r="E67" i="18"/>
  <c r="E68" i="18"/>
  <c r="E69" i="18"/>
  <c r="E70" i="18"/>
  <c r="E71" i="18"/>
  <c r="E72" i="18"/>
  <c r="E73" i="18"/>
  <c r="E74" i="18"/>
  <c r="E75" i="18"/>
  <c r="E76" i="18"/>
  <c r="E77" i="18"/>
  <c r="E78" i="18"/>
  <c r="E79" i="18"/>
  <c r="E80" i="18"/>
  <c r="E81" i="18"/>
  <c r="E82" i="18"/>
  <c r="E83" i="18"/>
  <c r="E84" i="18"/>
  <c r="E85" i="18"/>
  <c r="E86" i="18"/>
  <c r="E87" i="18"/>
  <c r="E88" i="18"/>
  <c r="E89" i="18"/>
  <c r="E90" i="18"/>
  <c r="E91" i="18"/>
  <c r="E92" i="18"/>
  <c r="E93" i="18"/>
  <c r="E94" i="18"/>
  <c r="E95" i="18"/>
  <c r="E96" i="18"/>
  <c r="E97" i="18"/>
  <c r="E98" i="18"/>
  <c r="E99" i="18"/>
  <c r="E100" i="18"/>
  <c r="E101" i="18"/>
  <c r="E102" i="18"/>
  <c r="E103" i="18"/>
  <c r="E104" i="18"/>
  <c r="E105" i="18"/>
  <c r="E106" i="18"/>
  <c r="E107" i="18"/>
  <c r="E8" i="18"/>
  <c r="I9" i="10"/>
  <c r="I10" i="10"/>
  <c r="I11" i="10"/>
  <c r="I12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59" i="10"/>
  <c r="I60" i="10"/>
  <c r="I61" i="10"/>
  <c r="I62" i="10"/>
  <c r="I63" i="10"/>
  <c r="I64" i="10"/>
  <c r="I65" i="10"/>
  <c r="I66" i="10"/>
  <c r="I67" i="10"/>
  <c r="I68" i="10"/>
  <c r="I69" i="10"/>
  <c r="I70" i="10"/>
  <c r="I71" i="10"/>
  <c r="I72" i="10"/>
  <c r="I73" i="10"/>
  <c r="I74" i="10"/>
  <c r="I75" i="10"/>
  <c r="I76" i="10"/>
  <c r="I77" i="10"/>
  <c r="I78" i="10"/>
  <c r="I79" i="10"/>
  <c r="I80" i="10"/>
  <c r="I81" i="10"/>
  <c r="I82" i="10"/>
  <c r="I83" i="10"/>
  <c r="I84" i="10"/>
  <c r="I85" i="10"/>
  <c r="I86" i="10"/>
  <c r="I87" i="10"/>
  <c r="I88" i="10"/>
  <c r="I89" i="10"/>
  <c r="I90" i="10"/>
  <c r="I91" i="10"/>
  <c r="I92" i="10"/>
  <c r="I93" i="10"/>
  <c r="I94" i="10"/>
  <c r="I95" i="10"/>
  <c r="I96" i="10"/>
  <c r="I97" i="10"/>
  <c r="I98" i="10"/>
  <c r="I99" i="10"/>
  <c r="I100" i="10"/>
  <c r="I101" i="10"/>
  <c r="I102" i="10"/>
  <c r="I103" i="10"/>
  <c r="I104" i="10"/>
  <c r="I105" i="10"/>
  <c r="I106" i="10"/>
  <c r="I107" i="10"/>
  <c r="I108" i="10"/>
  <c r="I109" i="10"/>
  <c r="I110" i="10"/>
  <c r="I111" i="10"/>
  <c r="I112" i="10"/>
  <c r="I113" i="10"/>
  <c r="I114" i="10"/>
  <c r="I115" i="10"/>
  <c r="I116" i="10"/>
  <c r="I117" i="10"/>
  <c r="I118" i="10"/>
  <c r="I119" i="10"/>
  <c r="I120" i="10"/>
  <c r="I121" i="10"/>
  <c r="I122" i="10"/>
  <c r="I123" i="10"/>
  <c r="I124" i="10"/>
  <c r="I125" i="10"/>
  <c r="I126" i="10"/>
  <c r="I127" i="10"/>
  <c r="I128" i="10"/>
  <c r="I129" i="10"/>
  <c r="I130" i="10"/>
  <c r="I131" i="10"/>
  <c r="I132" i="10"/>
  <c r="I133" i="10"/>
  <c r="I134" i="10"/>
  <c r="I135" i="10"/>
  <c r="I136" i="10"/>
  <c r="I137" i="10"/>
  <c r="I138" i="10"/>
  <c r="I139" i="10"/>
  <c r="I140" i="10"/>
  <c r="I141" i="10"/>
  <c r="I142" i="10"/>
  <c r="I143" i="10"/>
  <c r="I144" i="10"/>
  <c r="I145" i="10"/>
  <c r="I146" i="10"/>
  <c r="I147" i="10"/>
  <c r="I148" i="10"/>
  <c r="I149" i="10"/>
  <c r="I150" i="10"/>
  <c r="I151" i="10"/>
  <c r="I152" i="10"/>
  <c r="I153" i="10"/>
  <c r="I154" i="10"/>
  <c r="I155" i="10"/>
  <c r="I156" i="10"/>
  <c r="I157" i="10"/>
  <c r="I158" i="10"/>
  <c r="I159" i="10"/>
  <c r="I160" i="10"/>
  <c r="I161" i="10"/>
  <c r="I162" i="10"/>
  <c r="I163" i="10"/>
  <c r="I164" i="10"/>
  <c r="I165" i="10"/>
  <c r="I166" i="10"/>
  <c r="I167" i="10"/>
  <c r="I168" i="10"/>
  <c r="I169" i="10"/>
  <c r="I170" i="10"/>
  <c r="I171" i="10"/>
  <c r="I172" i="10"/>
  <c r="I173" i="10"/>
  <c r="I174" i="10"/>
  <c r="I175" i="10"/>
  <c r="I176" i="10"/>
  <c r="I177" i="10"/>
  <c r="I178" i="10"/>
  <c r="I179" i="10"/>
  <c r="I180" i="10"/>
  <c r="I181" i="10"/>
  <c r="I182" i="10"/>
  <c r="I183" i="10"/>
  <c r="I184" i="10"/>
  <c r="I185" i="10"/>
  <c r="I186" i="10"/>
  <c r="I187" i="10"/>
  <c r="I188" i="10"/>
  <c r="I189" i="10"/>
  <c r="I190" i="10"/>
  <c r="I191" i="10"/>
  <c r="I192" i="10"/>
  <c r="I193" i="10"/>
  <c r="I194" i="10"/>
  <c r="I195" i="10"/>
  <c r="I196" i="10"/>
  <c r="I197" i="10"/>
  <c r="I198" i="10"/>
  <c r="I199" i="10"/>
  <c r="I200" i="10"/>
  <c r="I201" i="10"/>
  <c r="I202" i="10"/>
  <c r="I203" i="10"/>
  <c r="I204" i="10"/>
  <c r="I205" i="10"/>
  <c r="I206" i="10"/>
  <c r="I207" i="10"/>
  <c r="I8" i="10"/>
  <c r="K9" i="23"/>
  <c r="K10" i="23"/>
  <c r="K11" i="23"/>
  <c r="K12" i="23"/>
  <c r="K13" i="23"/>
  <c r="K14" i="23"/>
  <c r="K15" i="23"/>
  <c r="K16" i="23"/>
  <c r="K17" i="23"/>
  <c r="K18" i="23"/>
  <c r="K19" i="23"/>
  <c r="K20" i="23"/>
  <c r="K21" i="23"/>
  <c r="K22" i="23"/>
  <c r="K23" i="23"/>
  <c r="K24" i="23"/>
  <c r="K25" i="23"/>
  <c r="K26" i="23"/>
  <c r="K27" i="23"/>
  <c r="K28" i="23"/>
  <c r="K29" i="23"/>
  <c r="K30" i="23"/>
  <c r="K31" i="23"/>
  <c r="K32" i="23"/>
  <c r="K33" i="23"/>
  <c r="K34" i="23"/>
  <c r="K35" i="23"/>
  <c r="K36" i="23"/>
  <c r="K37" i="23"/>
  <c r="K38" i="23"/>
  <c r="K39" i="23"/>
  <c r="K40" i="23"/>
  <c r="K41" i="23"/>
  <c r="K42" i="23"/>
  <c r="K43" i="23"/>
  <c r="K44" i="23"/>
  <c r="K45" i="23"/>
  <c r="K46" i="23"/>
  <c r="K47" i="23"/>
  <c r="K48" i="23"/>
  <c r="K49" i="23"/>
  <c r="K50" i="23"/>
  <c r="K51" i="23"/>
  <c r="K52" i="23"/>
  <c r="K53" i="23"/>
  <c r="K54" i="23"/>
  <c r="K55" i="23"/>
  <c r="K56" i="23"/>
  <c r="K57" i="23"/>
  <c r="K58" i="23"/>
  <c r="K59" i="23"/>
  <c r="K60" i="23"/>
  <c r="K61" i="23"/>
  <c r="K62" i="23"/>
  <c r="K63" i="23"/>
  <c r="K64" i="23"/>
  <c r="K65" i="23"/>
  <c r="K66" i="23"/>
  <c r="K67" i="23"/>
  <c r="K68" i="23"/>
  <c r="K69" i="23"/>
  <c r="K70" i="23"/>
  <c r="K71" i="23"/>
  <c r="K72" i="23"/>
  <c r="K73" i="23"/>
  <c r="K74" i="23"/>
  <c r="K75" i="23"/>
  <c r="K76" i="23"/>
  <c r="K77" i="23"/>
  <c r="K78" i="23"/>
  <c r="K79" i="23"/>
  <c r="K80" i="23"/>
  <c r="K81" i="23"/>
  <c r="K82" i="23"/>
  <c r="K83" i="23"/>
  <c r="K84" i="23"/>
  <c r="K85" i="23"/>
  <c r="K86" i="23"/>
  <c r="K87" i="23"/>
  <c r="K88" i="23"/>
  <c r="K89" i="23"/>
  <c r="K90" i="23"/>
  <c r="K91" i="23"/>
  <c r="K92" i="23"/>
  <c r="K93" i="23"/>
  <c r="K94" i="23"/>
  <c r="K95" i="23"/>
  <c r="K96" i="23"/>
  <c r="K97" i="23"/>
  <c r="K98" i="23"/>
  <c r="K99" i="23"/>
  <c r="K100" i="23"/>
  <c r="K101" i="23"/>
  <c r="K102" i="23"/>
  <c r="K103" i="23"/>
  <c r="K104" i="23"/>
  <c r="K105" i="23"/>
  <c r="K106" i="23"/>
  <c r="K107" i="23"/>
  <c r="K8" i="23"/>
  <c r="Q9" i="7"/>
  <c r="Q10" i="7"/>
  <c r="Q11" i="7"/>
  <c r="Q12" i="7"/>
  <c r="Q13" i="7"/>
  <c r="Q14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35" i="7"/>
  <c r="Q36" i="7"/>
  <c r="Q37" i="7"/>
  <c r="Q38" i="7"/>
  <c r="Q39" i="7"/>
  <c r="Q40" i="7"/>
  <c r="Q41" i="7"/>
  <c r="Q42" i="7"/>
  <c r="Q43" i="7"/>
  <c r="Q44" i="7"/>
  <c r="Q45" i="7"/>
  <c r="Q46" i="7"/>
  <c r="Q47" i="7"/>
  <c r="Q48" i="7"/>
  <c r="Q49" i="7"/>
  <c r="Q50" i="7"/>
  <c r="Q51" i="7"/>
  <c r="Q52" i="7"/>
  <c r="Q53" i="7"/>
  <c r="Q54" i="7"/>
  <c r="Q55" i="7"/>
  <c r="Q56" i="7"/>
  <c r="Q57" i="7"/>
  <c r="Q58" i="7"/>
  <c r="Q59" i="7"/>
  <c r="Q60" i="7"/>
  <c r="Q61" i="7"/>
  <c r="Q62" i="7"/>
  <c r="Q63" i="7"/>
  <c r="Q64" i="7"/>
  <c r="Q65" i="7"/>
  <c r="Q66" i="7"/>
  <c r="Q67" i="7"/>
  <c r="Q68" i="7"/>
  <c r="Q69" i="7"/>
  <c r="Q70" i="7"/>
  <c r="Q71" i="7"/>
  <c r="Q72" i="7"/>
  <c r="Q73" i="7"/>
  <c r="Q74" i="7"/>
  <c r="Q75" i="7"/>
  <c r="Q76" i="7"/>
  <c r="Q77" i="7"/>
  <c r="Q78" i="7"/>
  <c r="Q79" i="7"/>
  <c r="Q80" i="7"/>
  <c r="Q81" i="7"/>
  <c r="Q82" i="7"/>
  <c r="Q83" i="7"/>
  <c r="Q84" i="7"/>
  <c r="Q85" i="7"/>
  <c r="Q86" i="7"/>
  <c r="Q87" i="7"/>
  <c r="Q88" i="7"/>
  <c r="Q89" i="7"/>
  <c r="Q90" i="7"/>
  <c r="Q91" i="7"/>
  <c r="Q92" i="7"/>
  <c r="Q93" i="7"/>
  <c r="Q94" i="7"/>
  <c r="Q95" i="7"/>
  <c r="Q96" i="7"/>
  <c r="Q97" i="7"/>
  <c r="Q98" i="7"/>
  <c r="Q99" i="7"/>
  <c r="Q100" i="7"/>
  <c r="Q101" i="7"/>
  <c r="Q102" i="7"/>
  <c r="Q103" i="7"/>
  <c r="Q104" i="7"/>
  <c r="Q105" i="7"/>
  <c r="Q106" i="7"/>
  <c r="Q107" i="7"/>
  <c r="Q8" i="7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S62" i="4"/>
  <c r="S63" i="4"/>
  <c r="S64" i="4"/>
  <c r="S65" i="4"/>
  <c r="S66" i="4"/>
  <c r="S67" i="4"/>
  <c r="S68" i="4"/>
  <c r="S69" i="4"/>
  <c r="S70" i="4"/>
  <c r="S71" i="4"/>
  <c r="S72" i="4"/>
  <c r="S73" i="4"/>
  <c r="S74" i="4"/>
  <c r="S75" i="4"/>
  <c r="S76" i="4"/>
  <c r="S77" i="4"/>
  <c r="S78" i="4"/>
  <c r="S79" i="4"/>
  <c r="S80" i="4"/>
  <c r="S81" i="4"/>
  <c r="S82" i="4"/>
  <c r="S83" i="4"/>
  <c r="S84" i="4"/>
  <c r="S85" i="4"/>
  <c r="S86" i="4"/>
  <c r="S87" i="4"/>
  <c r="S88" i="4"/>
  <c r="S89" i="4"/>
  <c r="S90" i="4"/>
  <c r="S91" i="4"/>
  <c r="S92" i="4"/>
  <c r="S93" i="4"/>
  <c r="S94" i="4"/>
  <c r="S95" i="4"/>
  <c r="S96" i="4"/>
  <c r="S97" i="4"/>
  <c r="S98" i="4"/>
  <c r="S99" i="4"/>
  <c r="S100" i="4"/>
  <c r="S101" i="4"/>
  <c r="S102" i="4"/>
  <c r="S103" i="4"/>
  <c r="S104" i="4"/>
  <c r="S105" i="4"/>
  <c r="S106" i="4"/>
  <c r="S107" i="4"/>
  <c r="S8" i="4"/>
  <c r="E8" i="24"/>
  <c r="E9" i="24"/>
  <c r="E10" i="24"/>
  <c r="E11" i="24"/>
  <c r="E12" i="24"/>
  <c r="E13" i="24"/>
  <c r="E14" i="24"/>
  <c r="E15" i="24"/>
  <c r="E16" i="24"/>
  <c r="E17" i="24"/>
  <c r="E18" i="24"/>
  <c r="E19" i="24"/>
  <c r="E20" i="24"/>
  <c r="E21" i="24"/>
  <c r="E22" i="24"/>
  <c r="E23" i="24"/>
  <c r="E24" i="24"/>
  <c r="E25" i="24"/>
  <c r="E26" i="24"/>
  <c r="E27" i="24"/>
  <c r="E28" i="24"/>
  <c r="E29" i="24"/>
  <c r="E30" i="24"/>
  <c r="E31" i="24"/>
  <c r="E32" i="24"/>
  <c r="E33" i="24"/>
  <c r="E34" i="24"/>
  <c r="E35" i="24"/>
  <c r="E36" i="24"/>
  <c r="E37" i="24"/>
  <c r="E38" i="24"/>
  <c r="E39" i="24"/>
  <c r="E40" i="24"/>
  <c r="E41" i="24"/>
  <c r="E42" i="24"/>
  <c r="E43" i="24"/>
  <c r="E44" i="24"/>
  <c r="E45" i="24"/>
  <c r="E46" i="24"/>
  <c r="E47" i="24"/>
  <c r="E48" i="24"/>
  <c r="E49" i="24"/>
  <c r="E50" i="24"/>
  <c r="E51" i="24"/>
  <c r="E52" i="24"/>
  <c r="E53" i="24"/>
  <c r="E54" i="24"/>
  <c r="E55" i="24"/>
  <c r="E56" i="24"/>
  <c r="E57" i="24"/>
  <c r="E58" i="24"/>
  <c r="E59" i="24"/>
  <c r="E60" i="24"/>
  <c r="E61" i="24"/>
  <c r="E62" i="24"/>
  <c r="E63" i="24"/>
  <c r="E64" i="24"/>
  <c r="E65" i="24"/>
  <c r="E66" i="24"/>
  <c r="E67" i="24"/>
  <c r="E68" i="24"/>
  <c r="E69" i="24"/>
  <c r="E70" i="24"/>
  <c r="E71" i="24"/>
  <c r="E72" i="24"/>
  <c r="E73" i="24"/>
  <c r="E74" i="24"/>
  <c r="E75" i="24"/>
  <c r="E76" i="24"/>
  <c r="E77" i="24"/>
  <c r="E78" i="24"/>
  <c r="E79" i="24"/>
  <c r="E80" i="24"/>
  <c r="E81" i="24"/>
  <c r="E82" i="24"/>
  <c r="E83" i="24"/>
  <c r="E84" i="24"/>
  <c r="E85" i="24"/>
  <c r="E86" i="24"/>
  <c r="E87" i="24"/>
  <c r="E88" i="24"/>
  <c r="E89" i="24"/>
  <c r="E90" i="24"/>
  <c r="E91" i="24"/>
  <c r="E92" i="24"/>
  <c r="E93" i="24"/>
  <c r="E94" i="24"/>
  <c r="E95" i="24"/>
  <c r="E96" i="24"/>
  <c r="E97" i="24"/>
  <c r="E98" i="24"/>
  <c r="E99" i="24"/>
  <c r="E100" i="24"/>
  <c r="E101" i="24"/>
  <c r="E102" i="24"/>
  <c r="E103" i="24"/>
  <c r="E104" i="24"/>
  <c r="E105" i="24"/>
  <c r="E106" i="24"/>
  <c r="E7" i="24"/>
  <c r="F7" i="2" l="1"/>
  <c r="G44" i="2" l="1"/>
  <c r="G41" i="2" l="1"/>
  <c r="G43" i="2"/>
  <c r="G40" i="2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73" i="10"/>
  <c r="F74" i="10"/>
  <c r="F75" i="10"/>
  <c r="F76" i="10"/>
  <c r="F77" i="10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95" i="10"/>
  <c r="F96" i="10"/>
  <c r="F97" i="10"/>
  <c r="F98" i="10"/>
  <c r="F99" i="10"/>
  <c r="F100" i="10"/>
  <c r="F101" i="10"/>
  <c r="F102" i="10"/>
  <c r="F103" i="10"/>
  <c r="F104" i="10"/>
  <c r="F105" i="10"/>
  <c r="F106" i="10"/>
  <c r="F107" i="10"/>
  <c r="F108" i="10"/>
  <c r="F109" i="10"/>
  <c r="F110" i="10"/>
  <c r="F111" i="10"/>
  <c r="F112" i="10"/>
  <c r="F113" i="10"/>
  <c r="F114" i="10"/>
  <c r="F115" i="10"/>
  <c r="F116" i="10"/>
  <c r="F117" i="10"/>
  <c r="F118" i="10"/>
  <c r="F119" i="10"/>
  <c r="F120" i="10"/>
  <c r="F121" i="10"/>
  <c r="F122" i="10"/>
  <c r="F123" i="10"/>
  <c r="F124" i="10"/>
  <c r="F125" i="10"/>
  <c r="F126" i="10"/>
  <c r="F127" i="10"/>
  <c r="F128" i="10"/>
  <c r="F129" i="10"/>
  <c r="F130" i="10"/>
  <c r="F131" i="10"/>
  <c r="F132" i="10"/>
  <c r="F133" i="10"/>
  <c r="F134" i="10"/>
  <c r="F135" i="10"/>
  <c r="F136" i="10"/>
  <c r="F137" i="10"/>
  <c r="F138" i="10"/>
  <c r="F139" i="10"/>
  <c r="F140" i="10"/>
  <c r="F141" i="10"/>
  <c r="F142" i="10"/>
  <c r="F143" i="10"/>
  <c r="F144" i="10"/>
  <c r="F145" i="10"/>
  <c r="F146" i="10"/>
  <c r="F147" i="10"/>
  <c r="F148" i="10"/>
  <c r="F149" i="10"/>
  <c r="F150" i="10"/>
  <c r="F151" i="10"/>
  <c r="F152" i="10"/>
  <c r="F153" i="10"/>
  <c r="F154" i="10"/>
  <c r="F155" i="10"/>
  <c r="F156" i="10"/>
  <c r="F157" i="10"/>
  <c r="F158" i="10"/>
  <c r="F159" i="10"/>
  <c r="F160" i="10"/>
  <c r="F161" i="10"/>
  <c r="F162" i="10"/>
  <c r="F163" i="10"/>
  <c r="F164" i="10"/>
  <c r="F165" i="10"/>
  <c r="F166" i="10"/>
  <c r="F167" i="10"/>
  <c r="F168" i="10"/>
  <c r="F169" i="10"/>
  <c r="F170" i="10"/>
  <c r="F171" i="10"/>
  <c r="F172" i="10"/>
  <c r="F173" i="10"/>
  <c r="F174" i="10"/>
  <c r="F175" i="10"/>
  <c r="F176" i="10"/>
  <c r="F177" i="10"/>
  <c r="F178" i="10"/>
  <c r="F179" i="10"/>
  <c r="F180" i="10"/>
  <c r="F181" i="10"/>
  <c r="F182" i="10"/>
  <c r="F183" i="10"/>
  <c r="F184" i="10"/>
  <c r="F185" i="10"/>
  <c r="F186" i="10"/>
  <c r="F187" i="10"/>
  <c r="F188" i="10"/>
  <c r="F189" i="10"/>
  <c r="F190" i="10"/>
  <c r="F191" i="10"/>
  <c r="F192" i="10"/>
  <c r="F193" i="10"/>
  <c r="F194" i="10"/>
  <c r="F195" i="10"/>
  <c r="F196" i="10"/>
  <c r="F197" i="10"/>
  <c r="F198" i="10"/>
  <c r="F199" i="10"/>
  <c r="F200" i="10"/>
  <c r="F201" i="10"/>
  <c r="F202" i="10"/>
  <c r="F203" i="10"/>
  <c r="F204" i="10"/>
  <c r="F205" i="10"/>
  <c r="F206" i="10"/>
  <c r="F207" i="10"/>
  <c r="F8" i="10"/>
  <c r="G207" i="10"/>
  <c r="G206" i="10"/>
  <c r="G205" i="10"/>
  <c r="G204" i="10"/>
  <c r="G203" i="10"/>
  <c r="G202" i="10"/>
  <c r="G201" i="10"/>
  <c r="G200" i="10"/>
  <c r="G199" i="10"/>
  <c r="G198" i="10"/>
  <c r="G197" i="10"/>
  <c r="G196" i="10"/>
  <c r="G195" i="10"/>
  <c r="G194" i="10"/>
  <c r="G193" i="10"/>
  <c r="G192" i="10"/>
  <c r="G191" i="10"/>
  <c r="G190" i="10"/>
  <c r="G189" i="10"/>
  <c r="G188" i="10"/>
  <c r="G187" i="10"/>
  <c r="G186" i="10"/>
  <c r="G185" i="10"/>
  <c r="G184" i="10"/>
  <c r="G183" i="10"/>
  <c r="G182" i="10"/>
  <c r="G181" i="10"/>
  <c r="G180" i="10"/>
  <c r="G179" i="10"/>
  <c r="G178" i="10"/>
  <c r="G177" i="10"/>
  <c r="G176" i="10"/>
  <c r="G175" i="10"/>
  <c r="G174" i="10"/>
  <c r="G173" i="10"/>
  <c r="G172" i="10"/>
  <c r="G171" i="10"/>
  <c r="G170" i="10"/>
  <c r="G169" i="10"/>
  <c r="G168" i="10"/>
  <c r="G167" i="10"/>
  <c r="G166" i="10"/>
  <c r="G165" i="10"/>
  <c r="G164" i="10"/>
  <c r="G163" i="10"/>
  <c r="G162" i="10"/>
  <c r="G161" i="10"/>
  <c r="G160" i="10"/>
  <c r="G159" i="10"/>
  <c r="G158" i="10"/>
  <c r="G157" i="10"/>
  <c r="G156" i="10"/>
  <c r="G155" i="10"/>
  <c r="G154" i="10"/>
  <c r="G153" i="10"/>
  <c r="G152" i="10"/>
  <c r="G151" i="10"/>
  <c r="G150" i="10"/>
  <c r="G149" i="10"/>
  <c r="G148" i="10"/>
  <c r="G147" i="10"/>
  <c r="G146" i="10"/>
  <c r="G145" i="10"/>
  <c r="G144" i="10"/>
  <c r="G143" i="10"/>
  <c r="G142" i="10"/>
  <c r="G141" i="10"/>
  <c r="G140" i="10"/>
  <c r="G139" i="10"/>
  <c r="G138" i="10"/>
  <c r="G137" i="10"/>
  <c r="G136" i="10"/>
  <c r="G135" i="10"/>
  <c r="G134" i="10"/>
  <c r="G133" i="10"/>
  <c r="G132" i="10"/>
  <c r="G131" i="10"/>
  <c r="G130" i="10"/>
  <c r="G129" i="10"/>
  <c r="G128" i="10"/>
  <c r="G127" i="10"/>
  <c r="G126" i="10"/>
  <c r="G125" i="10"/>
  <c r="G124" i="10"/>
  <c r="G123" i="10"/>
  <c r="G122" i="10"/>
  <c r="G121" i="10"/>
  <c r="G120" i="10"/>
  <c r="G119" i="10"/>
  <c r="G118" i="10"/>
  <c r="G117" i="10"/>
  <c r="G116" i="10"/>
  <c r="G115" i="10"/>
  <c r="G114" i="10"/>
  <c r="G113" i="10"/>
  <c r="G112" i="10"/>
  <c r="G111" i="10"/>
  <c r="G110" i="10"/>
  <c r="G109" i="10"/>
  <c r="G108" i="10"/>
  <c r="G107" i="10"/>
  <c r="G106" i="10"/>
  <c r="G105" i="10"/>
  <c r="G104" i="10"/>
  <c r="G103" i="10"/>
  <c r="G102" i="10"/>
  <c r="G101" i="10"/>
  <c r="G100" i="10"/>
  <c r="G99" i="10"/>
  <c r="G98" i="10"/>
  <c r="G97" i="10"/>
  <c r="G96" i="10"/>
  <c r="G95" i="10"/>
  <c r="G94" i="10"/>
  <c r="G93" i="10"/>
  <c r="G92" i="10"/>
  <c r="G91" i="10"/>
  <c r="G90" i="10"/>
  <c r="G89" i="10"/>
  <c r="G88" i="10"/>
  <c r="G87" i="10"/>
  <c r="G86" i="10"/>
  <c r="G85" i="10"/>
  <c r="G84" i="10"/>
  <c r="G83" i="10"/>
  <c r="G82" i="10"/>
  <c r="G81" i="10"/>
  <c r="G80" i="10"/>
  <c r="G79" i="10"/>
  <c r="G78" i="10"/>
  <c r="G77" i="10"/>
  <c r="G76" i="10"/>
  <c r="G75" i="10"/>
  <c r="G74" i="10"/>
  <c r="G73" i="10"/>
  <c r="G72" i="10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H8" i="10"/>
  <c r="G6" i="10" l="1"/>
  <c r="F6" i="10"/>
  <c r="D9" i="10"/>
  <c r="H9" i="10" s="1"/>
  <c r="D10" i="10" l="1"/>
  <c r="H10" i="10" s="1"/>
  <c r="N8" i="7"/>
  <c r="P9" i="4"/>
  <c r="P10" i="4"/>
  <c r="P11" i="4"/>
  <c r="P12" i="4"/>
  <c r="P13" i="4"/>
  <c r="P14" i="4"/>
  <c r="P15" i="4"/>
  <c r="P16" i="4"/>
  <c r="Q16" i="4" s="1"/>
  <c r="P17" i="4"/>
  <c r="Q17" i="4"/>
  <c r="P18" i="4"/>
  <c r="Q18" i="4" s="1"/>
  <c r="P19" i="4"/>
  <c r="Q19" i="4" s="1"/>
  <c r="P20" i="4"/>
  <c r="Q20" i="4" s="1"/>
  <c r="P21" i="4"/>
  <c r="Q21" i="4"/>
  <c r="P22" i="4"/>
  <c r="Q22" i="4" s="1"/>
  <c r="P23" i="4"/>
  <c r="Q23" i="4" s="1"/>
  <c r="P24" i="4"/>
  <c r="Q24" i="4" s="1"/>
  <c r="P25" i="4"/>
  <c r="Q25" i="4"/>
  <c r="P26" i="4"/>
  <c r="Q26" i="4" s="1"/>
  <c r="P27" i="4"/>
  <c r="Q27" i="4" s="1"/>
  <c r="P28" i="4"/>
  <c r="Q28" i="4" s="1"/>
  <c r="P29" i="4"/>
  <c r="Q29" i="4"/>
  <c r="P30" i="4"/>
  <c r="Q30" i="4" s="1"/>
  <c r="P31" i="4"/>
  <c r="Q31" i="4" s="1"/>
  <c r="P32" i="4"/>
  <c r="Q32" i="4" s="1"/>
  <c r="P33" i="4"/>
  <c r="Q33" i="4"/>
  <c r="P34" i="4"/>
  <c r="Q34" i="4" s="1"/>
  <c r="P35" i="4"/>
  <c r="Q35" i="4" s="1"/>
  <c r="P36" i="4"/>
  <c r="Q36" i="4" s="1"/>
  <c r="P37" i="4"/>
  <c r="Q37" i="4"/>
  <c r="P38" i="4"/>
  <c r="Q38" i="4" s="1"/>
  <c r="P39" i="4"/>
  <c r="Q39" i="4" s="1"/>
  <c r="P40" i="4"/>
  <c r="Q40" i="4" s="1"/>
  <c r="P41" i="4"/>
  <c r="Q41" i="4"/>
  <c r="P42" i="4"/>
  <c r="Q42" i="4" s="1"/>
  <c r="P43" i="4"/>
  <c r="Q43" i="4" s="1"/>
  <c r="P44" i="4"/>
  <c r="Q44" i="4" s="1"/>
  <c r="P45" i="4"/>
  <c r="Q45" i="4"/>
  <c r="P46" i="4"/>
  <c r="Q46" i="4" s="1"/>
  <c r="P47" i="4"/>
  <c r="Q47" i="4" s="1"/>
  <c r="P48" i="4"/>
  <c r="Q48" i="4" s="1"/>
  <c r="P49" i="4"/>
  <c r="Q49" i="4"/>
  <c r="P50" i="4"/>
  <c r="Q50" i="4" s="1"/>
  <c r="P51" i="4"/>
  <c r="Q51" i="4" s="1"/>
  <c r="P52" i="4"/>
  <c r="Q52" i="4" s="1"/>
  <c r="P53" i="4"/>
  <c r="Q53" i="4"/>
  <c r="P54" i="4"/>
  <c r="Q54" i="4" s="1"/>
  <c r="P55" i="4"/>
  <c r="Q55" i="4" s="1"/>
  <c r="P56" i="4"/>
  <c r="Q56" i="4" s="1"/>
  <c r="P57" i="4"/>
  <c r="Q57" i="4"/>
  <c r="P58" i="4"/>
  <c r="Q58" i="4" s="1"/>
  <c r="P59" i="4"/>
  <c r="Q59" i="4" s="1"/>
  <c r="P60" i="4"/>
  <c r="Q60" i="4" s="1"/>
  <c r="P61" i="4"/>
  <c r="Q61" i="4"/>
  <c r="P62" i="4"/>
  <c r="Q62" i="4" s="1"/>
  <c r="P63" i="4"/>
  <c r="Q63" i="4" s="1"/>
  <c r="P64" i="4"/>
  <c r="Q64" i="4" s="1"/>
  <c r="P65" i="4"/>
  <c r="Q65" i="4"/>
  <c r="P66" i="4"/>
  <c r="Q66" i="4" s="1"/>
  <c r="P67" i="4"/>
  <c r="Q67" i="4" s="1"/>
  <c r="P68" i="4"/>
  <c r="Q68" i="4" s="1"/>
  <c r="P69" i="4"/>
  <c r="Q69" i="4"/>
  <c r="P70" i="4"/>
  <c r="Q70" i="4" s="1"/>
  <c r="P71" i="4"/>
  <c r="Q71" i="4" s="1"/>
  <c r="P72" i="4"/>
  <c r="Q72" i="4" s="1"/>
  <c r="P73" i="4"/>
  <c r="Q73" i="4"/>
  <c r="P74" i="4"/>
  <c r="Q74" i="4" s="1"/>
  <c r="P75" i="4"/>
  <c r="Q75" i="4" s="1"/>
  <c r="P76" i="4"/>
  <c r="Q76" i="4" s="1"/>
  <c r="P77" i="4"/>
  <c r="Q77" i="4"/>
  <c r="P78" i="4"/>
  <c r="Q78" i="4" s="1"/>
  <c r="P79" i="4"/>
  <c r="Q79" i="4" s="1"/>
  <c r="P80" i="4"/>
  <c r="Q80" i="4" s="1"/>
  <c r="P81" i="4"/>
  <c r="Q81" i="4"/>
  <c r="P82" i="4"/>
  <c r="Q82" i="4" s="1"/>
  <c r="P83" i="4"/>
  <c r="Q83" i="4" s="1"/>
  <c r="P84" i="4"/>
  <c r="Q84" i="4" s="1"/>
  <c r="P85" i="4"/>
  <c r="Q85" i="4"/>
  <c r="P86" i="4"/>
  <c r="Q86" i="4" s="1"/>
  <c r="P87" i="4"/>
  <c r="Q87" i="4" s="1"/>
  <c r="P88" i="4"/>
  <c r="Q88" i="4" s="1"/>
  <c r="P89" i="4"/>
  <c r="Q89" i="4"/>
  <c r="P90" i="4"/>
  <c r="Q90" i="4" s="1"/>
  <c r="P91" i="4"/>
  <c r="Q91" i="4" s="1"/>
  <c r="P92" i="4"/>
  <c r="Q92" i="4" s="1"/>
  <c r="P93" i="4"/>
  <c r="Q93" i="4"/>
  <c r="P94" i="4"/>
  <c r="Q94" i="4" s="1"/>
  <c r="P95" i="4"/>
  <c r="Q95" i="4" s="1"/>
  <c r="P96" i="4"/>
  <c r="Q96" i="4" s="1"/>
  <c r="P97" i="4"/>
  <c r="Q97" i="4"/>
  <c r="P98" i="4"/>
  <c r="Q98" i="4" s="1"/>
  <c r="P99" i="4"/>
  <c r="Q99" i="4" s="1"/>
  <c r="P100" i="4"/>
  <c r="Q100" i="4" s="1"/>
  <c r="P101" i="4"/>
  <c r="Q101" i="4"/>
  <c r="P102" i="4"/>
  <c r="Q102" i="4" s="1"/>
  <c r="P103" i="4"/>
  <c r="Q103" i="4" s="1"/>
  <c r="P104" i="4"/>
  <c r="Q104" i="4" s="1"/>
  <c r="P105" i="4"/>
  <c r="Q105" i="4"/>
  <c r="P106" i="4"/>
  <c r="Q106" i="4" s="1"/>
  <c r="P107" i="4"/>
  <c r="Q107" i="4" s="1"/>
  <c r="P8" i="4"/>
  <c r="D11" i="10" l="1"/>
  <c r="H11" i="10" s="1"/>
  <c r="D11" i="2"/>
  <c r="D10" i="2"/>
  <c r="D12" i="10" l="1"/>
  <c r="H12" i="10" s="1"/>
  <c r="F67" i="2"/>
  <c r="H69" i="2"/>
  <c r="D13" i="10" l="1"/>
  <c r="H13" i="10" s="1"/>
  <c r="D14" i="10" l="1"/>
  <c r="H14" i="10" s="1"/>
  <c r="C5" i="26"/>
  <c r="D5" i="26" s="1"/>
  <c r="C4" i="26"/>
  <c r="D4" i="26" s="1"/>
  <c r="D15" i="10" l="1"/>
  <c r="H15" i="10" s="1"/>
  <c r="E3" i="26"/>
  <c r="D16" i="10" l="1"/>
  <c r="H16" i="10" s="1"/>
  <c r="H70" i="2"/>
  <c r="G71" i="2"/>
  <c r="G72" i="2"/>
  <c r="G73" i="2"/>
  <c r="G80" i="2"/>
  <c r="G79" i="2"/>
  <c r="I78" i="2" s="1"/>
  <c r="J77" i="2" s="1"/>
  <c r="H58" i="2"/>
  <c r="G19" i="2"/>
  <c r="G18" i="2"/>
  <c r="G17" i="2"/>
  <c r="D17" i="10" l="1"/>
  <c r="H17" i="10" s="1"/>
  <c r="H16" i="2"/>
  <c r="I107" i="23"/>
  <c r="I106" i="23"/>
  <c r="I105" i="23"/>
  <c r="I104" i="23"/>
  <c r="I103" i="23"/>
  <c r="I102" i="23"/>
  <c r="I101" i="23"/>
  <c r="I100" i="23"/>
  <c r="I99" i="23"/>
  <c r="I98" i="23"/>
  <c r="I97" i="23"/>
  <c r="I96" i="23"/>
  <c r="I95" i="23"/>
  <c r="I94" i="23"/>
  <c r="I93" i="23"/>
  <c r="I92" i="23"/>
  <c r="I91" i="23"/>
  <c r="I90" i="23"/>
  <c r="I89" i="23"/>
  <c r="I88" i="23"/>
  <c r="I87" i="23"/>
  <c r="I86" i="23"/>
  <c r="I85" i="23"/>
  <c r="I84" i="23"/>
  <c r="I83" i="23"/>
  <c r="I82" i="23"/>
  <c r="I81" i="23"/>
  <c r="I80" i="23"/>
  <c r="I79" i="23"/>
  <c r="I78" i="23"/>
  <c r="I77" i="23"/>
  <c r="I76" i="23"/>
  <c r="I75" i="23"/>
  <c r="I74" i="23"/>
  <c r="I73" i="23"/>
  <c r="I72" i="23"/>
  <c r="I71" i="23"/>
  <c r="I70" i="23"/>
  <c r="I69" i="23"/>
  <c r="I68" i="23"/>
  <c r="I67" i="23"/>
  <c r="I66" i="23"/>
  <c r="I65" i="23"/>
  <c r="I64" i="23"/>
  <c r="I63" i="23"/>
  <c r="I62" i="23"/>
  <c r="I61" i="23"/>
  <c r="I60" i="23"/>
  <c r="I59" i="23"/>
  <c r="I58" i="23"/>
  <c r="I57" i="23"/>
  <c r="I56" i="23"/>
  <c r="I55" i="23"/>
  <c r="I54" i="23"/>
  <c r="I53" i="23"/>
  <c r="I52" i="23"/>
  <c r="I51" i="23"/>
  <c r="I50" i="23"/>
  <c r="I49" i="23"/>
  <c r="I48" i="23"/>
  <c r="I47" i="23"/>
  <c r="I46" i="23"/>
  <c r="I45" i="23"/>
  <c r="I44" i="23"/>
  <c r="I43" i="23"/>
  <c r="I42" i="23"/>
  <c r="I41" i="23"/>
  <c r="I40" i="23"/>
  <c r="I39" i="23"/>
  <c r="I38" i="23"/>
  <c r="I37" i="23"/>
  <c r="I36" i="23"/>
  <c r="I35" i="23"/>
  <c r="I34" i="23"/>
  <c r="I33" i="23"/>
  <c r="I32" i="23"/>
  <c r="I31" i="23"/>
  <c r="I30" i="23"/>
  <c r="I29" i="23"/>
  <c r="I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I11" i="23"/>
  <c r="I10" i="23"/>
  <c r="I9" i="23"/>
  <c r="I8" i="23"/>
  <c r="D18" i="10" l="1"/>
  <c r="H18" i="10" s="1"/>
  <c r="D4" i="23"/>
  <c r="H34" i="2" s="1"/>
  <c r="G42" i="2"/>
  <c r="D19" i="10" l="1"/>
  <c r="H19" i="10" s="1"/>
  <c r="D20" i="10" l="1"/>
  <c r="H20" i="10" s="1"/>
  <c r="C4" i="20"/>
  <c r="F74" i="2" s="1"/>
  <c r="H57" i="2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D11" i="16"/>
  <c r="D10" i="16"/>
  <c r="D9" i="16"/>
  <c r="D8" i="16"/>
  <c r="D7" i="16"/>
  <c r="F55" i="2"/>
  <c r="D21" i="10" l="1"/>
  <c r="H21" i="10" s="1"/>
  <c r="G74" i="2"/>
  <c r="D22" i="10" l="1"/>
  <c r="H22" i="10" s="1"/>
  <c r="D23" i="10" l="1"/>
  <c r="H23" i="10" s="1"/>
  <c r="G67" i="2"/>
  <c r="D24" i="10" l="1"/>
  <c r="H24" i="10" s="1"/>
  <c r="D25" i="10" l="1"/>
  <c r="H25" i="10" s="1"/>
  <c r="D26" i="10" l="1"/>
  <c r="H26" i="10" s="1"/>
  <c r="K106" i="11"/>
  <c r="K105" i="11"/>
  <c r="K104" i="11"/>
  <c r="K103" i="11"/>
  <c r="K102" i="11"/>
  <c r="K101" i="11"/>
  <c r="K100" i="11"/>
  <c r="K99" i="11"/>
  <c r="K98" i="11"/>
  <c r="K97" i="11"/>
  <c r="K96" i="11"/>
  <c r="K95" i="11"/>
  <c r="K94" i="11"/>
  <c r="K93" i="11"/>
  <c r="K92" i="11"/>
  <c r="K91" i="11"/>
  <c r="K90" i="11"/>
  <c r="K89" i="11"/>
  <c r="K88" i="11"/>
  <c r="K87" i="11"/>
  <c r="K86" i="11"/>
  <c r="K85" i="11"/>
  <c r="K84" i="11"/>
  <c r="K83" i="11"/>
  <c r="K82" i="11"/>
  <c r="K81" i="11"/>
  <c r="K80" i="11"/>
  <c r="K79" i="11"/>
  <c r="K78" i="11"/>
  <c r="K77" i="11"/>
  <c r="K76" i="11"/>
  <c r="K75" i="11"/>
  <c r="K74" i="11"/>
  <c r="K73" i="11"/>
  <c r="K72" i="11"/>
  <c r="K71" i="11"/>
  <c r="K70" i="11"/>
  <c r="K69" i="11"/>
  <c r="K68" i="11"/>
  <c r="K67" i="11"/>
  <c r="K66" i="11"/>
  <c r="K65" i="11"/>
  <c r="K64" i="11"/>
  <c r="K63" i="11"/>
  <c r="K62" i="11"/>
  <c r="K61" i="11"/>
  <c r="K60" i="11"/>
  <c r="K59" i="11"/>
  <c r="K58" i="11"/>
  <c r="K57" i="11"/>
  <c r="K56" i="11"/>
  <c r="K55" i="11"/>
  <c r="K54" i="11"/>
  <c r="K53" i="11"/>
  <c r="K52" i="11"/>
  <c r="K51" i="11"/>
  <c r="K50" i="11"/>
  <c r="K49" i="11"/>
  <c r="K48" i="11"/>
  <c r="K47" i="11"/>
  <c r="K46" i="11"/>
  <c r="K45" i="11"/>
  <c r="K44" i="11"/>
  <c r="K43" i="11"/>
  <c r="K42" i="11"/>
  <c r="K41" i="11"/>
  <c r="K40" i="11"/>
  <c r="K39" i="11"/>
  <c r="K38" i="11"/>
  <c r="K37" i="11"/>
  <c r="K36" i="11"/>
  <c r="K35" i="11"/>
  <c r="K34" i="11"/>
  <c r="K33" i="11"/>
  <c r="K32" i="11"/>
  <c r="K31" i="11"/>
  <c r="K30" i="11"/>
  <c r="K29" i="11"/>
  <c r="K28" i="11"/>
  <c r="K27" i="11"/>
  <c r="L106" i="9"/>
  <c r="K106" i="9"/>
  <c r="J106" i="9"/>
  <c r="I106" i="9"/>
  <c r="H106" i="9"/>
  <c r="L105" i="9"/>
  <c r="K105" i="9"/>
  <c r="J105" i="9"/>
  <c r="I105" i="9"/>
  <c r="H105" i="9"/>
  <c r="L104" i="9"/>
  <c r="K104" i="9"/>
  <c r="J104" i="9"/>
  <c r="I104" i="9"/>
  <c r="H104" i="9"/>
  <c r="L103" i="9"/>
  <c r="K103" i="9"/>
  <c r="J103" i="9"/>
  <c r="I103" i="9"/>
  <c r="H103" i="9"/>
  <c r="L102" i="9"/>
  <c r="K102" i="9"/>
  <c r="J102" i="9"/>
  <c r="I102" i="9"/>
  <c r="H102" i="9"/>
  <c r="L101" i="9"/>
  <c r="K101" i="9"/>
  <c r="J101" i="9"/>
  <c r="I101" i="9"/>
  <c r="H101" i="9"/>
  <c r="L100" i="9"/>
  <c r="K100" i="9"/>
  <c r="J100" i="9"/>
  <c r="I100" i="9"/>
  <c r="H100" i="9"/>
  <c r="L99" i="9"/>
  <c r="K99" i="9"/>
  <c r="J99" i="9"/>
  <c r="I99" i="9"/>
  <c r="H99" i="9"/>
  <c r="L98" i="9"/>
  <c r="K98" i="9"/>
  <c r="J98" i="9"/>
  <c r="I98" i="9"/>
  <c r="H98" i="9"/>
  <c r="L97" i="9"/>
  <c r="K97" i="9"/>
  <c r="J97" i="9"/>
  <c r="I97" i="9"/>
  <c r="H97" i="9"/>
  <c r="M96" i="9"/>
  <c r="L96" i="9"/>
  <c r="K96" i="9"/>
  <c r="J96" i="9"/>
  <c r="I96" i="9"/>
  <c r="H96" i="9"/>
  <c r="M95" i="9"/>
  <c r="L95" i="9"/>
  <c r="K95" i="9"/>
  <c r="J95" i="9"/>
  <c r="I95" i="9"/>
  <c r="H95" i="9"/>
  <c r="M94" i="9"/>
  <c r="L94" i="9"/>
  <c r="K94" i="9"/>
  <c r="J94" i="9"/>
  <c r="I94" i="9"/>
  <c r="H94" i="9"/>
  <c r="M93" i="9"/>
  <c r="L93" i="9"/>
  <c r="K93" i="9"/>
  <c r="J93" i="9"/>
  <c r="I93" i="9"/>
  <c r="H93" i="9"/>
  <c r="M92" i="9"/>
  <c r="L92" i="9"/>
  <c r="K92" i="9"/>
  <c r="J92" i="9"/>
  <c r="I92" i="9"/>
  <c r="H92" i="9"/>
  <c r="M91" i="9"/>
  <c r="L91" i="9"/>
  <c r="K91" i="9"/>
  <c r="J91" i="9"/>
  <c r="I91" i="9"/>
  <c r="H91" i="9"/>
  <c r="M90" i="9"/>
  <c r="L90" i="9"/>
  <c r="K90" i="9"/>
  <c r="J90" i="9"/>
  <c r="I90" i="9"/>
  <c r="H90" i="9"/>
  <c r="M89" i="9"/>
  <c r="L89" i="9"/>
  <c r="K89" i="9"/>
  <c r="J89" i="9"/>
  <c r="I89" i="9"/>
  <c r="H89" i="9"/>
  <c r="M88" i="9"/>
  <c r="L88" i="9"/>
  <c r="K88" i="9"/>
  <c r="J88" i="9"/>
  <c r="I88" i="9"/>
  <c r="H88" i="9"/>
  <c r="M87" i="9"/>
  <c r="L87" i="9"/>
  <c r="K87" i="9"/>
  <c r="J87" i="9"/>
  <c r="I87" i="9"/>
  <c r="H87" i="9"/>
  <c r="M86" i="9"/>
  <c r="L86" i="9"/>
  <c r="K86" i="9"/>
  <c r="J86" i="9"/>
  <c r="I86" i="9"/>
  <c r="H86" i="9"/>
  <c r="M85" i="9"/>
  <c r="L85" i="9"/>
  <c r="K85" i="9"/>
  <c r="J85" i="9"/>
  <c r="I85" i="9"/>
  <c r="H85" i="9"/>
  <c r="M84" i="9"/>
  <c r="L84" i="9"/>
  <c r="K84" i="9"/>
  <c r="J84" i="9"/>
  <c r="I84" i="9"/>
  <c r="H84" i="9"/>
  <c r="M83" i="9"/>
  <c r="L83" i="9"/>
  <c r="K83" i="9"/>
  <c r="J83" i="9"/>
  <c r="I83" i="9"/>
  <c r="H83" i="9"/>
  <c r="M82" i="9"/>
  <c r="L82" i="9"/>
  <c r="K82" i="9"/>
  <c r="J82" i="9"/>
  <c r="I82" i="9"/>
  <c r="H82" i="9"/>
  <c r="M81" i="9"/>
  <c r="L81" i="9"/>
  <c r="K81" i="9"/>
  <c r="J81" i="9"/>
  <c r="I81" i="9"/>
  <c r="H81" i="9"/>
  <c r="M80" i="9"/>
  <c r="L80" i="9"/>
  <c r="K80" i="9"/>
  <c r="J80" i="9"/>
  <c r="I80" i="9"/>
  <c r="H80" i="9"/>
  <c r="M79" i="9"/>
  <c r="L79" i="9"/>
  <c r="K79" i="9"/>
  <c r="J79" i="9"/>
  <c r="I79" i="9"/>
  <c r="H79" i="9"/>
  <c r="M78" i="9"/>
  <c r="L78" i="9"/>
  <c r="K78" i="9"/>
  <c r="J78" i="9"/>
  <c r="I78" i="9"/>
  <c r="H78" i="9"/>
  <c r="M77" i="9"/>
  <c r="L77" i="9"/>
  <c r="K77" i="9"/>
  <c r="J77" i="9"/>
  <c r="I77" i="9"/>
  <c r="H77" i="9"/>
  <c r="M76" i="9"/>
  <c r="L76" i="9"/>
  <c r="K76" i="9"/>
  <c r="J76" i="9"/>
  <c r="I76" i="9"/>
  <c r="H76" i="9"/>
  <c r="M75" i="9"/>
  <c r="L75" i="9"/>
  <c r="K75" i="9"/>
  <c r="J75" i="9"/>
  <c r="I75" i="9"/>
  <c r="H75" i="9"/>
  <c r="M74" i="9"/>
  <c r="L74" i="9"/>
  <c r="K74" i="9"/>
  <c r="J74" i="9"/>
  <c r="I74" i="9"/>
  <c r="H74" i="9"/>
  <c r="M73" i="9"/>
  <c r="L73" i="9"/>
  <c r="K73" i="9"/>
  <c r="J73" i="9"/>
  <c r="I73" i="9"/>
  <c r="H73" i="9"/>
  <c r="M72" i="9"/>
  <c r="L72" i="9"/>
  <c r="K72" i="9"/>
  <c r="J72" i="9"/>
  <c r="I72" i="9"/>
  <c r="H72" i="9"/>
  <c r="M71" i="9"/>
  <c r="L71" i="9"/>
  <c r="K71" i="9"/>
  <c r="J71" i="9"/>
  <c r="I71" i="9"/>
  <c r="H71" i="9"/>
  <c r="M70" i="9"/>
  <c r="L70" i="9"/>
  <c r="K70" i="9"/>
  <c r="J70" i="9"/>
  <c r="I70" i="9"/>
  <c r="H70" i="9"/>
  <c r="M69" i="9"/>
  <c r="L69" i="9"/>
  <c r="K69" i="9"/>
  <c r="J69" i="9"/>
  <c r="I69" i="9"/>
  <c r="H69" i="9"/>
  <c r="M68" i="9"/>
  <c r="L68" i="9"/>
  <c r="K68" i="9"/>
  <c r="J68" i="9"/>
  <c r="I68" i="9"/>
  <c r="H68" i="9"/>
  <c r="M67" i="9"/>
  <c r="L67" i="9"/>
  <c r="K67" i="9"/>
  <c r="J67" i="9"/>
  <c r="I67" i="9"/>
  <c r="H67" i="9"/>
  <c r="M66" i="9"/>
  <c r="L66" i="9"/>
  <c r="K66" i="9"/>
  <c r="J66" i="9"/>
  <c r="I66" i="9"/>
  <c r="H66" i="9"/>
  <c r="M65" i="9"/>
  <c r="L65" i="9"/>
  <c r="K65" i="9"/>
  <c r="J65" i="9"/>
  <c r="I65" i="9"/>
  <c r="H65" i="9"/>
  <c r="M64" i="9"/>
  <c r="L64" i="9"/>
  <c r="K64" i="9"/>
  <c r="J64" i="9"/>
  <c r="I64" i="9"/>
  <c r="H64" i="9"/>
  <c r="M63" i="9"/>
  <c r="L63" i="9"/>
  <c r="K63" i="9"/>
  <c r="J63" i="9"/>
  <c r="I63" i="9"/>
  <c r="H63" i="9"/>
  <c r="M62" i="9"/>
  <c r="L62" i="9"/>
  <c r="K62" i="9"/>
  <c r="J62" i="9"/>
  <c r="I62" i="9"/>
  <c r="H62" i="9"/>
  <c r="M61" i="9"/>
  <c r="L61" i="9"/>
  <c r="K61" i="9"/>
  <c r="J61" i="9"/>
  <c r="I61" i="9"/>
  <c r="H61" i="9"/>
  <c r="M60" i="9"/>
  <c r="L60" i="9"/>
  <c r="K60" i="9"/>
  <c r="J60" i="9"/>
  <c r="I60" i="9"/>
  <c r="H60" i="9"/>
  <c r="M59" i="9"/>
  <c r="L59" i="9"/>
  <c r="K59" i="9"/>
  <c r="J59" i="9"/>
  <c r="I59" i="9"/>
  <c r="H59" i="9"/>
  <c r="M58" i="9"/>
  <c r="L58" i="9"/>
  <c r="K58" i="9"/>
  <c r="J58" i="9"/>
  <c r="I58" i="9"/>
  <c r="H58" i="9"/>
  <c r="M57" i="9"/>
  <c r="L57" i="9"/>
  <c r="K57" i="9"/>
  <c r="J57" i="9"/>
  <c r="I57" i="9"/>
  <c r="H57" i="9"/>
  <c r="N106" i="7"/>
  <c r="M106" i="7"/>
  <c r="N105" i="7"/>
  <c r="M105" i="7"/>
  <c r="O105" i="7" s="1"/>
  <c r="N104" i="7"/>
  <c r="M104" i="7"/>
  <c r="N103" i="7"/>
  <c r="M103" i="7"/>
  <c r="O103" i="7" s="1"/>
  <c r="N102" i="7"/>
  <c r="M102" i="7"/>
  <c r="O102" i="7" s="1"/>
  <c r="N101" i="7"/>
  <c r="M101" i="7"/>
  <c r="O101" i="7" s="1"/>
  <c r="N100" i="7"/>
  <c r="M100" i="7"/>
  <c r="O100" i="7" s="1"/>
  <c r="N99" i="7"/>
  <c r="M99" i="7"/>
  <c r="O99" i="7" s="1"/>
  <c r="N98" i="7"/>
  <c r="M98" i="7"/>
  <c r="O98" i="7" s="1"/>
  <c r="N97" i="7"/>
  <c r="M97" i="7"/>
  <c r="O97" i="7" s="1"/>
  <c r="N96" i="7"/>
  <c r="M96" i="7"/>
  <c r="O96" i="7" s="1"/>
  <c r="N95" i="7"/>
  <c r="M95" i="7"/>
  <c r="O95" i="7" s="1"/>
  <c r="N94" i="7"/>
  <c r="M94" i="7"/>
  <c r="O94" i="7" s="1"/>
  <c r="N93" i="7"/>
  <c r="M93" i="7"/>
  <c r="O93" i="7" s="1"/>
  <c r="N92" i="7"/>
  <c r="M92" i="7"/>
  <c r="O92" i="7" s="1"/>
  <c r="N91" i="7"/>
  <c r="M91" i="7"/>
  <c r="O91" i="7" s="1"/>
  <c r="N90" i="7"/>
  <c r="M90" i="7"/>
  <c r="O90" i="7" s="1"/>
  <c r="N89" i="7"/>
  <c r="M89" i="7"/>
  <c r="O89" i="7" s="1"/>
  <c r="N88" i="7"/>
  <c r="M88" i="7"/>
  <c r="O88" i="7" s="1"/>
  <c r="N87" i="7"/>
  <c r="M87" i="7"/>
  <c r="O87" i="7" s="1"/>
  <c r="N86" i="7"/>
  <c r="M86" i="7"/>
  <c r="O86" i="7" s="1"/>
  <c r="N85" i="7"/>
  <c r="M85" i="7"/>
  <c r="O85" i="7" s="1"/>
  <c r="N84" i="7"/>
  <c r="M84" i="7"/>
  <c r="O84" i="7" s="1"/>
  <c r="N83" i="7"/>
  <c r="M83" i="7"/>
  <c r="O83" i="7" s="1"/>
  <c r="N82" i="7"/>
  <c r="M82" i="7"/>
  <c r="O82" i="7" s="1"/>
  <c r="N81" i="7"/>
  <c r="M81" i="7"/>
  <c r="O81" i="7" s="1"/>
  <c r="N80" i="7"/>
  <c r="M80" i="7"/>
  <c r="O80" i="7" s="1"/>
  <c r="N79" i="7"/>
  <c r="M79" i="7"/>
  <c r="O79" i="7" s="1"/>
  <c r="N78" i="7"/>
  <c r="M78" i="7"/>
  <c r="O78" i="7" s="1"/>
  <c r="N77" i="7"/>
  <c r="M77" i="7"/>
  <c r="O77" i="7" s="1"/>
  <c r="N76" i="7"/>
  <c r="M76" i="7"/>
  <c r="O76" i="7" s="1"/>
  <c r="N75" i="7"/>
  <c r="M75" i="7"/>
  <c r="O75" i="7" s="1"/>
  <c r="N74" i="7"/>
  <c r="M74" i="7"/>
  <c r="O74" i="7" s="1"/>
  <c r="N73" i="7"/>
  <c r="M73" i="7"/>
  <c r="O73" i="7" s="1"/>
  <c r="N72" i="7"/>
  <c r="M72" i="7"/>
  <c r="O72" i="7" s="1"/>
  <c r="N71" i="7"/>
  <c r="M71" i="7"/>
  <c r="O71" i="7" s="1"/>
  <c r="N70" i="7"/>
  <c r="M70" i="7"/>
  <c r="O70" i="7" s="1"/>
  <c r="N69" i="7"/>
  <c r="M69" i="7"/>
  <c r="O69" i="7" s="1"/>
  <c r="N68" i="7"/>
  <c r="M68" i="7"/>
  <c r="O68" i="7" s="1"/>
  <c r="N67" i="7"/>
  <c r="M67" i="7"/>
  <c r="O67" i="7" s="1"/>
  <c r="N66" i="7"/>
  <c r="M66" i="7"/>
  <c r="O66" i="7" s="1"/>
  <c r="N65" i="7"/>
  <c r="M65" i="7"/>
  <c r="O65" i="7" s="1"/>
  <c r="N64" i="7"/>
  <c r="M64" i="7"/>
  <c r="O64" i="7" s="1"/>
  <c r="N63" i="7"/>
  <c r="M63" i="7"/>
  <c r="O63" i="7" s="1"/>
  <c r="N62" i="7"/>
  <c r="M62" i="7"/>
  <c r="O62" i="7" s="1"/>
  <c r="N61" i="7"/>
  <c r="M61" i="7"/>
  <c r="O61" i="7" s="1"/>
  <c r="N60" i="7"/>
  <c r="M60" i="7"/>
  <c r="O60" i="7" s="1"/>
  <c r="N59" i="7"/>
  <c r="M59" i="7"/>
  <c r="O59" i="7" s="1"/>
  <c r="N58" i="7"/>
  <c r="M58" i="7"/>
  <c r="O58" i="7" s="1"/>
  <c r="N57" i="7"/>
  <c r="M57" i="7"/>
  <c r="O57" i="7" s="1"/>
  <c r="N56" i="7"/>
  <c r="M56" i="7"/>
  <c r="O56" i="7" s="1"/>
  <c r="N55" i="7"/>
  <c r="M55" i="7"/>
  <c r="O55" i="7" s="1"/>
  <c r="N54" i="7"/>
  <c r="M54" i="7"/>
  <c r="O54" i="7" s="1"/>
  <c r="N53" i="7"/>
  <c r="M53" i="7"/>
  <c r="O53" i="7" s="1"/>
  <c r="N52" i="7"/>
  <c r="M52" i="7"/>
  <c r="O52" i="7" s="1"/>
  <c r="N51" i="7"/>
  <c r="M51" i="7"/>
  <c r="O51" i="7" s="1"/>
  <c r="N50" i="7"/>
  <c r="M50" i="7"/>
  <c r="O50" i="7" s="1"/>
  <c r="N49" i="7"/>
  <c r="M49" i="7"/>
  <c r="O49" i="7" s="1"/>
  <c r="N48" i="7"/>
  <c r="M48" i="7"/>
  <c r="O48" i="7" s="1"/>
  <c r="N47" i="7"/>
  <c r="M47" i="7"/>
  <c r="O47" i="7" s="1"/>
  <c r="N46" i="7"/>
  <c r="M46" i="7"/>
  <c r="O46" i="7" s="1"/>
  <c r="N45" i="7"/>
  <c r="M45" i="7"/>
  <c r="O45" i="7" s="1"/>
  <c r="N44" i="7"/>
  <c r="M44" i="7"/>
  <c r="O44" i="7" s="1"/>
  <c r="N43" i="7"/>
  <c r="M43" i="7"/>
  <c r="O43" i="7" s="1"/>
  <c r="N42" i="7"/>
  <c r="M42" i="7"/>
  <c r="O42" i="7" s="1"/>
  <c r="N41" i="7"/>
  <c r="M41" i="7"/>
  <c r="O41" i="7" s="1"/>
  <c r="N40" i="7"/>
  <c r="M40" i="7"/>
  <c r="O40" i="7" s="1"/>
  <c r="N39" i="7"/>
  <c r="M39" i="7"/>
  <c r="O39" i="7" s="1"/>
  <c r="N38" i="7"/>
  <c r="M38" i="7"/>
  <c r="O38" i="7" s="1"/>
  <c r="N37" i="7"/>
  <c r="M37" i="7"/>
  <c r="O37" i="7" s="1"/>
  <c r="N36" i="7"/>
  <c r="M36" i="7"/>
  <c r="O36" i="7" s="1"/>
  <c r="N35" i="7"/>
  <c r="M35" i="7"/>
  <c r="O35" i="7" s="1"/>
  <c r="N34" i="7"/>
  <c r="M34" i="7"/>
  <c r="O34" i="7" s="1"/>
  <c r="N33" i="7"/>
  <c r="M33" i="7"/>
  <c r="O33" i="7" s="1"/>
  <c r="N32" i="7"/>
  <c r="M32" i="7"/>
  <c r="O32" i="7" s="1"/>
  <c r="N31" i="7"/>
  <c r="M31" i="7"/>
  <c r="O31" i="7" s="1"/>
  <c r="N30" i="7"/>
  <c r="M30" i="7"/>
  <c r="O30" i="7" s="1"/>
  <c r="N29" i="7"/>
  <c r="M29" i="7"/>
  <c r="O29" i="7" s="1"/>
  <c r="N28" i="7"/>
  <c r="M28" i="7"/>
  <c r="O28" i="7" s="1"/>
  <c r="N27" i="7"/>
  <c r="M27" i="7"/>
  <c r="O27" i="7" s="1"/>
  <c r="O106" i="4"/>
  <c r="O105" i="4"/>
  <c r="O104" i="4"/>
  <c r="O103" i="4"/>
  <c r="O102" i="4"/>
  <c r="O101" i="4"/>
  <c r="O100" i="4"/>
  <c r="O99" i="4"/>
  <c r="O98" i="4"/>
  <c r="O97" i="4"/>
  <c r="O96" i="4"/>
  <c r="O95" i="4"/>
  <c r="O94" i="4"/>
  <c r="O93" i="4"/>
  <c r="O92" i="4"/>
  <c r="O91" i="4"/>
  <c r="O90" i="4"/>
  <c r="O89" i="4"/>
  <c r="O88" i="4"/>
  <c r="O87" i="4"/>
  <c r="O86" i="4"/>
  <c r="O85" i="4"/>
  <c r="O84" i="4"/>
  <c r="O83" i="4"/>
  <c r="O82" i="4"/>
  <c r="O81" i="4"/>
  <c r="O80" i="4"/>
  <c r="O79" i="4"/>
  <c r="O78" i="4"/>
  <c r="O77" i="4"/>
  <c r="O76" i="4"/>
  <c r="O75" i="4"/>
  <c r="O74" i="4"/>
  <c r="O73" i="4"/>
  <c r="O72" i="4"/>
  <c r="O71" i="4"/>
  <c r="O70" i="4"/>
  <c r="O69" i="4"/>
  <c r="O68" i="4"/>
  <c r="O67" i="4"/>
  <c r="O66" i="4"/>
  <c r="O65" i="4"/>
  <c r="O64" i="4"/>
  <c r="O63" i="4"/>
  <c r="O62" i="4"/>
  <c r="O61" i="4"/>
  <c r="O60" i="4"/>
  <c r="O59" i="4"/>
  <c r="O58" i="4"/>
  <c r="O57" i="4"/>
  <c r="O56" i="4"/>
  <c r="O55" i="4"/>
  <c r="O54" i="4"/>
  <c r="O53" i="4"/>
  <c r="O52" i="4"/>
  <c r="O51" i="4"/>
  <c r="O50" i="4"/>
  <c r="O49" i="4"/>
  <c r="O48" i="4"/>
  <c r="O47" i="4"/>
  <c r="O46" i="4"/>
  <c r="O45" i="4"/>
  <c r="O44" i="4"/>
  <c r="O43" i="4"/>
  <c r="O42" i="4"/>
  <c r="O41" i="4"/>
  <c r="O40" i="4"/>
  <c r="O39" i="4"/>
  <c r="O38" i="4"/>
  <c r="O37" i="4"/>
  <c r="O36" i="4"/>
  <c r="O35" i="4"/>
  <c r="O34" i="4"/>
  <c r="O33" i="4"/>
  <c r="O32" i="4"/>
  <c r="O31" i="4"/>
  <c r="O30" i="4"/>
  <c r="O29" i="4"/>
  <c r="O28" i="4"/>
  <c r="O27" i="4"/>
  <c r="D27" i="10" l="1"/>
  <c r="H27" i="10" s="1"/>
  <c r="O106" i="7"/>
  <c r="O104" i="7"/>
  <c r="F56" i="2"/>
  <c r="D28" i="10" l="1"/>
  <c r="H28" i="10" s="1"/>
  <c r="G45" i="2"/>
  <c r="D29" i="10" l="1"/>
  <c r="H29" i="10" s="1"/>
  <c r="I2" i="13"/>
  <c r="E2" i="13"/>
  <c r="D2" i="13"/>
  <c r="C2" i="13"/>
  <c r="A2" i="13"/>
  <c r="F68" i="2"/>
  <c r="G68" i="2" s="1"/>
  <c r="G39" i="2"/>
  <c r="G38" i="2"/>
  <c r="D30" i="10" l="1"/>
  <c r="H30" i="10" s="1"/>
  <c r="M56" i="9"/>
  <c r="M55" i="9"/>
  <c r="M54" i="9"/>
  <c r="M53" i="9"/>
  <c r="M52" i="9"/>
  <c r="M51" i="9"/>
  <c r="M50" i="9"/>
  <c r="M49" i="9"/>
  <c r="M48" i="9"/>
  <c r="M47" i="9"/>
  <c r="M46" i="9"/>
  <c r="M45" i="9"/>
  <c r="M44" i="9"/>
  <c r="M43" i="9"/>
  <c r="M42" i="9"/>
  <c r="M41" i="9"/>
  <c r="M40" i="9"/>
  <c r="M39" i="9"/>
  <c r="M38" i="9"/>
  <c r="M37" i="9"/>
  <c r="M36" i="9"/>
  <c r="M35" i="9"/>
  <c r="M34" i="9"/>
  <c r="M33" i="9"/>
  <c r="M32" i="9"/>
  <c r="M31" i="9"/>
  <c r="M30" i="9"/>
  <c r="M29" i="9"/>
  <c r="M28" i="9"/>
  <c r="M27" i="9"/>
  <c r="M26" i="9"/>
  <c r="M25" i="9"/>
  <c r="M24" i="9"/>
  <c r="M23" i="9"/>
  <c r="M22" i="9"/>
  <c r="M21" i="9"/>
  <c r="M20" i="9"/>
  <c r="M19" i="9"/>
  <c r="M18" i="9"/>
  <c r="M17" i="9"/>
  <c r="M16" i="9"/>
  <c r="M15" i="9"/>
  <c r="M14" i="9"/>
  <c r="M13" i="9"/>
  <c r="M12" i="9"/>
  <c r="M11" i="9"/>
  <c r="M10" i="9"/>
  <c r="M9" i="9"/>
  <c r="M8" i="9"/>
  <c r="M107" i="7"/>
  <c r="M26" i="7"/>
  <c r="M25" i="7"/>
  <c r="M24" i="7"/>
  <c r="M23" i="7"/>
  <c r="M22" i="7"/>
  <c r="M21" i="7"/>
  <c r="M20" i="7"/>
  <c r="M19" i="7"/>
  <c r="M18" i="7"/>
  <c r="M17" i="7"/>
  <c r="M16" i="7"/>
  <c r="M15" i="7"/>
  <c r="M14" i="7"/>
  <c r="M13" i="7"/>
  <c r="M12" i="7"/>
  <c r="M11" i="7"/>
  <c r="M10" i="7"/>
  <c r="M9" i="7"/>
  <c r="M8" i="7"/>
  <c r="O107" i="4"/>
  <c r="O26" i="4"/>
  <c r="O25" i="4"/>
  <c r="O24" i="4"/>
  <c r="O23" i="4"/>
  <c r="O22" i="4"/>
  <c r="O21" i="4"/>
  <c r="O20" i="4"/>
  <c r="O19" i="4"/>
  <c r="O18" i="4"/>
  <c r="O17" i="4"/>
  <c r="O16" i="4"/>
  <c r="O15" i="4"/>
  <c r="Q15" i="4" s="1"/>
  <c r="O14" i="4"/>
  <c r="Q14" i="4" s="1"/>
  <c r="O13" i="4"/>
  <c r="Q13" i="4" s="1"/>
  <c r="O12" i="4"/>
  <c r="Q12" i="4" s="1"/>
  <c r="O11" i="4"/>
  <c r="Q11" i="4" s="1"/>
  <c r="O10" i="4"/>
  <c r="Q10" i="4" s="1"/>
  <c r="O9" i="4"/>
  <c r="Q9" i="4" s="1"/>
  <c r="O8" i="4"/>
  <c r="Q8" i="4" s="1"/>
  <c r="D31" i="10" l="1"/>
  <c r="H31" i="10" s="1"/>
  <c r="K107" i="11"/>
  <c r="K26" i="11"/>
  <c r="K25" i="11"/>
  <c r="K24" i="11"/>
  <c r="K23" i="11"/>
  <c r="K22" i="11"/>
  <c r="K21" i="11"/>
  <c r="K20" i="11"/>
  <c r="K19" i="11"/>
  <c r="K18" i="11"/>
  <c r="K17" i="11"/>
  <c r="K16" i="11"/>
  <c r="K15" i="11"/>
  <c r="K14" i="11"/>
  <c r="K13" i="11"/>
  <c r="K12" i="11"/>
  <c r="K11" i="11"/>
  <c r="K10" i="11"/>
  <c r="K8" i="11"/>
  <c r="K9" i="11"/>
  <c r="D32" i="10" l="1"/>
  <c r="H32" i="10" s="1"/>
  <c r="D4" i="11"/>
  <c r="G62" i="2" s="1"/>
  <c r="H56" i="2"/>
  <c r="L107" i="9"/>
  <c r="L56" i="9"/>
  <c r="L55" i="9"/>
  <c r="L54" i="9"/>
  <c r="L53" i="9"/>
  <c r="L52" i="9"/>
  <c r="L51" i="9"/>
  <c r="L50" i="9"/>
  <c r="L49" i="9"/>
  <c r="L48" i="9"/>
  <c r="L47" i="9"/>
  <c r="L46" i="9"/>
  <c r="L45" i="9"/>
  <c r="L44" i="9"/>
  <c r="L43" i="9"/>
  <c r="L42" i="9"/>
  <c r="L41" i="9"/>
  <c r="L40" i="9"/>
  <c r="L39" i="9"/>
  <c r="L38" i="9"/>
  <c r="L37" i="9"/>
  <c r="L36" i="9"/>
  <c r="L35" i="9"/>
  <c r="L34" i="9"/>
  <c r="L33" i="9"/>
  <c r="L32" i="9"/>
  <c r="L31" i="9"/>
  <c r="L30" i="9"/>
  <c r="L29" i="9"/>
  <c r="L28" i="9"/>
  <c r="L27" i="9"/>
  <c r="L26" i="9"/>
  <c r="L25" i="9"/>
  <c r="L24" i="9"/>
  <c r="L23" i="9"/>
  <c r="L22" i="9"/>
  <c r="L21" i="9"/>
  <c r="L20" i="9"/>
  <c r="L19" i="9"/>
  <c r="L18" i="9"/>
  <c r="L17" i="9"/>
  <c r="L16" i="9"/>
  <c r="L15" i="9"/>
  <c r="L14" i="9"/>
  <c r="L13" i="9"/>
  <c r="L12" i="9"/>
  <c r="L11" i="9"/>
  <c r="L10" i="9"/>
  <c r="L9" i="9"/>
  <c r="L8" i="9"/>
  <c r="K107" i="9"/>
  <c r="J107" i="9"/>
  <c r="I107" i="9"/>
  <c r="H107" i="9"/>
  <c r="K56" i="9"/>
  <c r="J56" i="9"/>
  <c r="I56" i="9"/>
  <c r="H56" i="9"/>
  <c r="K55" i="9"/>
  <c r="J55" i="9"/>
  <c r="I55" i="9"/>
  <c r="H55" i="9"/>
  <c r="K54" i="9"/>
  <c r="J54" i="9"/>
  <c r="I54" i="9"/>
  <c r="H54" i="9"/>
  <c r="K53" i="9"/>
  <c r="J53" i="9"/>
  <c r="I53" i="9"/>
  <c r="H53" i="9"/>
  <c r="K52" i="9"/>
  <c r="J52" i="9"/>
  <c r="I52" i="9"/>
  <c r="H52" i="9"/>
  <c r="K51" i="9"/>
  <c r="J51" i="9"/>
  <c r="I51" i="9"/>
  <c r="H51" i="9"/>
  <c r="K50" i="9"/>
  <c r="J50" i="9"/>
  <c r="I50" i="9"/>
  <c r="H50" i="9"/>
  <c r="K49" i="9"/>
  <c r="J49" i="9"/>
  <c r="I49" i="9"/>
  <c r="H49" i="9"/>
  <c r="K48" i="9"/>
  <c r="J48" i="9"/>
  <c r="I48" i="9"/>
  <c r="H48" i="9"/>
  <c r="K47" i="9"/>
  <c r="J47" i="9"/>
  <c r="I47" i="9"/>
  <c r="H47" i="9"/>
  <c r="K46" i="9"/>
  <c r="J46" i="9"/>
  <c r="I46" i="9"/>
  <c r="H46" i="9"/>
  <c r="K45" i="9"/>
  <c r="J45" i="9"/>
  <c r="I45" i="9"/>
  <c r="H45" i="9"/>
  <c r="K44" i="9"/>
  <c r="J44" i="9"/>
  <c r="I44" i="9"/>
  <c r="H44" i="9"/>
  <c r="K43" i="9"/>
  <c r="J43" i="9"/>
  <c r="I43" i="9"/>
  <c r="H43" i="9"/>
  <c r="K42" i="9"/>
  <c r="J42" i="9"/>
  <c r="I42" i="9"/>
  <c r="H42" i="9"/>
  <c r="K41" i="9"/>
  <c r="J41" i="9"/>
  <c r="I41" i="9"/>
  <c r="H41" i="9"/>
  <c r="K40" i="9"/>
  <c r="J40" i="9"/>
  <c r="I40" i="9"/>
  <c r="H40" i="9"/>
  <c r="K39" i="9"/>
  <c r="J39" i="9"/>
  <c r="I39" i="9"/>
  <c r="H39" i="9"/>
  <c r="K38" i="9"/>
  <c r="J38" i="9"/>
  <c r="I38" i="9"/>
  <c r="H38" i="9"/>
  <c r="K37" i="9"/>
  <c r="J37" i="9"/>
  <c r="I37" i="9"/>
  <c r="H37" i="9"/>
  <c r="K36" i="9"/>
  <c r="J36" i="9"/>
  <c r="I36" i="9"/>
  <c r="H36" i="9"/>
  <c r="K35" i="9"/>
  <c r="J35" i="9"/>
  <c r="I35" i="9"/>
  <c r="H35" i="9"/>
  <c r="K34" i="9"/>
  <c r="J34" i="9"/>
  <c r="I34" i="9"/>
  <c r="H34" i="9"/>
  <c r="K33" i="9"/>
  <c r="J33" i="9"/>
  <c r="I33" i="9"/>
  <c r="H33" i="9"/>
  <c r="K32" i="9"/>
  <c r="J32" i="9"/>
  <c r="I32" i="9"/>
  <c r="H32" i="9"/>
  <c r="K31" i="9"/>
  <c r="J31" i="9"/>
  <c r="I31" i="9"/>
  <c r="H31" i="9"/>
  <c r="K30" i="9"/>
  <c r="J30" i="9"/>
  <c r="I30" i="9"/>
  <c r="H30" i="9"/>
  <c r="K29" i="9"/>
  <c r="J29" i="9"/>
  <c r="I29" i="9"/>
  <c r="H29" i="9"/>
  <c r="K28" i="9"/>
  <c r="J28" i="9"/>
  <c r="I28" i="9"/>
  <c r="H28" i="9"/>
  <c r="K27" i="9"/>
  <c r="J27" i="9"/>
  <c r="I27" i="9"/>
  <c r="H27" i="9"/>
  <c r="K26" i="9"/>
  <c r="J26" i="9"/>
  <c r="I26" i="9"/>
  <c r="H26" i="9"/>
  <c r="K25" i="9"/>
  <c r="J25" i="9"/>
  <c r="I25" i="9"/>
  <c r="H25" i="9"/>
  <c r="K24" i="9"/>
  <c r="J24" i="9"/>
  <c r="I24" i="9"/>
  <c r="H24" i="9"/>
  <c r="K23" i="9"/>
  <c r="J23" i="9"/>
  <c r="I23" i="9"/>
  <c r="H23" i="9"/>
  <c r="K22" i="9"/>
  <c r="J22" i="9"/>
  <c r="I22" i="9"/>
  <c r="H22" i="9"/>
  <c r="K21" i="9"/>
  <c r="J21" i="9"/>
  <c r="I21" i="9"/>
  <c r="H21" i="9"/>
  <c r="K20" i="9"/>
  <c r="J20" i="9"/>
  <c r="I20" i="9"/>
  <c r="H20" i="9"/>
  <c r="K19" i="9"/>
  <c r="J19" i="9"/>
  <c r="I19" i="9"/>
  <c r="H19" i="9"/>
  <c r="K18" i="9"/>
  <c r="J18" i="9"/>
  <c r="I18" i="9"/>
  <c r="H18" i="9"/>
  <c r="K17" i="9"/>
  <c r="J17" i="9"/>
  <c r="I17" i="9"/>
  <c r="H17" i="9"/>
  <c r="K16" i="9"/>
  <c r="J16" i="9"/>
  <c r="I16" i="9"/>
  <c r="H16" i="9"/>
  <c r="K15" i="9"/>
  <c r="J15" i="9"/>
  <c r="I15" i="9"/>
  <c r="H15" i="9"/>
  <c r="K14" i="9"/>
  <c r="J14" i="9"/>
  <c r="I14" i="9"/>
  <c r="H14" i="9"/>
  <c r="K13" i="9"/>
  <c r="J13" i="9"/>
  <c r="I13" i="9"/>
  <c r="H13" i="9"/>
  <c r="K12" i="9"/>
  <c r="J12" i="9"/>
  <c r="I12" i="9"/>
  <c r="H12" i="9"/>
  <c r="K11" i="9"/>
  <c r="J11" i="9"/>
  <c r="I11" i="9"/>
  <c r="H11" i="9"/>
  <c r="K10" i="9"/>
  <c r="J10" i="9"/>
  <c r="I10" i="9"/>
  <c r="H10" i="9"/>
  <c r="K9" i="9"/>
  <c r="J9" i="9"/>
  <c r="I9" i="9"/>
  <c r="H9" i="9"/>
  <c r="K8" i="9"/>
  <c r="J8" i="9"/>
  <c r="I8" i="9"/>
  <c r="H8" i="9"/>
  <c r="G46" i="2"/>
  <c r="N107" i="7"/>
  <c r="O107" i="7" s="1"/>
  <c r="N26" i="7"/>
  <c r="O26" i="7" s="1"/>
  <c r="N25" i="7"/>
  <c r="O25" i="7" s="1"/>
  <c r="N24" i="7"/>
  <c r="O24" i="7" s="1"/>
  <c r="N23" i="7"/>
  <c r="O23" i="7" s="1"/>
  <c r="N22" i="7"/>
  <c r="O22" i="7" s="1"/>
  <c r="N21" i="7"/>
  <c r="O21" i="7" s="1"/>
  <c r="N20" i="7"/>
  <c r="O20" i="7" s="1"/>
  <c r="N19" i="7"/>
  <c r="O19" i="7" s="1"/>
  <c r="N18" i="7"/>
  <c r="O18" i="7" s="1"/>
  <c r="N17" i="7"/>
  <c r="O17" i="7" s="1"/>
  <c r="N16" i="7"/>
  <c r="O16" i="7" s="1"/>
  <c r="N15" i="7"/>
  <c r="O15" i="7" s="1"/>
  <c r="N14" i="7"/>
  <c r="O14" i="7" s="1"/>
  <c r="N13" i="7"/>
  <c r="O13" i="7" s="1"/>
  <c r="N12" i="7"/>
  <c r="O12" i="7" s="1"/>
  <c r="N11" i="7"/>
  <c r="O11" i="7" s="1"/>
  <c r="N10" i="7"/>
  <c r="O10" i="7" s="1"/>
  <c r="N9" i="7"/>
  <c r="O9" i="7" s="1"/>
  <c r="D33" i="10" l="1"/>
  <c r="H33" i="10" s="1"/>
  <c r="O8" i="7"/>
  <c r="E4" i="9"/>
  <c r="G47" i="2"/>
  <c r="H55" i="2"/>
  <c r="G61" i="2"/>
  <c r="G75" i="2"/>
  <c r="D34" i="10" l="1"/>
  <c r="H34" i="10" s="1"/>
  <c r="J60" i="2"/>
  <c r="H48" i="2"/>
  <c r="G2" i="13" l="1"/>
  <c r="D35" i="10"/>
  <c r="H35" i="10" s="1"/>
  <c r="D4" i="4"/>
  <c r="H20" i="2" s="1"/>
  <c r="D36" i="10" l="1"/>
  <c r="H36" i="10" s="1"/>
  <c r="D4" i="7"/>
  <c r="H28" i="2" s="1"/>
  <c r="G83" i="2"/>
  <c r="D37" i="10" l="1"/>
  <c r="H37" i="10" s="1"/>
  <c r="H2" i="13"/>
  <c r="D38" i="10" l="1"/>
  <c r="H38" i="10" s="1"/>
  <c r="D39" i="10" l="1"/>
  <c r="H39" i="10" s="1"/>
  <c r="D40" i="10" l="1"/>
  <c r="H40" i="10" s="1"/>
  <c r="D41" i="10" l="1"/>
  <c r="H41" i="10" s="1"/>
  <c r="D42" i="10" l="1"/>
  <c r="H42" i="10" s="1"/>
  <c r="D43" i="10" l="1"/>
  <c r="H43" i="10" s="1"/>
  <c r="D44" i="10" l="1"/>
  <c r="H44" i="10" s="1"/>
  <c r="D45" i="10" l="1"/>
  <c r="H45" i="10" s="1"/>
  <c r="D46" i="10" l="1"/>
  <c r="H46" i="10" s="1"/>
  <c r="D47" i="10" l="1"/>
  <c r="H47" i="10" s="1"/>
  <c r="D48" i="10" l="1"/>
  <c r="H48" i="10" s="1"/>
  <c r="D49" i="10" l="1"/>
  <c r="H49" i="10" s="1"/>
  <c r="D50" i="10" l="1"/>
  <c r="H50" i="10" s="1"/>
  <c r="D51" i="10" l="1"/>
  <c r="H51" i="10" s="1"/>
  <c r="D52" i="10" l="1"/>
  <c r="H52" i="10" s="1"/>
  <c r="D53" i="10" l="1"/>
  <c r="H53" i="10" s="1"/>
  <c r="D54" i="10" l="1"/>
  <c r="H54" i="10" s="1"/>
  <c r="D55" i="10" l="1"/>
  <c r="H55" i="10" s="1"/>
  <c r="D56" i="10" l="1"/>
  <c r="H56" i="10" s="1"/>
  <c r="D57" i="10" l="1"/>
  <c r="H57" i="10" s="1"/>
  <c r="D58" i="10" l="1"/>
  <c r="H58" i="10" s="1"/>
  <c r="D59" i="10" l="1"/>
  <c r="H59" i="10" s="1"/>
  <c r="D60" i="10" l="1"/>
  <c r="H60" i="10" s="1"/>
  <c r="D61" i="10" l="1"/>
  <c r="H61" i="10" s="1"/>
  <c r="D62" i="10" l="1"/>
  <c r="H62" i="10" s="1"/>
  <c r="D63" i="10" l="1"/>
  <c r="H63" i="10" s="1"/>
  <c r="D64" i="10" l="1"/>
  <c r="H64" i="10" s="1"/>
  <c r="D65" i="10" l="1"/>
  <c r="H65" i="10" s="1"/>
  <c r="D66" i="10" l="1"/>
  <c r="H66" i="10" s="1"/>
  <c r="D67" i="10" l="1"/>
  <c r="H67" i="10" s="1"/>
  <c r="D68" i="10" l="1"/>
  <c r="H68" i="10" s="1"/>
  <c r="D69" i="10" l="1"/>
  <c r="H69" i="10" s="1"/>
  <c r="D70" i="10" l="1"/>
  <c r="H70" i="10" s="1"/>
  <c r="D71" i="10" l="1"/>
  <c r="H71" i="10" s="1"/>
  <c r="D72" i="10" l="1"/>
  <c r="H72" i="10" s="1"/>
  <c r="D73" i="10" l="1"/>
  <c r="H73" i="10" s="1"/>
  <c r="D74" i="10" l="1"/>
  <c r="H74" i="10" s="1"/>
  <c r="D75" i="10" l="1"/>
  <c r="H75" i="10" s="1"/>
  <c r="D76" i="10" l="1"/>
  <c r="H76" i="10" s="1"/>
  <c r="D77" i="10" l="1"/>
  <c r="H77" i="10" s="1"/>
  <c r="D78" i="10" l="1"/>
  <c r="H78" i="10" s="1"/>
  <c r="D79" i="10" l="1"/>
  <c r="H79" i="10" s="1"/>
  <c r="D80" i="10" l="1"/>
  <c r="H80" i="10" s="1"/>
  <c r="D81" i="10" l="1"/>
  <c r="H81" i="10" s="1"/>
  <c r="D82" i="10" l="1"/>
  <c r="H82" i="10" s="1"/>
  <c r="D83" i="10" l="1"/>
  <c r="H83" i="10" s="1"/>
  <c r="D84" i="10" l="1"/>
  <c r="H84" i="10" s="1"/>
  <c r="D85" i="10" l="1"/>
  <c r="H85" i="10" s="1"/>
  <c r="D86" i="10" l="1"/>
  <c r="H86" i="10" s="1"/>
  <c r="D87" i="10" l="1"/>
  <c r="H87" i="10" s="1"/>
  <c r="D88" i="10" l="1"/>
  <c r="H88" i="10" s="1"/>
  <c r="D89" i="10" l="1"/>
  <c r="H89" i="10" s="1"/>
  <c r="D90" i="10" l="1"/>
  <c r="H90" i="10" s="1"/>
  <c r="D91" i="10" l="1"/>
  <c r="H91" i="10" s="1"/>
  <c r="D92" i="10" l="1"/>
  <c r="H92" i="10" s="1"/>
  <c r="D93" i="10" l="1"/>
  <c r="H93" i="10" s="1"/>
  <c r="D94" i="10" l="1"/>
  <c r="H94" i="10" s="1"/>
  <c r="D95" i="10" l="1"/>
  <c r="H95" i="10" s="1"/>
  <c r="D96" i="10" l="1"/>
  <c r="H96" i="10" s="1"/>
  <c r="D97" i="10" l="1"/>
  <c r="H97" i="10" s="1"/>
  <c r="D98" i="10" l="1"/>
  <c r="H98" i="10" s="1"/>
  <c r="D99" i="10" l="1"/>
  <c r="H99" i="10" s="1"/>
  <c r="D100" i="10" l="1"/>
  <c r="H100" i="10" s="1"/>
  <c r="D101" i="10" l="1"/>
  <c r="H101" i="10" s="1"/>
  <c r="D102" i="10" l="1"/>
  <c r="H102" i="10" s="1"/>
  <c r="D103" i="10" l="1"/>
  <c r="H103" i="10" s="1"/>
  <c r="D104" i="10" l="1"/>
  <c r="H104" i="10" s="1"/>
  <c r="D105" i="10" l="1"/>
  <c r="H105" i="10" s="1"/>
  <c r="D106" i="10" l="1"/>
  <c r="H106" i="10" s="1"/>
  <c r="D107" i="10" l="1"/>
  <c r="H107" i="10" s="1"/>
  <c r="D108" i="10" l="1"/>
  <c r="H108" i="10" s="1"/>
  <c r="D109" i="10" l="1"/>
  <c r="H109" i="10" s="1"/>
  <c r="D110" i="10" l="1"/>
  <c r="H110" i="10" s="1"/>
  <c r="D111" i="10" l="1"/>
  <c r="H111" i="10" s="1"/>
  <c r="D112" i="10" l="1"/>
  <c r="H112" i="10" s="1"/>
  <c r="D113" i="10" l="1"/>
  <c r="H113" i="10" s="1"/>
  <c r="D114" i="10" l="1"/>
  <c r="H114" i="10" s="1"/>
  <c r="D115" i="10" l="1"/>
  <c r="H115" i="10" s="1"/>
  <c r="D116" i="10" l="1"/>
  <c r="H116" i="10" s="1"/>
  <c r="D117" i="10" l="1"/>
  <c r="H117" i="10" s="1"/>
  <c r="D118" i="10" l="1"/>
  <c r="H118" i="10" s="1"/>
  <c r="D119" i="10" l="1"/>
  <c r="H119" i="10" s="1"/>
  <c r="D120" i="10" l="1"/>
  <c r="H120" i="10" s="1"/>
  <c r="D121" i="10" l="1"/>
  <c r="H121" i="10" s="1"/>
  <c r="D122" i="10" l="1"/>
  <c r="H122" i="10" s="1"/>
  <c r="D123" i="10" l="1"/>
  <c r="H123" i="10" s="1"/>
  <c r="D124" i="10" l="1"/>
  <c r="H124" i="10" s="1"/>
  <c r="D125" i="10" l="1"/>
  <c r="H125" i="10" s="1"/>
  <c r="D126" i="10" l="1"/>
  <c r="H126" i="10" s="1"/>
  <c r="D127" i="10" l="1"/>
  <c r="H127" i="10" s="1"/>
  <c r="D128" i="10" l="1"/>
  <c r="H128" i="10" s="1"/>
  <c r="D129" i="10" l="1"/>
  <c r="H129" i="10" s="1"/>
  <c r="D130" i="10" l="1"/>
  <c r="H130" i="10" s="1"/>
  <c r="D131" i="10" l="1"/>
  <c r="H131" i="10" s="1"/>
  <c r="D132" i="10" l="1"/>
  <c r="H132" i="10" s="1"/>
  <c r="D133" i="10" l="1"/>
  <c r="H133" i="10" s="1"/>
  <c r="D134" i="10" l="1"/>
  <c r="H134" i="10" s="1"/>
  <c r="D135" i="10" l="1"/>
  <c r="H135" i="10" s="1"/>
  <c r="D136" i="10" l="1"/>
  <c r="H136" i="10" s="1"/>
  <c r="D137" i="10" l="1"/>
  <c r="H137" i="10" s="1"/>
  <c r="D138" i="10" l="1"/>
  <c r="H138" i="10" s="1"/>
  <c r="D139" i="10" l="1"/>
  <c r="H139" i="10" s="1"/>
  <c r="D140" i="10" l="1"/>
  <c r="H140" i="10" s="1"/>
  <c r="D141" i="10" l="1"/>
  <c r="H141" i="10" s="1"/>
  <c r="D142" i="10" l="1"/>
  <c r="H142" i="10" s="1"/>
  <c r="D143" i="10" l="1"/>
  <c r="H143" i="10" s="1"/>
  <c r="D144" i="10" l="1"/>
  <c r="H144" i="10" s="1"/>
  <c r="D145" i="10" l="1"/>
  <c r="H145" i="10" s="1"/>
  <c r="D146" i="10" l="1"/>
  <c r="H146" i="10" s="1"/>
  <c r="D147" i="10" l="1"/>
  <c r="H147" i="10" s="1"/>
  <c r="D148" i="10" l="1"/>
  <c r="H148" i="10" s="1"/>
  <c r="D149" i="10" l="1"/>
  <c r="H149" i="10" s="1"/>
  <c r="D150" i="10" l="1"/>
  <c r="H150" i="10" s="1"/>
  <c r="D151" i="10" l="1"/>
  <c r="H151" i="10" s="1"/>
  <c r="D152" i="10" l="1"/>
  <c r="H152" i="10" s="1"/>
  <c r="D153" i="10" l="1"/>
  <c r="H153" i="10" s="1"/>
  <c r="D154" i="10" l="1"/>
  <c r="H154" i="10" s="1"/>
  <c r="D155" i="10" l="1"/>
  <c r="H155" i="10" s="1"/>
  <c r="D156" i="10" l="1"/>
  <c r="H156" i="10" s="1"/>
  <c r="D157" i="10" l="1"/>
  <c r="H157" i="10" s="1"/>
  <c r="D158" i="10" l="1"/>
  <c r="H158" i="10" s="1"/>
  <c r="D159" i="10" l="1"/>
  <c r="H159" i="10" s="1"/>
  <c r="D160" i="10" l="1"/>
  <c r="H160" i="10" s="1"/>
  <c r="D161" i="10" l="1"/>
  <c r="H161" i="10" s="1"/>
  <c r="D162" i="10" l="1"/>
  <c r="H162" i="10" s="1"/>
  <c r="D163" i="10" l="1"/>
  <c r="H163" i="10" s="1"/>
  <c r="D164" i="10" l="1"/>
  <c r="H164" i="10" s="1"/>
  <c r="D165" i="10" l="1"/>
  <c r="H165" i="10" s="1"/>
  <c r="D166" i="10" l="1"/>
  <c r="H166" i="10" s="1"/>
  <c r="D167" i="10" l="1"/>
  <c r="H167" i="10" s="1"/>
  <c r="D168" i="10" l="1"/>
  <c r="H168" i="10" s="1"/>
  <c r="D169" i="10" l="1"/>
  <c r="H169" i="10" s="1"/>
  <c r="D170" i="10" l="1"/>
  <c r="H170" i="10" s="1"/>
  <c r="D171" i="10" l="1"/>
  <c r="H171" i="10" s="1"/>
  <c r="D172" i="10" l="1"/>
  <c r="H172" i="10" s="1"/>
  <c r="D173" i="10" l="1"/>
  <c r="H173" i="10" s="1"/>
  <c r="D174" i="10" l="1"/>
  <c r="H174" i="10" s="1"/>
  <c r="D175" i="10" l="1"/>
  <c r="H175" i="10" s="1"/>
  <c r="D176" i="10" l="1"/>
  <c r="H176" i="10" s="1"/>
  <c r="D177" i="10" l="1"/>
  <c r="H177" i="10" s="1"/>
  <c r="D178" i="10" l="1"/>
  <c r="H178" i="10" s="1"/>
  <c r="D179" i="10" l="1"/>
  <c r="H179" i="10" s="1"/>
  <c r="D180" i="10" l="1"/>
  <c r="H180" i="10" s="1"/>
  <c r="D181" i="10" l="1"/>
  <c r="H181" i="10" s="1"/>
  <c r="D182" i="10" l="1"/>
  <c r="H182" i="10" s="1"/>
  <c r="D183" i="10" l="1"/>
  <c r="H183" i="10" s="1"/>
  <c r="D184" i="10" l="1"/>
  <c r="H184" i="10" s="1"/>
  <c r="D185" i="10" l="1"/>
  <c r="H185" i="10" s="1"/>
  <c r="D186" i="10" l="1"/>
  <c r="H186" i="10" s="1"/>
  <c r="D187" i="10" l="1"/>
  <c r="H187" i="10" s="1"/>
  <c r="D188" i="10" l="1"/>
  <c r="H188" i="10" s="1"/>
  <c r="D189" i="10" l="1"/>
  <c r="H189" i="10" s="1"/>
  <c r="D190" i="10" l="1"/>
  <c r="H190" i="10" s="1"/>
  <c r="D191" i="10" l="1"/>
  <c r="H191" i="10" s="1"/>
  <c r="D192" i="10" l="1"/>
  <c r="H192" i="10" s="1"/>
  <c r="D193" i="10" l="1"/>
  <c r="H193" i="10" s="1"/>
  <c r="D194" i="10" l="1"/>
  <c r="H194" i="10" s="1"/>
  <c r="D195" i="10" l="1"/>
  <c r="H195" i="10" s="1"/>
  <c r="D196" i="10" l="1"/>
  <c r="H196" i="10" s="1"/>
  <c r="D197" i="10" l="1"/>
  <c r="H197" i="10" s="1"/>
  <c r="D198" i="10" l="1"/>
  <c r="H198" i="10" s="1"/>
  <c r="D199" i="10" l="1"/>
  <c r="H199" i="10" s="1"/>
  <c r="D200" i="10" l="1"/>
  <c r="H200" i="10" s="1"/>
  <c r="D201" i="10" l="1"/>
  <c r="H201" i="10" s="1"/>
  <c r="D202" i="10" l="1"/>
  <c r="H202" i="10" s="1"/>
  <c r="D203" i="10" l="1"/>
  <c r="H203" i="10" s="1"/>
  <c r="D204" i="10" l="1"/>
  <c r="H204" i="10" s="1"/>
  <c r="D205" i="10" l="1"/>
  <c r="H205" i="10" s="1"/>
  <c r="D206" i="10" l="1"/>
  <c r="H206" i="10" s="1"/>
  <c r="D207" i="10" l="1"/>
  <c r="H207" i="10" s="1"/>
  <c r="H6" i="10" s="1"/>
  <c r="C4" i="10" s="1"/>
  <c r="H37" i="2" s="1"/>
  <c r="I15" i="2" s="1"/>
  <c r="K13" i="2" l="1"/>
  <c r="F2" i="13"/>
  <c r="G13" i="2" l="1"/>
  <c r="J2" i="13"/>
</calcChain>
</file>

<file path=xl/sharedStrings.xml><?xml version="1.0" encoding="utf-8"?>
<sst xmlns="http://schemas.openxmlformats.org/spreadsheetml/2006/main" count="719" uniqueCount="465">
  <si>
    <t>Criteris priorització mèrits especialment rellevants.</t>
  </si>
  <si>
    <t>1.- Mèrits de Recerca</t>
  </si>
  <si>
    <t>PUNTS</t>
  </si>
  <si>
    <r>
      <t xml:space="preserve">Participació: </t>
    </r>
    <r>
      <rPr>
        <b/>
        <sz val="11"/>
        <color theme="1"/>
        <rFont val="Calibri"/>
        <family val="2"/>
        <scheme val="minor"/>
      </rPr>
      <t>0,5 punts/projecte.</t>
    </r>
  </si>
  <si>
    <t>VALORACIÓ DE MÈRITS ESPECIALMENT RELLEVANTS</t>
  </si>
  <si>
    <t>No cal aportar cap document, només indicar-ho.</t>
  </si>
  <si>
    <t>NO</t>
  </si>
  <si>
    <t>NOM</t>
  </si>
  <si>
    <t>DEPARTAMENT</t>
  </si>
  <si>
    <t>Coordinació general:</t>
  </si>
  <si>
    <t>*</t>
  </si>
  <si>
    <r>
      <t xml:space="preserve">  - 6</t>
    </r>
    <r>
      <rPr>
        <u/>
        <sz val="11"/>
        <color theme="1"/>
        <rFont val="Calibri"/>
        <family val="2"/>
        <scheme val="minor"/>
      </rPr>
      <t xml:space="preserve"> o més grups</t>
    </r>
    <r>
      <rPr>
        <sz val="11"/>
        <color theme="1"/>
        <rFont val="Calibri"/>
        <family val="2"/>
        <scheme val="minor"/>
      </rPr>
      <t xml:space="preserve"> - únic IP: </t>
    </r>
    <r>
      <rPr>
        <b/>
        <sz val="11"/>
        <color theme="1"/>
        <rFont val="Calibri"/>
        <family val="2"/>
        <scheme val="minor"/>
      </rPr>
      <t>1,5 punts/projecte.</t>
    </r>
  </si>
  <si>
    <r>
      <t xml:space="preserve">  -</t>
    </r>
    <r>
      <rPr>
        <u/>
        <sz val="11"/>
        <color theme="1"/>
        <rFont val="Calibri"/>
        <family val="2"/>
        <scheme val="minor"/>
      </rPr>
      <t xml:space="preserve"> 6 o més grups</t>
    </r>
    <r>
      <rPr>
        <sz val="11"/>
        <color theme="1"/>
        <rFont val="Calibri"/>
        <family val="2"/>
        <scheme val="minor"/>
      </rPr>
      <t xml:space="preserve"> - 2 coIP: </t>
    </r>
    <r>
      <rPr>
        <b/>
        <sz val="11"/>
        <color theme="1"/>
        <rFont val="Calibri"/>
        <family val="2"/>
        <scheme val="minor"/>
      </rPr>
      <t>1 punt/projecte</t>
    </r>
  </si>
  <si>
    <r>
      <t xml:space="preserve">  - </t>
    </r>
    <r>
      <rPr>
        <u/>
        <sz val="11"/>
        <color theme="1"/>
        <rFont val="Calibri"/>
        <family val="2"/>
        <scheme val="minor"/>
      </rPr>
      <t>menys de 6 grups</t>
    </r>
    <r>
      <rPr>
        <sz val="11"/>
        <color theme="1"/>
        <rFont val="Calibri"/>
        <family val="2"/>
        <scheme val="minor"/>
      </rPr>
      <t xml:space="preserve"> - únic IP: </t>
    </r>
    <r>
      <rPr>
        <b/>
        <sz val="11"/>
        <color theme="1"/>
        <rFont val="Calibri"/>
        <family val="2"/>
        <scheme val="minor"/>
      </rPr>
      <t>1,25 punts/projecte.</t>
    </r>
  </si>
  <si>
    <r>
      <t xml:space="preserve">  - </t>
    </r>
    <r>
      <rPr>
        <u/>
        <sz val="11"/>
        <color theme="1"/>
        <rFont val="Calibri"/>
        <family val="2"/>
        <scheme val="minor"/>
      </rPr>
      <t>menys de 6 grups</t>
    </r>
    <r>
      <rPr>
        <sz val="11"/>
        <color theme="1"/>
        <rFont val="Calibri"/>
        <family val="2"/>
        <scheme val="minor"/>
      </rPr>
      <t xml:space="preserve"> - 2 coIP: </t>
    </r>
    <r>
      <rPr>
        <b/>
        <sz val="11"/>
        <color theme="1"/>
        <rFont val="Calibri"/>
        <family val="2"/>
        <scheme val="minor"/>
      </rPr>
      <t>0,9 punt/projecte</t>
    </r>
  </si>
  <si>
    <r>
      <t>i. IP de projecte coordinat - únic IP:</t>
    </r>
    <r>
      <rPr>
        <b/>
        <sz val="11"/>
        <color theme="1"/>
        <rFont val="Calibri"/>
        <family val="2"/>
        <scheme val="minor"/>
      </rPr>
      <t xml:space="preserve"> 1 punt/projecte</t>
    </r>
  </si>
  <si>
    <r>
      <t>i'. IP de projecte coordinat - 2 coIP:</t>
    </r>
    <r>
      <rPr>
        <b/>
        <sz val="11"/>
        <color theme="1"/>
        <rFont val="Calibri"/>
        <family val="2"/>
        <scheme val="minor"/>
      </rPr>
      <t xml:space="preserve"> 0,7 punts/projecte</t>
    </r>
  </si>
  <si>
    <r>
      <t xml:space="preserve">ii'. IP de projecte individual - 2 coIP: </t>
    </r>
    <r>
      <rPr>
        <b/>
        <sz val="11"/>
        <color theme="1"/>
        <rFont val="Calibri"/>
        <family val="2"/>
        <scheme val="minor"/>
      </rPr>
      <t>0,6 punts/projecte.</t>
    </r>
  </si>
  <si>
    <r>
      <t xml:space="preserve">iii. Participació: </t>
    </r>
    <r>
      <rPr>
        <b/>
        <sz val="11"/>
        <color theme="1"/>
        <rFont val="Calibri"/>
        <family val="2"/>
        <scheme val="minor"/>
      </rPr>
      <t>0,3 punts/projecte</t>
    </r>
  </si>
  <si>
    <t xml:space="preserve"> -Publicacions situades en primer quartil JCR</t>
  </si>
  <si>
    <t xml:space="preserve"> - Publicacions situades en segon quartil JCR</t>
  </si>
  <si>
    <t xml:space="preserve"> - Publicacions en tercer quartil JCR</t>
  </si>
  <si>
    <t xml:space="preserve"> - Publicacions indexades JCR</t>
  </si>
  <si>
    <t>1. P</t>
  </si>
  <si>
    <t>2. Q</t>
  </si>
  <si>
    <t>3. I</t>
  </si>
  <si>
    <t>* Es valora amb la mínima puntuació per mèrit per una valoració orientativa, la definitiva serà a judici de la comissió avaluadora</t>
  </si>
  <si>
    <r>
      <t xml:space="preserve">  a.1. Convenis-any internacionals en els que s'és responsable: </t>
    </r>
    <r>
      <rPr>
        <b/>
        <sz val="11"/>
        <color theme="1"/>
        <rFont val="Calibri"/>
        <family val="2"/>
        <scheme val="minor"/>
      </rPr>
      <t>0,25 punts per conveni-any</t>
    </r>
  </si>
  <si>
    <r>
      <t xml:space="preserve">  a.2. Convenis-any internacionals en els que s'és participant: </t>
    </r>
    <r>
      <rPr>
        <b/>
        <sz val="11"/>
        <color theme="1"/>
        <rFont val="Calibri"/>
        <family val="2"/>
        <scheme val="minor"/>
      </rPr>
      <t>0,1 punts per conveni-any</t>
    </r>
    <r>
      <rPr>
        <sz val="11"/>
        <color theme="1"/>
        <rFont val="Calibri"/>
        <family val="2"/>
        <scheme val="minor"/>
      </rPr>
      <t xml:space="preserve"> (màxim 0.5)</t>
    </r>
  </si>
  <si>
    <r>
      <t xml:space="preserve">  b.1. Convenis-any nacionals en els que s'és responsable: </t>
    </r>
    <r>
      <rPr>
        <b/>
        <sz val="11"/>
        <color theme="1"/>
        <rFont val="Calibri"/>
        <family val="2"/>
        <scheme val="minor"/>
      </rPr>
      <t>0,2 punts per conveni-any</t>
    </r>
  </si>
  <si>
    <r>
      <t xml:space="preserve">  b.2. Convenis-any nacionals en els que s'és participant: </t>
    </r>
    <r>
      <rPr>
        <b/>
        <sz val="11"/>
        <color theme="1"/>
        <rFont val="Calibri"/>
        <family val="2"/>
        <scheme val="minor"/>
      </rPr>
      <t>0,1 punts per conveni-any</t>
    </r>
    <r>
      <rPr>
        <sz val="11"/>
        <color theme="1"/>
        <rFont val="Calibri"/>
        <family val="2"/>
        <scheme val="minor"/>
      </rPr>
      <t xml:space="preserve"> (màxim 0.5)</t>
    </r>
  </si>
  <si>
    <r>
      <t>i. IP d'un projecte amb finançament:</t>
    </r>
    <r>
      <rPr>
        <b/>
        <sz val="11"/>
        <color theme="1"/>
        <rFont val="Calibri"/>
        <family val="2"/>
        <scheme val="minor"/>
      </rPr>
      <t xml:space="preserve"> 1 punt</t>
    </r>
  </si>
  <si>
    <r>
      <t xml:space="preserve">i'. IP d'un projecte sense finançament: </t>
    </r>
    <r>
      <rPr>
        <b/>
        <sz val="11"/>
        <color theme="1"/>
        <rFont val="Calibri"/>
        <family val="2"/>
        <scheme val="minor"/>
      </rPr>
      <t>0,3 punts</t>
    </r>
  </si>
  <si>
    <r>
      <t>i. Participació en un projecte amb finançament:</t>
    </r>
    <r>
      <rPr>
        <b/>
        <sz val="11"/>
        <color theme="1"/>
        <rFont val="Calibri"/>
        <family val="2"/>
        <scheme val="minor"/>
      </rPr>
      <t xml:space="preserve"> 0,5 punts</t>
    </r>
  </si>
  <si>
    <r>
      <t xml:space="preserve">ii'. Participació en un projecte sense finançament: </t>
    </r>
    <r>
      <rPr>
        <b/>
        <sz val="11"/>
        <color theme="1"/>
        <rFont val="Calibri"/>
        <family val="2"/>
        <scheme val="minor"/>
      </rPr>
      <t>0,15 punts</t>
    </r>
  </si>
  <si>
    <t>Àrea del coneixement</t>
  </si>
  <si>
    <t xml:space="preserve"> - Nombre de cites rebudes (segons ISI WoK)</t>
  </si>
  <si>
    <t xml:space="preserve"> - Mitja de cites rebudes per àmbit de coneixement al llarg de 5 anys, segons l'agència Thomson (per total de cites obtingudes segons WoS) - Segons la taula que es facilitarà per la convocatòria</t>
  </si>
  <si>
    <r>
      <t xml:space="preserve">1. </t>
    </r>
    <r>
      <rPr>
        <u/>
        <sz val="11"/>
        <color theme="1"/>
        <rFont val="Calibri"/>
        <family val="2"/>
        <scheme val="minor"/>
      </rPr>
      <t>Convenis o contractes-any</t>
    </r>
    <r>
      <rPr>
        <sz val="11"/>
        <color theme="1"/>
        <rFont val="Calibri"/>
        <family val="2"/>
        <scheme val="minor"/>
      </rPr>
      <t>: es computen el nombre de convenis normalitzats a una durada d’un any</t>
    </r>
  </si>
  <si>
    <r>
      <t xml:space="preserve">2. </t>
    </r>
    <r>
      <rPr>
        <u/>
        <sz val="11"/>
        <color theme="1"/>
        <rFont val="Calibri"/>
        <family val="2"/>
        <scheme val="minor"/>
      </rPr>
      <t>Patents: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1 punt</t>
    </r>
    <r>
      <rPr>
        <sz val="11"/>
        <color theme="1"/>
        <rFont val="Calibri"/>
        <family val="2"/>
        <scheme val="minor"/>
      </rPr>
      <t xml:space="preserve"> per cada patent llicenciada o en explotació.</t>
    </r>
  </si>
  <si>
    <t>La puntuació total obtinguda en aquest apartat es multiplicarà per un factor corrector d'1,5</t>
  </si>
  <si>
    <t>PLANTILLA DE JUSTIFICACIÓ DE PROJECTES</t>
  </si>
  <si>
    <t>Nom de la convocatòria</t>
  </si>
  <si>
    <t>Entitat finançadora</t>
  </si>
  <si>
    <t>Referència</t>
  </si>
  <si>
    <t>Títol</t>
  </si>
  <si>
    <t>nº grups participants</t>
  </si>
  <si>
    <t>nº IPs projecte</t>
  </si>
  <si>
    <t>IP projecte (si/no)</t>
  </si>
  <si>
    <t>Cuantia de la subvenció</t>
  </si>
  <si>
    <t>Data inici (dia/mes/any)</t>
  </si>
  <si>
    <t>Data final (dia/mes/any)</t>
  </si>
  <si>
    <t>CODI</t>
  </si>
  <si>
    <t>DNI</t>
  </si>
  <si>
    <t>ORDRE</t>
  </si>
  <si>
    <t>PUNTUACIÓ PROJECTES INTERNACIONALS</t>
  </si>
  <si>
    <t xml:space="preserve">Omplir la següent graella indicant les dades dels projectes que es demanen. </t>
  </si>
  <si>
    <t>PUNTUACIÓ PROJECTES I+D+i</t>
  </si>
  <si>
    <t>Puntuació projecte</t>
  </si>
  <si>
    <t>PUNTUACIÓ projecte (mínim 3 anys)</t>
  </si>
  <si>
    <t xml:space="preserve">Omplir la següent graella indicant les dades de les publicacions que es demanen. </t>
  </si>
  <si>
    <t>PUNTUACIÓ PUBLICACIONS</t>
  </si>
  <si>
    <t>PUNTUACIÓ CONVENIS-ANY</t>
  </si>
  <si>
    <t>Nom del conveni</t>
  </si>
  <si>
    <t>Nacional / Internacional</t>
  </si>
  <si>
    <t>Duració conveni (nombre d'anys)</t>
  </si>
  <si>
    <t>Entitats</t>
  </si>
  <si>
    <t>Responsable / Participant</t>
  </si>
  <si>
    <t>P1</t>
  </si>
  <si>
    <t>P2</t>
  </si>
  <si>
    <t>P3</t>
  </si>
  <si>
    <t>P4</t>
  </si>
  <si>
    <r>
      <t xml:space="preserve">ii. IP de projecte individual - únic IP: </t>
    </r>
    <r>
      <rPr>
        <b/>
        <sz val="11"/>
        <color theme="1"/>
        <rFont val="Calibri"/>
        <family val="2"/>
        <scheme val="minor"/>
      </rPr>
      <t>0,75 punts/projecte.</t>
    </r>
  </si>
  <si>
    <t>Participació (si/no) (només si no és IP)</t>
  </si>
  <si>
    <t>Referència completa de la publicació indexada JCR: autors, títol, Revista, pàgina inicial-final.</t>
  </si>
  <si>
    <t>Quartil (1, 2 o 3)</t>
  </si>
  <si>
    <t>Àrea JCR</t>
  </si>
  <si>
    <t>PLANTILLA DE JUSTIFICACIÓ DE PUBLICACIONS. ÀMBIT  Ciències, Biociències, Ciències de la Salut i Enginyeria</t>
  </si>
  <si>
    <r>
      <t xml:space="preserve">Cal aportar, en la pestanya </t>
    </r>
    <r>
      <rPr>
        <b/>
        <sz val="9"/>
        <color theme="1"/>
        <rFont val="Calibri"/>
        <family val="2"/>
        <scheme val="minor"/>
      </rPr>
      <t>"Publicacions"</t>
    </r>
    <r>
      <rPr>
        <sz val="9"/>
        <color theme="1"/>
        <rFont val="Calibri"/>
        <family val="2"/>
        <scheme val="minor"/>
      </rPr>
      <t>, una relació de les publicacions indexades JCR, amb indicació del quartil i àrea JCR.</t>
    </r>
  </si>
  <si>
    <t>Conveni/Patent</t>
  </si>
  <si>
    <t>P5</t>
  </si>
  <si>
    <t>PUNTUACIÓ CONVENIS I PATENTS</t>
  </si>
  <si>
    <t>* Per a Enginyeria informàtica, també es podran considerar publicacions en proceedings de congressos recollits en el rating de congressos de GII-GRIN-SCIE (http://www.scie.es//gii-grin-scie-rating/).</t>
  </si>
  <si>
    <t>PLANTILLA DE JUSTIFICACIÓ DE PROJECTES D'INNOVACIÓ DOCENT</t>
  </si>
  <si>
    <t>PUNTUACIÓ PROJECTES INNOVACIÓ DOCENT</t>
  </si>
  <si>
    <t>Nom del projecte</t>
  </si>
  <si>
    <t>Amb finançament s/n</t>
  </si>
  <si>
    <t>PLANTILLA DE JUSTIFICACIÓ DE TESIS</t>
  </si>
  <si>
    <r>
      <t xml:space="preserve">2.- Mèrits de Docència                                                                                                     </t>
    </r>
    <r>
      <rPr>
        <sz val="10"/>
        <color theme="1"/>
        <rFont val="Calibri"/>
        <family val="2"/>
        <scheme val="minor"/>
      </rPr>
      <t>La puntuació total obtinguda en aquest apartat es multiplicarà per un factor corrector d'1.5</t>
    </r>
  </si>
  <si>
    <t xml:space="preserve">Duració en anys </t>
  </si>
  <si>
    <r>
      <t>Cal aportar, en la pestanya "</t>
    </r>
    <r>
      <rPr>
        <b/>
        <sz val="9"/>
        <color theme="1"/>
        <rFont val="Calibri"/>
        <family val="2"/>
        <scheme val="minor"/>
      </rPr>
      <t>Projectes Internacionals</t>
    </r>
    <r>
      <rPr>
        <sz val="9"/>
        <color theme="1"/>
        <rFont val="Calibri"/>
        <family val="2"/>
        <scheme val="minor"/>
      </rPr>
      <t xml:space="preserve">", una relació dels projectes. </t>
    </r>
    <r>
      <rPr>
        <sz val="9"/>
        <rFont val="Calibri"/>
        <family val="2"/>
        <scheme val="minor"/>
      </rPr>
      <t>En el cas de projectes que no siguin de la UAB, s'haurà d'adjuntar la documentació acreditativa  (amb el codi que s'adjudica a la taula)</t>
    </r>
  </si>
  <si>
    <r>
      <t xml:space="preserve">Cal aportar, en la pestanya </t>
    </r>
    <r>
      <rPr>
        <b/>
        <sz val="9"/>
        <color theme="1"/>
        <rFont val="Calibri"/>
        <family val="2"/>
        <scheme val="minor"/>
      </rPr>
      <t>"Projectes I+D+i"</t>
    </r>
    <r>
      <rPr>
        <sz val="9"/>
        <color theme="1"/>
        <rFont val="Calibri"/>
        <family val="2"/>
        <scheme val="minor"/>
      </rPr>
      <t xml:space="preserve">, una relació dels projectes. </t>
    </r>
    <r>
      <rPr>
        <sz val="9"/>
        <rFont val="Calibri"/>
        <family val="2"/>
        <scheme val="minor"/>
      </rPr>
      <t>En el cas de projectes que no siguin de la UAB s'haurà d'adjuntar la documentació acreditativa  (amb el codi que s'indica a la taula)</t>
    </r>
  </si>
  <si>
    <r>
      <t xml:space="preserve">Cal aportar, en la pestanya </t>
    </r>
    <r>
      <rPr>
        <b/>
        <sz val="9"/>
        <color theme="1"/>
        <rFont val="Calibri"/>
        <family val="2"/>
        <scheme val="minor"/>
      </rPr>
      <t>"Projectes Innovació Docent"</t>
    </r>
    <r>
      <rPr>
        <sz val="9"/>
        <color theme="1"/>
        <rFont val="Calibri"/>
        <family val="2"/>
        <scheme val="minor"/>
      </rPr>
      <t>, una relació dels projectes que s'han computat.</t>
    </r>
    <r>
      <rPr>
        <sz val="9"/>
        <rFont val="Calibri"/>
        <family val="2"/>
        <scheme val="minor"/>
      </rPr>
      <t xml:space="preserve"> En el cas de projectes d'innovació que no siguin de la UAB s'haurà d'adjuntar la documentació acreditativa  (amb el codi que s'indica a la taula)</t>
    </r>
  </si>
  <si>
    <r>
      <t>Cal aportar, en la pestanya</t>
    </r>
    <r>
      <rPr>
        <b/>
        <sz val="9"/>
        <color theme="1"/>
        <rFont val="Calibri"/>
        <family val="2"/>
        <scheme val="minor"/>
      </rPr>
      <t xml:space="preserve"> "Tesis"</t>
    </r>
    <r>
      <rPr>
        <sz val="9"/>
        <color theme="1"/>
        <rFont val="Calibri"/>
        <family val="2"/>
        <scheme val="minor"/>
      </rPr>
      <t xml:space="preserve">, una relació de les tesis doctorals que s'han computat. </t>
    </r>
    <r>
      <rPr>
        <sz val="9"/>
        <rFont val="Calibri"/>
        <family val="2"/>
        <scheme val="minor"/>
      </rPr>
      <t>En el cas de tesis no llegides a la UAB s'ha d'aportar el document que ho acrediti (amb el codi que s'adjudica a la taula)</t>
    </r>
  </si>
  <si>
    <t>DATA de lectura</t>
  </si>
  <si>
    <t>Autor i títol de la tesis</t>
  </si>
  <si>
    <t>Universitat on es va defensar</t>
  </si>
  <si>
    <t>NIU</t>
  </si>
  <si>
    <t xml:space="preserve">2.- Mèrits de Docència </t>
  </si>
  <si>
    <t>3.- Mèrits de Gestió</t>
  </si>
  <si>
    <t>4.- Mèrits molt excepcionals</t>
  </si>
  <si>
    <t>PRIORITZACIÓ PLACES CATEDRÀTIC CONTRACTAT 2018</t>
  </si>
  <si>
    <r>
      <t>Cal aportar, en la pestanya</t>
    </r>
    <r>
      <rPr>
        <b/>
        <sz val="9"/>
        <color theme="1"/>
        <rFont val="Calibri"/>
        <family val="2"/>
        <scheme val="minor"/>
      </rPr>
      <t xml:space="preserve"> "Transferència"</t>
    </r>
    <r>
      <rPr>
        <sz val="9"/>
        <color theme="1"/>
        <rFont val="Calibri"/>
        <family val="2"/>
        <scheme val="minor"/>
      </rPr>
      <t>, una relació dels convenis i patents i documentació acreditativa (amb el codi que s'adjudica a la taula)</t>
    </r>
  </si>
  <si>
    <r>
      <t xml:space="preserve">Cal indicar en la pestanya </t>
    </r>
    <r>
      <rPr>
        <b/>
        <sz val="9"/>
        <color theme="1"/>
        <rFont val="Calibri"/>
        <family val="2"/>
        <scheme val="minor"/>
      </rPr>
      <t xml:space="preserve">"Direcció" </t>
    </r>
    <r>
      <rPr>
        <sz val="9"/>
        <color theme="1"/>
        <rFont val="Calibri"/>
        <family val="2"/>
        <scheme val="minor"/>
      </rPr>
      <t>les institucions dirigides que constin en convenis amb a la UAB.</t>
    </r>
  </si>
  <si>
    <t xml:space="preserve">Omplir la següent graella indicant les dades que es demanen. </t>
  </si>
  <si>
    <t>Nom de la infraestructura científica</t>
  </si>
  <si>
    <t>DATA inici direcció</t>
  </si>
  <si>
    <t>Ciutat on es troba</t>
  </si>
  <si>
    <t>PLANTILLA DE JUSTIFICACIÓ DE DIRECCIÓ DE GRANS INFRAESTRUCTURES CIENTÍFIQUES</t>
  </si>
  <si>
    <t>Presentació Candidats per Merits rellevants - e-Formularis</t>
  </si>
  <si>
    <t>Projecte UAB</t>
  </si>
  <si>
    <t>SGR de la UAB</t>
  </si>
  <si>
    <t>Segons model aprovat per acord del Consell de Govern de 12 de juliol de 2017 i modificat pel Consell de Govern de 27 de setembre de 2018</t>
  </si>
  <si>
    <t xml:space="preserve">DNI </t>
  </si>
  <si>
    <t xml:space="preserve">DADES PERSONALS </t>
  </si>
  <si>
    <t>Tesis UAB</t>
  </si>
  <si>
    <t>Mèrit</t>
  </si>
  <si>
    <t>DATA</t>
  </si>
  <si>
    <t>1.2- Mèrits de Recerca</t>
  </si>
  <si>
    <t>DATA inici</t>
  </si>
  <si>
    <t>DATA fi</t>
  </si>
  <si>
    <t>PLANTILLA DE JUSTIFICACIÓ MEMBRES D'INTITUCIONS O SOCIETATS ACADÈMIQUES</t>
  </si>
  <si>
    <t>Nom de la societat/institució</t>
  </si>
  <si>
    <t>DATA inici membre</t>
  </si>
  <si>
    <r>
      <t xml:space="preserve">Cal a aportar en la pestanya </t>
    </r>
    <r>
      <rPr>
        <b/>
        <sz val="9"/>
        <color theme="1"/>
        <rFont val="Calibri"/>
        <family val="2"/>
        <scheme val="minor"/>
      </rPr>
      <t xml:space="preserve">"Altres Mèrits" </t>
    </r>
    <r>
      <rPr>
        <sz val="9"/>
        <color theme="1"/>
        <rFont val="Calibri"/>
        <family val="2"/>
        <scheme val="minor"/>
      </rPr>
      <t>els documents que ho acreditin.</t>
    </r>
  </si>
  <si>
    <r>
      <t xml:space="preserve">Cal a aportar en la pestanya </t>
    </r>
    <r>
      <rPr>
        <b/>
        <sz val="9"/>
        <color theme="1"/>
        <rFont val="Calibri"/>
        <family val="2"/>
        <scheme val="minor"/>
      </rPr>
      <t>"Altres Mèrits"</t>
    </r>
    <r>
      <rPr>
        <sz val="9"/>
        <color theme="1"/>
        <rFont val="Calibri"/>
        <family val="2"/>
        <scheme val="minor"/>
      </rPr>
      <t xml:space="preserve"> els documents que ho acreditin.</t>
    </r>
  </si>
  <si>
    <t>PLANTILLA DE JUSTIFICACIÓ PARTICIPACIÓ COMISSIONS DE DOCÈNCIA</t>
  </si>
  <si>
    <t>Nombre de períodes de 3 anys</t>
  </si>
  <si>
    <t>PUNTUACIÓ PARTICIPACIÓ COMISSIONS DOCÈNCIA</t>
  </si>
  <si>
    <t>Descripció de la comissió / programa docent</t>
  </si>
  <si>
    <t>ERC Grant</t>
  </si>
  <si>
    <r>
      <t xml:space="preserve">Cal aportar en la pestanya </t>
    </r>
    <r>
      <rPr>
        <b/>
        <sz val="9"/>
        <color theme="1"/>
        <rFont val="Calibri"/>
        <family val="2"/>
        <scheme val="minor"/>
      </rPr>
      <t xml:space="preserve">"Institucions acadèmiques" </t>
    </r>
    <r>
      <rPr>
        <sz val="9"/>
        <color theme="1"/>
        <rFont val="Calibri"/>
        <family val="2"/>
        <scheme val="minor"/>
      </rPr>
      <t>els documents que ho acreditin.</t>
    </r>
  </si>
  <si>
    <t>PLANTILLA DE JUSTIFICACIÓ D'ALTRES MÈRITS</t>
  </si>
  <si>
    <t xml:space="preserve">AM. Altres mèrits </t>
  </si>
  <si>
    <t>Humanitats</t>
  </si>
  <si>
    <t>N AQU</t>
  </si>
  <si>
    <t>Ciències Socials</t>
  </si>
  <si>
    <t>Ciències</t>
  </si>
  <si>
    <t>Ciències de la Vida</t>
  </si>
  <si>
    <t>CC Mèdiques i de la Salut</t>
  </si>
  <si>
    <t>Enginyeria i Arquitectura</t>
  </si>
  <si>
    <t xml:space="preserve"> - Àrea de coneixement AQU</t>
  </si>
  <si>
    <t xml:space="preserve">El candidat o la candidata podrà participar en la priorització per mèrits especialment rellevants quan arribi a una puntuació mínima de 12
</t>
  </si>
  <si>
    <t xml:space="preserve">a. Projectes internacionals de convocatòries competitives tipus programa marc de la Unió Europea o similars. Duració del projecte com a mínim 3 anys (si dura menys o més és calcularà la part proporcional):
</t>
  </si>
  <si>
    <r>
      <t xml:space="preserve">Coordinació d'un subprojecte: </t>
    </r>
    <r>
      <rPr>
        <b/>
        <sz val="11"/>
        <color theme="1"/>
        <rFont val="Calibri"/>
        <family val="2"/>
        <scheme val="minor"/>
      </rPr>
      <t>1 punt</t>
    </r>
  </si>
  <si>
    <t xml:space="preserve">a. Projectes internacionals de convocatòries competitives tipus programa marc de la Unió Europea o similars </t>
  </si>
  <si>
    <t>b. IP de projectes I+D+i del MINECO, projectes I+D+i INIA, projectes I+D+i en Salut o similars de duració de 3 anys mínim (si dura menys o més es calcularà la part proporcional). No compten els grups emergents:</t>
  </si>
  <si>
    <t>b. Projectes tipus I+D+i del MINECO, I+D+i INIA, I+D+i en Salut o similars (NO COMPTEN LES XARXES TEMÀTIQUES NI ELS GRUPS EMERGENTS)</t>
  </si>
  <si>
    <r>
      <t>Cal aportar, en la pestanya</t>
    </r>
    <r>
      <rPr>
        <b/>
        <sz val="9"/>
        <color theme="1"/>
        <rFont val="Calibri"/>
        <family val="2"/>
        <scheme val="minor"/>
      </rPr>
      <t xml:space="preserve"> "SGR"</t>
    </r>
    <r>
      <rPr>
        <sz val="9"/>
        <color theme="1"/>
        <rFont val="Calibri"/>
        <family val="2"/>
        <scheme val="minor"/>
      </rPr>
      <t>, una relació dels projectes.  En el cas de SGRs que no siguin de la UAB s'haurà d'adjuntar la documentació acreditativa  (amb el codi que s'indica a la taula)</t>
    </r>
  </si>
  <si>
    <t xml:space="preserve">c. SGR: </t>
  </si>
  <si>
    <r>
      <t>ii. IP de SGR no finançats:</t>
    </r>
    <r>
      <rPr>
        <b/>
        <sz val="11"/>
        <color theme="1"/>
        <rFont val="Calibri"/>
        <family val="2"/>
        <scheme val="minor"/>
      </rPr>
      <t xml:space="preserve"> 0,3 punts/projecte</t>
    </r>
  </si>
  <si>
    <r>
      <t xml:space="preserve">i. IP de SGR finançats : </t>
    </r>
    <r>
      <rPr>
        <b/>
        <sz val="11"/>
        <color theme="1"/>
        <rFont val="Calibri"/>
        <family val="2"/>
        <scheme val="minor"/>
      </rPr>
      <t>0,5 punts/projecte</t>
    </r>
  </si>
  <si>
    <t>Finançat (si/no)</t>
  </si>
  <si>
    <t>c. SGR</t>
  </si>
  <si>
    <r>
      <t>Cal aportar documentació acreditativa en la pestanya "</t>
    </r>
    <r>
      <rPr>
        <b/>
        <sz val="9"/>
        <color theme="1"/>
        <rFont val="Calibri"/>
        <family val="2"/>
        <scheme val="minor"/>
      </rPr>
      <t>ERC Grant</t>
    </r>
    <r>
      <rPr>
        <sz val="9"/>
        <color theme="1"/>
        <rFont val="Calibri"/>
        <family val="2"/>
        <scheme val="minor"/>
      </rPr>
      <t>"</t>
    </r>
  </si>
  <si>
    <r>
      <t xml:space="preserve">- Advanced Grant: </t>
    </r>
    <r>
      <rPr>
        <b/>
        <sz val="11"/>
        <color theme="1"/>
        <rFont val="Calibri"/>
        <family val="2"/>
        <scheme val="minor"/>
      </rPr>
      <t>5 punts</t>
    </r>
  </si>
  <si>
    <r>
      <t xml:space="preserve">- Consolidator Grant: </t>
    </r>
    <r>
      <rPr>
        <b/>
        <sz val="11"/>
        <color theme="1"/>
        <rFont val="Calibri"/>
        <family val="2"/>
        <scheme val="minor"/>
      </rPr>
      <t>4 punts</t>
    </r>
  </si>
  <si>
    <r>
      <t xml:space="preserve">- Starting Grant: </t>
    </r>
    <r>
      <rPr>
        <b/>
        <sz val="11"/>
        <color theme="1"/>
        <rFont val="Calibri"/>
        <family val="2"/>
        <scheme val="minor"/>
      </rPr>
      <t>3 punts</t>
    </r>
  </si>
  <si>
    <t>ERC Grants</t>
  </si>
  <si>
    <t xml:space="preserve"> ERC Grant</t>
  </si>
  <si>
    <t>PLANTILLA DE JUSTIFICACIÓ D'ERC Grant</t>
  </si>
  <si>
    <t>d. Publicacions. Per a cada candidat es calcularan tres indicadors (P, Q i I) com a mesura de Producció, Qualitat i Impacte</t>
  </si>
  <si>
    <t>d. Publicacions</t>
  </si>
  <si>
    <t>e. Convenis o contractes-any i patents</t>
  </si>
  <si>
    <r>
      <t>f. Ser membre electe d’</t>
    </r>
    <r>
      <rPr>
        <b/>
        <sz val="11"/>
        <color theme="1"/>
        <rFont val="Calibri"/>
        <family val="2"/>
        <scheme val="minor"/>
      </rPr>
      <t>institucions o societats acadèmiques de gran prestigi nacional i internacional</t>
    </r>
    <r>
      <rPr>
        <sz val="11"/>
        <color theme="1"/>
        <rFont val="Calibri"/>
        <family val="2"/>
        <scheme val="minor"/>
      </rPr>
      <t xml:space="preserve"> (no computa ser simplement soci d'una associació, Editor-in-chief ni membre de l’editorial board de revistes científiques, ni membre de comitès científics): </t>
    </r>
    <r>
      <rPr>
        <b/>
        <sz val="11"/>
        <color theme="1"/>
        <rFont val="Calibri"/>
        <family val="2"/>
        <scheme val="minor"/>
      </rPr>
      <t>de 0,1 a 1 punt. Màxim 1 punt</t>
    </r>
  </si>
  <si>
    <r>
      <t xml:space="preserve">g.Direcció de grans infraestructures científiques (tipus Sincrotró. No computa ser director d’instituts propis o adscrits): </t>
    </r>
    <r>
      <rPr>
        <b/>
        <sz val="11"/>
        <color theme="1"/>
        <rFont val="Calibri"/>
        <family val="2"/>
        <scheme val="minor"/>
      </rPr>
      <t>de 0,5 a 1 punt. Màxim 1 punt</t>
    </r>
  </si>
  <si>
    <t>1.2.f. Membre d'institucions o societats acadèmiques</t>
  </si>
  <si>
    <t>1.2.g. Direcció de grans infraestructures científiques</t>
  </si>
  <si>
    <r>
      <t xml:space="preserve">h. Altres mèrits de gran rellevància a judici de la comissió avaluadora (premis de recerca, premis a la trajectòria científica, editor-in-chief de revistes científiques de prestigi internacional, membre de l’editorial board de revistes científiques internacionals indexades, preferentment Q1, Q2 del JCR; ponències invitades en congressos de especial rellevància internacional). No computa ser membre d’associacions o institucions científiques, tampoc participació en conferències ni jornades, tampoc avaluador o reviewer de revistes científiques: </t>
    </r>
    <r>
      <rPr>
        <b/>
        <sz val="11"/>
        <color theme="1"/>
        <rFont val="Calibri"/>
        <family val="2"/>
        <scheme val="minor"/>
      </rPr>
      <t>màxim 1 punt en total (de 0,1 a 0,3 punts per mèrit).</t>
    </r>
  </si>
  <si>
    <r>
      <t xml:space="preserve">i. Acreditació de recerca avançada (AQU): </t>
    </r>
    <r>
      <rPr>
        <b/>
        <sz val="11"/>
        <color theme="1"/>
        <rFont val="Calibri"/>
        <family val="2"/>
        <scheme val="minor"/>
      </rPr>
      <t>1 punt</t>
    </r>
  </si>
  <si>
    <r>
      <t>i. Distincions nacionals i internacionals de gran rellevància (a títol d’exemple: distinció Jaume Vicens Vives, etc.) (no computa nomenaments ni invitacions per coordinar activitats formatives):</t>
    </r>
    <r>
      <rPr>
        <b/>
        <sz val="11"/>
        <color theme="1"/>
        <rFont val="Calibri"/>
        <family val="2"/>
        <scheme val="minor"/>
      </rPr>
      <t xml:space="preserve"> 1 punt</t>
    </r>
  </si>
  <si>
    <t xml:space="preserve">ii. Projectes d’innovació docent: </t>
  </si>
  <si>
    <r>
      <t xml:space="preserve">iii. Trams de docència autonòmics avaluats (no computen els estatals que es donen automàticament): </t>
    </r>
    <r>
      <rPr>
        <b/>
        <sz val="11"/>
        <color theme="1"/>
        <rFont val="Calibri"/>
        <family val="2"/>
        <scheme val="minor"/>
      </rPr>
      <t>1 punt/tram.</t>
    </r>
  </si>
  <si>
    <r>
      <t xml:space="preserve">iv. Direcció/codirecció de tesis doctorals defensades: </t>
    </r>
    <r>
      <rPr>
        <b/>
        <sz val="11"/>
        <color theme="1"/>
        <rFont val="Calibri"/>
        <family val="2"/>
        <scheme val="minor"/>
      </rPr>
      <t>0,35 punts / tesi</t>
    </r>
  </si>
  <si>
    <r>
      <t xml:space="preserve">i. 112 crèdits impartits o 1960h de docència reconeguda o 1120h impartides presencials o més: </t>
    </r>
    <r>
      <rPr>
        <b/>
        <sz val="11"/>
        <color theme="1"/>
        <rFont val="Calibri"/>
        <family val="2"/>
        <scheme val="minor"/>
      </rPr>
      <t>3 punts</t>
    </r>
  </si>
  <si>
    <r>
      <t>ii. 88 crèdits impartits o 1540h de docència reconeguda o 880h impartides presencials o més fins els límits del punt i.:</t>
    </r>
    <r>
      <rPr>
        <b/>
        <sz val="11"/>
        <color theme="1"/>
        <rFont val="Calibri"/>
        <family val="2"/>
        <scheme val="minor"/>
      </rPr>
      <t xml:space="preserve"> 2 punts</t>
    </r>
  </si>
  <si>
    <r>
      <t>iii. 60 crèdits impartits o 1050h de docència reconeguda o 600h impartides presencials o més fins els límits del punt ii.:</t>
    </r>
    <r>
      <rPr>
        <b/>
        <sz val="11"/>
        <color theme="1"/>
        <rFont val="Calibri"/>
        <family val="2"/>
        <scheme val="minor"/>
      </rPr>
      <t xml:space="preserve"> 1 punts</t>
    </r>
  </si>
  <si>
    <r>
      <t xml:space="preserve">vi. Participació sostinguda (mínim 3 anys): en comissions de docència oficials de facultat i rectorat, en comissions de seguiment de doctorat, coordinació de programes internacionals de caràcter docent (tipus International Training Network per doctorands), coordinació per a posada en marxa un nou MOOC: </t>
    </r>
    <r>
      <rPr>
        <b/>
        <sz val="11"/>
        <color theme="1"/>
        <rFont val="Calibri"/>
        <family val="2"/>
        <scheme val="minor"/>
      </rPr>
      <t>màxim 1,5 punts en total (0,3 punts per mèrit per cada període de 3 anys).</t>
    </r>
  </si>
  <si>
    <r>
      <t>Periodes de 3 anys (Cal aportar, en la pestanya de "</t>
    </r>
    <r>
      <rPr>
        <b/>
        <sz val="9"/>
        <color theme="1"/>
        <rFont val="Calibri"/>
        <family val="2"/>
        <scheme val="minor"/>
      </rPr>
      <t>Comissions de docència</t>
    </r>
    <r>
      <rPr>
        <sz val="9"/>
        <color theme="1"/>
        <rFont val="Calibri"/>
        <family val="2"/>
        <scheme val="minor"/>
      </rPr>
      <t>", una relació de mèrits que s'han computat)</t>
    </r>
  </si>
  <si>
    <r>
      <t xml:space="preserve">vii. Altres mèrits de gran rellevància a judici de la comissió avaluadora (participació sostinguda en activitats d’innovació pedagògica, elaboració de plans d’estudis, premis a projecte docent, presidència de comissions avaluadores a nivell internacional, estatal i autonòmics de verificació de títols): </t>
    </r>
    <r>
      <rPr>
        <b/>
        <sz val="11"/>
        <color theme="1"/>
        <rFont val="Calibri"/>
        <family val="2"/>
        <scheme val="minor"/>
      </rPr>
      <t>màxim 1 punt en total (de 0,2 a 0,5 punts per mèrit).</t>
    </r>
  </si>
  <si>
    <t>2ii. Projectes d’innovació docent</t>
  </si>
  <si>
    <t>2.iv. Tesis</t>
  </si>
  <si>
    <t>2.vi. Participació en comissions de docència / coordinació programes docents (mínim 3 anys)</t>
  </si>
  <si>
    <r>
      <t xml:space="preserve">Indicar el </t>
    </r>
    <r>
      <rPr>
        <sz val="9"/>
        <rFont val="Calibri"/>
        <family val="2"/>
        <scheme val="minor"/>
      </rPr>
      <t>nombre</t>
    </r>
    <r>
      <rPr>
        <sz val="9"/>
        <color theme="1"/>
        <rFont val="Calibri"/>
        <family val="2"/>
        <scheme val="minor"/>
      </rPr>
      <t xml:space="preserve"> d'anys d'exercici de càrrecs. En cas que el càrrec no hagi estat a la UAB aportar documentació acreditativa en la pestanya </t>
    </r>
    <r>
      <rPr>
        <b/>
        <sz val="9"/>
        <color theme="1"/>
        <rFont val="Calibri"/>
        <family val="2"/>
        <scheme val="minor"/>
      </rPr>
      <t>"Altres Mèrits"</t>
    </r>
  </si>
  <si>
    <t>3.- Mèrits de Gestió (màxim 3 punts)</t>
  </si>
  <si>
    <t>PEDIAT,OBST.I GINEC.I MEDIC.PREV.I SALUT</t>
  </si>
  <si>
    <t>D2825</t>
  </si>
  <si>
    <t>FILOSOFIA</t>
  </si>
  <si>
    <t>D0436</t>
  </si>
  <si>
    <t>MEDICINA</t>
  </si>
  <si>
    <t>D0417</t>
  </si>
  <si>
    <t>D0462</t>
  </si>
  <si>
    <t>PREHISTÒRIA</t>
  </si>
  <si>
    <t>D0466</t>
  </si>
  <si>
    <t>CC ANTIGUITAT I EDAT MITJANA</t>
  </si>
  <si>
    <t>D0454</t>
  </si>
  <si>
    <t>SOCIOLOGIA</t>
  </si>
  <si>
    <t>D0434</t>
  </si>
  <si>
    <t>BIOQUÍMICA I BIOLOGIA MOLECULAR</t>
  </si>
  <si>
    <t>D0406</t>
  </si>
  <si>
    <t>FÍSICA</t>
  </si>
  <si>
    <t>D0404</t>
  </si>
  <si>
    <t>BIOLOGIA CEL.L  DE FISIOL I D'IMMUNOLOGI</t>
  </si>
  <si>
    <t>D0456</t>
  </si>
  <si>
    <t>FILOSOFIA MORAL</t>
  </si>
  <si>
    <t>FILOLOGIA ANGLESA I GERMANÍSTICA</t>
  </si>
  <si>
    <t>D0429</t>
  </si>
  <si>
    <r>
      <t xml:space="preserve">v.2. Experiència docent universitària en matèries reglades de grau i màster de, al menys, 5 anys - </t>
    </r>
    <r>
      <rPr>
        <b/>
        <sz val="11"/>
        <color theme="1"/>
        <rFont val="Calibri"/>
        <family val="2"/>
        <scheme val="minor"/>
      </rPr>
      <t>fora de la UAB</t>
    </r>
  </si>
  <si>
    <r>
      <t xml:space="preserve">v.1. Experiència docent universitària en matèries reglades de grau i màster de, al menys, 5 anys </t>
    </r>
    <r>
      <rPr>
        <b/>
        <sz val="11"/>
        <color theme="1"/>
        <rFont val="Calibri"/>
        <family val="2"/>
        <scheme val="minor"/>
      </rPr>
      <t>a la UAB</t>
    </r>
  </si>
  <si>
    <t>Centre Docent</t>
  </si>
  <si>
    <t>CURS</t>
  </si>
  <si>
    <t>Nombre de crèdits</t>
  </si>
  <si>
    <t>Matèria (de grau o màster)</t>
  </si>
  <si>
    <t>Nombre d'hores</t>
  </si>
  <si>
    <t>PLANTILLA DE JUSTIFICACIÓ D'EXPERIÈNCIA DOCENT FORA DE LA UAB</t>
  </si>
  <si>
    <t>Hores de docència reconeguda</t>
  </si>
  <si>
    <t>Crèdits impartits</t>
  </si>
  <si>
    <r>
      <t xml:space="preserve">Cal aportar, a la pestanya </t>
    </r>
    <r>
      <rPr>
        <b/>
        <sz val="9"/>
        <color theme="1"/>
        <rFont val="Calibri"/>
        <family val="2"/>
        <scheme val="minor"/>
      </rPr>
      <t>"Experiència docent"</t>
    </r>
    <r>
      <rPr>
        <sz val="9"/>
        <color theme="1"/>
        <rFont val="Calibri"/>
        <family val="2"/>
        <scheme val="minor"/>
      </rPr>
      <t xml:space="preserve"> documentació acreditativa a la docència impartida fora de la UAB</t>
    </r>
  </si>
  <si>
    <t xml:space="preserve">e. Transferència. </t>
  </si>
  <si>
    <r>
      <t xml:space="preserve">i.Vicerector, comissionat, delegat del rector, adjunt al vicerector, vicedegà, secretari de centre, coordinadors d'unitats docents a la Facultat de Medicina, director d'un institut de recerca de l'àmbit sanitari (participat per la UAB que coincideixi amb el temps amb la condició de contractat a la UAB): </t>
    </r>
    <r>
      <rPr>
        <b/>
        <sz val="11"/>
        <color theme="1"/>
        <rFont val="Calibri"/>
        <family val="2"/>
        <scheme val="minor"/>
      </rPr>
      <t>0,4 punts per any</t>
    </r>
  </si>
  <si>
    <r>
      <t xml:space="preserve">ii.Secretari de departament, secretari d'institut, secretari d'un institut de recerca de l'àmbit sanitari (participat per la UAB que coincideixi amb el temps amb la condició de contractat a la UAB), coordinador de titulacions oficials (grau, màster), coordinador de doctorat, coordinador d'unitat: </t>
    </r>
    <r>
      <rPr>
        <b/>
        <sz val="11"/>
        <color theme="1"/>
        <rFont val="Calibri"/>
        <family val="2"/>
        <scheme val="minor"/>
      </rPr>
      <t>0,2 punts per any</t>
    </r>
  </si>
  <si>
    <r>
      <t xml:space="preserve">4.- Mèrits </t>
    </r>
    <r>
      <rPr>
        <b/>
        <u/>
        <sz val="14"/>
        <color theme="1"/>
        <rFont val="Calibri"/>
        <family val="2"/>
        <scheme val="minor"/>
      </rPr>
      <t>molt</t>
    </r>
    <r>
      <rPr>
        <b/>
        <sz val="14"/>
        <color theme="1"/>
        <rFont val="Calibri"/>
        <family val="2"/>
        <scheme val="minor"/>
      </rPr>
      <t xml:space="preserve"> excepcionals (màxim 3 punts)</t>
    </r>
  </si>
  <si>
    <t>La comissió podrà atorgar fins a 3 punts per mèrits extraordinàriament rellevants i que no s’hagin tingut en compte en els apartats anteriors. La decisió en aquest sentit requerirà el vot favorable de com a mínim 4 membres de la comissió avaluadora i haurà de ser adequadament justificada.</t>
  </si>
  <si>
    <t>BIOLOGIA CEL·LULAR</t>
  </si>
  <si>
    <t>Els que apareixen són els que tenim introduïts al sistema, si no és correcte ho podeu modificar</t>
  </si>
  <si>
    <t>PEDIATRIA</t>
  </si>
  <si>
    <t>RADIOLOGIA I MEDICINA FÍSICA</t>
  </si>
  <si>
    <t>ART I MUSICOLOGIA</t>
  </si>
  <si>
    <t>D0474</t>
  </si>
  <si>
    <t>CIÈNCIA POLÍTICA I DRET PÚBLIC</t>
  </si>
  <si>
    <t>D0433</t>
  </si>
  <si>
    <t>ENGINYERIA INFORMACIÓ I COMUNICACIONS</t>
  </si>
  <si>
    <t>D0472</t>
  </si>
  <si>
    <t>nº grups participants (referit  a subprojectes dins de projectes coordinats, sent l'IP del projecte coordinat el candidat)</t>
  </si>
  <si>
    <t>ÀMBIT D'ENGINYERIA</t>
  </si>
  <si>
    <t>D0459</t>
  </si>
  <si>
    <t>MEDICINA I CIRURGIA ANIMALS</t>
  </si>
  <si>
    <t>D0403</t>
  </si>
  <si>
    <t>QUÍMICA</t>
  </si>
  <si>
    <t>ASSOCIAT MÈDIC LABORAL</t>
  </si>
  <si>
    <t>IMMUNOLOGIA</t>
  </si>
  <si>
    <t>CIÈNCIES DE COMPUTACIÓ I INTEL·LIGENCIA ARTIFICIAL</t>
  </si>
  <si>
    <t>MÚSICA</t>
  </si>
  <si>
    <t>FÍSICA TEÒRICA</t>
  </si>
  <si>
    <t>D0426</t>
  </si>
  <si>
    <t>HISTÒRIA MODERNA I CONTEMPORÀNIA</t>
  </si>
  <si>
    <t>PROFESSOR ASSOCIAT LABORAL</t>
  </si>
  <si>
    <t>X4179008T</t>
  </si>
  <si>
    <t>BARBIERI ., NICOLAS</t>
  </si>
  <si>
    <t>D0431</t>
  </si>
  <si>
    <t>GEOGRAFIA</t>
  </si>
  <si>
    <t>D0452</t>
  </si>
  <si>
    <t>PSICOBIOLOGIA I METODOLOGIA CC SALUT</t>
  </si>
  <si>
    <t>05430460E</t>
  </si>
  <si>
    <t>BORREGO IGLESIAS, CARLOS</t>
  </si>
  <si>
    <t>46778348M</t>
  </si>
  <si>
    <t>CAMPS POLO, JORDI</t>
  </si>
  <si>
    <t>GEOGRAFIA HUMANA</t>
  </si>
  <si>
    <t>INVESTIGADOR/A POSTDOCTORAL</t>
  </si>
  <si>
    <t>FILOLOGIA ANGLESA</t>
  </si>
  <si>
    <t>D0465</t>
  </si>
  <si>
    <t>ANTROPOLOGIA SOCIAL I CULTURAL</t>
  </si>
  <si>
    <t>ANTROPOLOGIA SOCIAL</t>
  </si>
  <si>
    <t>45471542J</t>
  </si>
  <si>
    <t>COLOBRAN ORIOL, ROGER</t>
  </si>
  <si>
    <t>38795299A</t>
  </si>
  <si>
    <t>CRISTÒFOL ADELL, CARLES</t>
  </si>
  <si>
    <t>44985456D</t>
  </si>
  <si>
    <t>FERNANDEZ GONZALEZ, MIGUEL ANGEL</t>
  </si>
  <si>
    <t>35099569M</t>
  </si>
  <si>
    <t>FLOTATS GIRALT, ALBERTO</t>
  </si>
  <si>
    <t>46346234S</t>
  </si>
  <si>
    <t>GOMEZ MESTRES, SILVIA</t>
  </si>
  <si>
    <t>D0461</t>
  </si>
  <si>
    <t>TELECOMUNICACIÓ I D'ENGINYERIA DE SISTEM</t>
  </si>
  <si>
    <t>37331469P</t>
  </si>
  <si>
    <t>JULIÀ SAPÉ, Mª MARGARITA</t>
  </si>
  <si>
    <t>TEORIA DEL SENYAL I COMUNICACIONS</t>
  </si>
  <si>
    <t>40980705H</t>
  </si>
  <si>
    <t>LORENZO RIVERA, JULIA</t>
  </si>
  <si>
    <t>PROFESSOR VISITANT LABORAL</t>
  </si>
  <si>
    <t>38785500W</t>
  </si>
  <si>
    <t>MARTI FABREGAS, JOAN</t>
  </si>
  <si>
    <t>47701912G</t>
  </si>
  <si>
    <t>MASJUAN QUERALT, PERE</t>
  </si>
  <si>
    <t>PSICOBIOLOGIA</t>
  </si>
  <si>
    <t>18222859M</t>
  </si>
  <si>
    <t>OLIVER BONET, MARIA</t>
  </si>
  <si>
    <t>47715072P</t>
  </si>
  <si>
    <t>OLLER GUZMAN, JOAN</t>
  </si>
  <si>
    <t>X0985809Y</t>
  </si>
  <si>
    <t>OWEN, DAVID</t>
  </si>
  <si>
    <t>40439442Z</t>
  </si>
  <si>
    <t>PALOMO PÉREZ, ANTONI</t>
  </si>
  <si>
    <t>49783030J</t>
  </si>
  <si>
    <t>PIVIDORI GURGO, MARIA CRISTINA</t>
  </si>
  <si>
    <t>40428884J</t>
  </si>
  <si>
    <t>PUJOL CASADEMONT, ENRIC</t>
  </si>
  <si>
    <t>46316724Z</t>
  </si>
  <si>
    <t>RIBA MIRALLES, JORDI</t>
  </si>
  <si>
    <t>46591117V</t>
  </si>
  <si>
    <t>RIHUETE HERRADA, CRISTINA</t>
  </si>
  <si>
    <t>34759179S</t>
  </si>
  <si>
    <t>ROMAGOSA CASALS, FRANCESC</t>
  </si>
  <si>
    <t>52171296M</t>
  </si>
  <si>
    <t>SORIANO MAS, CARLES</t>
  </si>
  <si>
    <t>46824635Q</t>
  </si>
  <si>
    <t>VERDU TIRADO, JORGE ANDRES</t>
  </si>
  <si>
    <t>NIF / NIE</t>
  </si>
  <si>
    <t>Niu</t>
  </si>
  <si>
    <t>Cognoms i Nom</t>
  </si>
  <si>
    <t>Categoria</t>
  </si>
  <si>
    <t>Departament</t>
  </si>
  <si>
    <t>Àrea</t>
  </si>
  <si>
    <t>14249414V</t>
  </si>
  <si>
    <t>ARICETA IRAOLA, MARIA GEMA</t>
  </si>
  <si>
    <t>INSTITUT DE GOVERN I POLITIQUES PÚBLIQUE</t>
  </si>
  <si>
    <t>47138959E</t>
  </si>
  <si>
    <t>CANDIOTA SILVEIRA, ANA PAULA</t>
  </si>
  <si>
    <t>52190521W</t>
  </si>
  <si>
    <t>CASAS GARCIA, IRMA</t>
  </si>
  <si>
    <t>MEDICINA PREVENTIVA I SALUT PÚBLICA</t>
  </si>
  <si>
    <t>FARMACOLOGIA , TERAPÈUTICA I TOXICOLOG</t>
  </si>
  <si>
    <t>FARMACOLOGIA I TERAP-ADMINISTRACIO</t>
  </si>
  <si>
    <t>36965951Y</t>
  </si>
  <si>
    <t>DAUFI RODERGAS, XAVIER</t>
  </si>
  <si>
    <t>78062824L</t>
  </si>
  <si>
    <t>DOMINGO PEDROL, PEDRO</t>
  </si>
  <si>
    <t>ASSOCIAT MÈDIC LABORAL FINS A 31/08/2016</t>
  </si>
  <si>
    <t>21658776K</t>
  </si>
  <si>
    <t>JUAN PEREZ, ANGEL ALEJANDRO</t>
  </si>
  <si>
    <t>COL·LABORADOR VIA UOC</t>
  </si>
  <si>
    <t xml:space="preserve">TELECOMUNICACIÓ I ENGINYERIA DE SISTEMES </t>
  </si>
  <si>
    <t>46055319G</t>
  </si>
  <si>
    <t>MOLL SANCHEZ, JAVIER</t>
  </si>
  <si>
    <t>PROFESSOR ASSOCIAT VETERINARI</t>
  </si>
  <si>
    <t>HISTÒRIA ANTIGA</t>
  </si>
  <si>
    <t>HISTÒRIA MODERNA</t>
  </si>
  <si>
    <t>46609093F</t>
  </si>
  <si>
    <t>SÁNCHEZ MARTÍN, MARÍA JESÚS</t>
  </si>
  <si>
    <t>QUIMICA-ADMINISTRACIO</t>
  </si>
  <si>
    <t>43401371A</t>
  </si>
  <si>
    <t>TORRES BENITEZ, FERRAN</t>
  </si>
  <si>
    <t>47643288F</t>
  </si>
  <si>
    <t>ZABALA TORRES, ALAITZ</t>
  </si>
  <si>
    <t>INVESTIGADOR POSTDOCTORAL ORDINARI</t>
  </si>
  <si>
    <t>codi dep</t>
  </si>
  <si>
    <t>codi àrea</t>
  </si>
  <si>
    <t>D282503</t>
  </si>
  <si>
    <t>D047201</t>
  </si>
  <si>
    <t>D045601</t>
  </si>
  <si>
    <t>D040601</t>
  </si>
  <si>
    <t>D282501</t>
  </si>
  <si>
    <t>D045603</t>
  </si>
  <si>
    <t>D046201</t>
  </si>
  <si>
    <t>D047402</t>
  </si>
  <si>
    <t>D043401</t>
  </si>
  <si>
    <t>D041702</t>
  </si>
  <si>
    <t>D046501</t>
  </si>
  <si>
    <t>D041701</t>
  </si>
  <si>
    <t>D040405</t>
  </si>
  <si>
    <t>D045901</t>
  </si>
  <si>
    <t>D045407</t>
  </si>
  <si>
    <t>D042902</t>
  </si>
  <si>
    <t>D046601</t>
  </si>
  <si>
    <t>D042601</t>
  </si>
  <si>
    <t>D043605</t>
  </si>
  <si>
    <t>D043102</t>
  </si>
  <si>
    <t>D045202</t>
  </si>
  <si>
    <t>D046101</t>
  </si>
  <si>
    <t>nº IPs workpackage (només si no és IP)</t>
  </si>
  <si>
    <t>IP workpackage (només si no és IP)</t>
  </si>
  <si>
    <t>Participació  (només si no és IP)</t>
  </si>
  <si>
    <t xml:space="preserve">ASTRONOMY &amp; ASTROPHYSICS </t>
  </si>
  <si>
    <t xml:space="preserve">Physical/Engineering Sciences </t>
  </si>
  <si>
    <t xml:space="preserve">AUTOMATION &amp; CONTROL SYSTEMS </t>
  </si>
  <si>
    <t xml:space="preserve">CHEMISTRY, ANALYTICAL </t>
  </si>
  <si>
    <t xml:space="preserve">CHEMISTRY, APPLIED </t>
  </si>
  <si>
    <t xml:space="preserve">CHEMISTRY, INORGANIC &amp; NUCLEAR </t>
  </si>
  <si>
    <t xml:space="preserve">CHEMISTRY, MULTIDISCIPLINARY </t>
  </si>
  <si>
    <t xml:space="preserve">CHEMISTRY, ORGANIC </t>
  </si>
  <si>
    <t xml:space="preserve">CHEMISTRY, PHYSICAL </t>
  </si>
  <si>
    <t xml:space="preserve">COMPUTER SCIENCE, ARTIFICIAL INTELLIGENCE </t>
  </si>
  <si>
    <t xml:space="preserve">COMPUTER SCIENCE, CYBERNETICS </t>
  </si>
  <si>
    <t xml:space="preserve">COMPUTER SCIENCE, HARDWARE &amp; ARCHITECTURE </t>
  </si>
  <si>
    <t xml:space="preserve">COMPUTER SCIENCE, INFORMATION SYSTEMS </t>
  </si>
  <si>
    <t xml:space="preserve">COMPUTER SCIENCE, INTERDISCIPLINARY APPLICATIONS </t>
  </si>
  <si>
    <t xml:space="preserve">COMPUTER SCIENCE, SOFTWARE ENGINEERING </t>
  </si>
  <si>
    <t xml:space="preserve">COMPUTER SCIENCE, THEORY &amp; METHODS </t>
  </si>
  <si>
    <t xml:space="preserve">CONSTRUCTION &amp; BUILDING TECHNOLOGY </t>
  </si>
  <si>
    <t xml:space="preserve">CRYSTALLOGRAPHY </t>
  </si>
  <si>
    <t xml:space="preserve">ELECTROCHEMISTRY </t>
  </si>
  <si>
    <t xml:space="preserve">ENERGY &amp; FUELS </t>
  </si>
  <si>
    <t xml:space="preserve">ENGINEERING, AEROSPACE </t>
  </si>
  <si>
    <t xml:space="preserve">ENGINEERING, BIOMEDICAL </t>
  </si>
  <si>
    <t xml:space="preserve">ENGINEERING, CHEMICAL </t>
  </si>
  <si>
    <t xml:space="preserve">ENGINEERING, CIVIL </t>
  </si>
  <si>
    <t xml:space="preserve">ENGINEERING, ELECTRICAL &amp; ELECTRONIC </t>
  </si>
  <si>
    <t xml:space="preserve">ENGINEERING, ENVIRONMENTAL </t>
  </si>
  <si>
    <t xml:space="preserve">ENGINEERING, GEOLOGICAL </t>
  </si>
  <si>
    <t xml:space="preserve">ENGINEERING, INDUSTRIAL </t>
  </si>
  <si>
    <t xml:space="preserve">ENGINEERING, MANUFACTURING </t>
  </si>
  <si>
    <t xml:space="preserve">ENGINEERING, MARINE </t>
  </si>
  <si>
    <t xml:space="preserve">ENGINEERING, MECHANICAL </t>
  </si>
  <si>
    <t xml:space="preserve">ENGINEERING, MULTIDISCIPLINARY </t>
  </si>
  <si>
    <t xml:space="preserve">ENGINEERING, OCEAN </t>
  </si>
  <si>
    <t xml:space="preserve">ENGINEERING, PETROLEUM </t>
  </si>
  <si>
    <t xml:space="preserve">ERGONOMICS </t>
  </si>
  <si>
    <t xml:space="preserve">GEOCHEMISTRY &amp; GEOPHYSICS </t>
  </si>
  <si>
    <t xml:space="preserve">GEOGRAPHY, PHYSICAL </t>
  </si>
  <si>
    <t xml:space="preserve">GEOLOGY </t>
  </si>
  <si>
    <t xml:space="preserve">GEOSCIENCES, MULTIDISCIPLINARY </t>
  </si>
  <si>
    <t xml:space="preserve">GREEN &amp; SUSTAINABLE SCIENCE &amp; TECHNOLOGY </t>
  </si>
  <si>
    <t xml:space="preserve">IMAGING SCIENCE &amp; PHOTOGRAPHIC TECHNOLOGY </t>
  </si>
  <si>
    <t xml:space="preserve">INSTRUMENTS &amp; INSTRUMENTATION </t>
  </si>
  <si>
    <t xml:space="preserve">LOGIC </t>
  </si>
  <si>
    <t xml:space="preserve">MATERIALS SCIENCE, BIOMATERIALS </t>
  </si>
  <si>
    <t xml:space="preserve">MATERIALS SCIENCE, CERAMICS </t>
  </si>
  <si>
    <t xml:space="preserve">MATERIALS SCIENCE, CHARACTERIZATION &amp; TESTING </t>
  </si>
  <si>
    <t xml:space="preserve">MATERIALS SCIENCE, COATINGS &amp; FILMS </t>
  </si>
  <si>
    <t xml:space="preserve">MATERIALS SCIENCE, COMPOSITES </t>
  </si>
  <si>
    <t xml:space="preserve">MATERIALS SCIENCE, MULTIDISCIPLINARY </t>
  </si>
  <si>
    <t xml:space="preserve">MATERIALS SCIENCE, PAPER &amp; WOOD </t>
  </si>
  <si>
    <t xml:space="preserve">MATERIALS SCIENCE, TEXTILES </t>
  </si>
  <si>
    <t xml:space="preserve">MATHEMATICAL &amp; COMPUTATIONAL BIOLOGY </t>
  </si>
  <si>
    <t xml:space="preserve">MATHEMATICS </t>
  </si>
  <si>
    <t xml:space="preserve">MATHEMATICS, APPLIED </t>
  </si>
  <si>
    <t xml:space="preserve">MATHEMATICS, INTERDISCIPLINARY APPLICATIONS </t>
  </si>
  <si>
    <t xml:space="preserve">MECHANICS </t>
  </si>
  <si>
    <t xml:space="preserve">METALLURGY &amp; METALLURGICAL ENGINEERING </t>
  </si>
  <si>
    <t xml:space="preserve">METEOROLOGY &amp; ATMOSPHERIC SCIENCES </t>
  </si>
  <si>
    <t xml:space="preserve">MICROSCOPY </t>
  </si>
  <si>
    <t xml:space="preserve">MINERALOGY </t>
  </si>
  <si>
    <t xml:space="preserve">MINING &amp; MINERAL PROCESSING </t>
  </si>
  <si>
    <t xml:space="preserve">MULTIDISCIPLINARY SCIENCES </t>
  </si>
  <si>
    <t xml:space="preserve">NANOSCIENCE &amp; NANOTECHNOLOGY </t>
  </si>
  <si>
    <t xml:space="preserve">NUCLEAR SCIENCE &amp; TECHNOLOGY </t>
  </si>
  <si>
    <t xml:space="preserve">OCEANOGRAPHY </t>
  </si>
  <si>
    <t xml:space="preserve">OPERATIONS RESEARCH &amp; MANAGEMENT SCIENCE </t>
  </si>
  <si>
    <t xml:space="preserve">OPTICS </t>
  </si>
  <si>
    <t xml:space="preserve">PALEONTOLOGY </t>
  </si>
  <si>
    <t xml:space="preserve">PHYSICS, APPLIED </t>
  </si>
  <si>
    <t xml:space="preserve">PHYSICS, ATOMIC, MOLECULAR &amp; CHEMICAL </t>
  </si>
  <si>
    <t xml:space="preserve">PHYSICS, CONDENSED MATTER </t>
  </si>
  <si>
    <t xml:space="preserve">PHYSICS, FLUIDS &amp; PLASMAS </t>
  </si>
  <si>
    <t xml:space="preserve">PHYSICS, MATHEMATICAL </t>
  </si>
  <si>
    <t xml:space="preserve">PHYSICS, MULTIDISCIPLINARY </t>
  </si>
  <si>
    <t xml:space="preserve">PHYSICS, NUCLEAR </t>
  </si>
  <si>
    <t xml:space="preserve">PHYSICS, PARTICLES &amp; FIELDS </t>
  </si>
  <si>
    <t xml:space="preserve">POLYMER SCIENCE </t>
  </si>
  <si>
    <t xml:space="preserve">QUANTUM SCIENCE &amp; TECHNOLOGY </t>
  </si>
  <si>
    <t xml:space="preserve">REMOTE SENSING </t>
  </si>
  <si>
    <t xml:space="preserve">ROBOTICS </t>
  </si>
  <si>
    <t xml:space="preserve">SPECTROSCOPY </t>
  </si>
  <si>
    <t xml:space="preserve">STATISTICS &amp; PROBABILITY </t>
  </si>
  <si>
    <t xml:space="preserve">TELECOMMUNICATIONS </t>
  </si>
  <si>
    <t xml:space="preserve">THERMODYNAMICS </t>
  </si>
  <si>
    <t xml:space="preserve">TRANSPORTATION </t>
  </si>
  <si>
    <t xml:space="preserve">TRANSPORTATION SCIENCE &amp; TECHNOLOGY </t>
  </si>
  <si>
    <t xml:space="preserve">WATER RESOURCES </t>
  </si>
  <si>
    <t>P</t>
  </si>
  <si>
    <t>Q</t>
  </si>
  <si>
    <t>I</t>
  </si>
  <si>
    <t>Núm. de citacions segons ISI WoK</t>
  </si>
  <si>
    <t>NOM i COGNOMS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</si>
</sst>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9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16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sz val="12"/>
      <name val="Times New Roman"/>
      <family val="1"/>
    </font>
    <font>
      <b/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"/>
      <color theme="0"/>
      <name val="Times New Roman"/>
      <family val="1"/>
    </font>
    <font>
      <b/>
      <sz val="1"/>
      <color theme="0"/>
      <name val="Calibri"/>
      <family val="2"/>
      <scheme val="minor"/>
    </font>
    <font>
      <sz val="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theme="7" tint="-0.249977111117893"/>
      </top>
      <bottom/>
      <diagonal/>
    </border>
    <border>
      <left/>
      <right style="thin">
        <color indexed="64"/>
      </right>
      <top style="thin">
        <color theme="7" tint="-0.249977111117893"/>
      </top>
      <bottom/>
      <diagonal/>
    </border>
    <border>
      <left style="thin">
        <color theme="7" tint="-0.249977111117893"/>
      </left>
      <right style="thin">
        <color theme="7" tint="-0.249977111117893"/>
      </right>
      <top style="thin">
        <color theme="7" tint="-0.249977111117893"/>
      </top>
      <bottom style="thin">
        <color theme="7" tint="-0.24997711111789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7" tint="-0.249977111117893"/>
      </left>
      <right/>
      <top style="thin">
        <color theme="7" tint="-0.249977111117893"/>
      </top>
      <bottom style="thin">
        <color theme="7" tint="-0.249977111117893"/>
      </bottom>
      <diagonal/>
    </border>
    <border>
      <left/>
      <right/>
      <top/>
      <bottom style="thin">
        <color theme="7" tint="-0.249977111117893"/>
      </bottom>
      <diagonal/>
    </border>
  </borders>
  <cellStyleXfs count="3">
    <xf numFmtId="0" fontId="0" fillId="0" borderId="0"/>
    <xf numFmtId="0" fontId="18" fillId="4" borderId="0" applyNumberFormat="0" applyBorder="0" applyAlignment="0" applyProtection="0"/>
    <xf numFmtId="0" fontId="21" fillId="0" borderId="0" applyNumberFormat="0" applyFill="0" applyBorder="0" applyAlignment="0" applyProtection="0"/>
  </cellStyleXfs>
  <cellXfs count="274">
    <xf numFmtId="0" fontId="0" fillId="0" borderId="0" xfId="0"/>
    <xf numFmtId="0" fontId="3" fillId="0" borderId="0" xfId="0" applyFont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0" fillId="0" borderId="2" xfId="0" applyBorder="1" applyProtection="1">
      <protection locked="0"/>
    </xf>
    <xf numFmtId="0" fontId="0" fillId="2" borderId="2" xfId="0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vertical="center"/>
    </xf>
    <xf numFmtId="0" fontId="0" fillId="0" borderId="0" xfId="0" applyAlignment="1">
      <alignment horizontal="center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2" fontId="0" fillId="2" borderId="2" xfId="0" applyNumberFormat="1" applyFill="1" applyBorder="1" applyAlignment="1" applyProtection="1">
      <alignment horizontal="center" vertical="center"/>
    </xf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Border="1"/>
    <xf numFmtId="0" fontId="15" fillId="0" borderId="0" xfId="0" applyFont="1" applyBorder="1" applyAlignment="1">
      <alignment horizontal="left" wrapText="1"/>
    </xf>
    <xf numFmtId="0" fontId="1" fillId="3" borderId="2" xfId="0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1" fillId="0" borderId="0" xfId="0" applyFont="1" applyAlignment="1">
      <alignment vertical="center"/>
    </xf>
    <xf numFmtId="2" fontId="0" fillId="0" borderId="0" xfId="0" applyNumberFormat="1"/>
    <xf numFmtId="2" fontId="6" fillId="2" borderId="2" xfId="0" applyNumberFormat="1" applyFont="1" applyFill="1" applyBorder="1" applyAlignment="1" applyProtection="1">
      <alignment vertical="center"/>
    </xf>
    <xf numFmtId="0" fontId="7" fillId="0" borderId="0" xfId="0" applyFont="1" applyFill="1" applyBorder="1" applyAlignment="1">
      <alignment vertical="center"/>
    </xf>
    <xf numFmtId="0" fontId="17" fillId="0" borderId="0" xfId="0" applyFont="1" applyAlignment="1">
      <alignment horizontal="justify" vertical="center"/>
    </xf>
    <xf numFmtId="2" fontId="0" fillId="0" borderId="0" xfId="0" applyNumberFormat="1" applyFill="1" applyBorder="1" applyAlignment="1" applyProtection="1">
      <alignment horizontal="center" vertical="center"/>
    </xf>
    <xf numFmtId="2" fontId="7" fillId="2" borderId="2" xfId="0" applyNumberFormat="1" applyFont="1" applyFill="1" applyBorder="1" applyAlignment="1" applyProtection="1">
      <alignment vertical="center" wrapText="1"/>
    </xf>
    <xf numFmtId="2" fontId="0" fillId="2" borderId="5" xfId="0" applyNumberFormat="1" applyFill="1" applyBorder="1" applyAlignment="1" applyProtection="1">
      <alignment horizontal="center" vertical="center"/>
    </xf>
    <xf numFmtId="2" fontId="7" fillId="2" borderId="2" xfId="0" applyNumberFormat="1" applyFont="1" applyFill="1" applyBorder="1" applyAlignment="1" applyProtection="1">
      <alignment vertical="center"/>
    </xf>
    <xf numFmtId="0" fontId="22" fillId="0" borderId="0" xfId="2" applyFont="1"/>
    <xf numFmtId="0" fontId="0" fillId="3" borderId="2" xfId="0" applyFill="1" applyBorder="1"/>
    <xf numFmtId="14" fontId="0" fillId="0" borderId="2" xfId="0" applyNumberFormat="1" applyBorder="1" applyProtection="1">
      <protection locked="0"/>
    </xf>
    <xf numFmtId="0" fontId="0" fillId="0" borderId="2" xfId="0" applyBorder="1" applyAlignment="1" applyProtection="1">
      <alignment vertical="center" wrapText="1"/>
      <protection locked="0"/>
    </xf>
    <xf numFmtId="0" fontId="1" fillId="3" borderId="2" xfId="0" applyFont="1" applyFill="1" applyBorder="1" applyAlignment="1">
      <alignment vertical="center"/>
    </xf>
    <xf numFmtId="0" fontId="7" fillId="3" borderId="3" xfId="0" applyFont="1" applyFill="1" applyBorder="1" applyAlignment="1" applyProtection="1">
      <alignment vertical="center"/>
    </xf>
    <xf numFmtId="0" fontId="6" fillId="3" borderId="6" xfId="0" applyFont="1" applyFill="1" applyBorder="1" applyAlignment="1" applyProtection="1">
      <alignment vertical="center"/>
    </xf>
    <xf numFmtId="0" fontId="0" fillId="3" borderId="11" xfId="0" applyFill="1" applyBorder="1" applyAlignment="1" applyProtection="1">
      <alignment vertical="center"/>
    </xf>
    <xf numFmtId="0" fontId="6" fillId="3" borderId="4" xfId="0" applyFont="1" applyFill="1" applyBorder="1" applyAlignment="1" applyProtection="1">
      <alignment vertical="center"/>
    </xf>
    <xf numFmtId="0" fontId="7" fillId="3" borderId="6" xfId="0" applyFont="1" applyFill="1" applyBorder="1" applyAlignment="1" applyProtection="1">
      <alignment horizontal="center" vertical="center" wrapText="1"/>
    </xf>
    <xf numFmtId="0" fontId="0" fillId="3" borderId="8" xfId="0" applyFill="1" applyBorder="1" applyAlignment="1" applyProtection="1">
      <alignment vertical="center"/>
    </xf>
    <xf numFmtId="0" fontId="0" fillId="3" borderId="9" xfId="0" applyFill="1" applyBorder="1" applyAlignment="1" applyProtection="1">
      <alignment vertical="center"/>
    </xf>
    <xf numFmtId="0" fontId="5" fillId="3" borderId="2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0" fillId="3" borderId="9" xfId="0" applyFill="1" applyBorder="1" applyAlignment="1" applyProtection="1">
      <alignment vertical="center" wrapText="1"/>
    </xf>
    <xf numFmtId="0" fontId="0" fillId="3" borderId="14" xfId="0" applyFill="1" applyBorder="1" applyAlignment="1" applyProtection="1">
      <alignment horizontal="left" vertical="center" wrapText="1"/>
    </xf>
    <xf numFmtId="0" fontId="0" fillId="3" borderId="10" xfId="0" applyFill="1" applyBorder="1" applyAlignment="1" applyProtection="1">
      <alignment horizontal="left" vertical="center" wrapText="1"/>
    </xf>
    <xf numFmtId="0" fontId="0" fillId="3" borderId="2" xfId="0" applyFill="1" applyBorder="1" applyAlignment="1" applyProtection="1">
      <alignment horizontal="center" vertical="center"/>
    </xf>
    <xf numFmtId="0" fontId="5" fillId="3" borderId="6" xfId="0" applyFont="1" applyFill="1" applyBorder="1" applyAlignment="1" applyProtection="1">
      <alignment horizontal="left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0" fillId="3" borderId="10" xfId="0" applyFill="1" applyBorder="1" applyAlignment="1" applyProtection="1">
      <alignment vertical="center"/>
    </xf>
    <xf numFmtId="0" fontId="7" fillId="3" borderId="4" xfId="0" applyFont="1" applyFill="1" applyBorder="1" applyAlignment="1" applyProtection="1">
      <alignment vertical="center"/>
    </xf>
    <xf numFmtId="2" fontId="4" fillId="0" borderId="7" xfId="0" applyNumberFormat="1" applyFont="1" applyBorder="1" applyAlignment="1" applyProtection="1">
      <alignment horizontal="center" vertical="center" wrapText="1"/>
    </xf>
    <xf numFmtId="2" fontId="4" fillId="0" borderId="8" xfId="0" applyNumberFormat="1" applyFont="1" applyBorder="1" applyAlignment="1" applyProtection="1">
      <alignment horizontal="center" vertical="center" wrapText="1"/>
    </xf>
    <xf numFmtId="0" fontId="4" fillId="0" borderId="12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0" fontId="0" fillId="2" borderId="2" xfId="0" applyFont="1" applyFill="1" applyBorder="1" applyAlignment="1" applyProtection="1">
      <alignment horizontal="center" vertical="center" wrapText="1"/>
    </xf>
    <xf numFmtId="0" fontId="9" fillId="2" borderId="12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0" fillId="2" borderId="6" xfId="0" applyFill="1" applyBorder="1" applyAlignment="1" applyProtection="1">
      <alignment vertical="center"/>
    </xf>
    <xf numFmtId="0" fontId="0" fillId="2" borderId="13" xfId="0" applyFill="1" applyBorder="1" applyAlignment="1" applyProtection="1">
      <alignment vertical="center"/>
    </xf>
    <xf numFmtId="0" fontId="1" fillId="2" borderId="6" xfId="0" applyFont="1" applyFill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0" fontId="0" fillId="0" borderId="0" xfId="0" applyBorder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4" fillId="3" borderId="4" xfId="0" applyFont="1" applyFill="1" applyBorder="1" applyAlignment="1" applyProtection="1">
      <alignment vertical="center"/>
    </xf>
    <xf numFmtId="164" fontId="7" fillId="2" borderId="2" xfId="0" applyNumberFormat="1" applyFont="1" applyFill="1" applyBorder="1" applyAlignment="1" applyProtection="1">
      <alignment vertical="center"/>
    </xf>
    <xf numFmtId="0" fontId="0" fillId="3" borderId="0" xfId="0" applyFill="1" applyAlignment="1" applyProtection="1">
      <alignment vertical="center"/>
    </xf>
    <xf numFmtId="0" fontId="1" fillId="3" borderId="5" xfId="0" applyFont="1" applyFill="1" applyBorder="1" applyAlignment="1" applyProtection="1">
      <alignment vertical="center"/>
    </xf>
    <xf numFmtId="0" fontId="0" fillId="3" borderId="7" xfId="0" applyFill="1" applyBorder="1" applyAlignment="1" applyProtection="1">
      <alignment vertical="center" wrapText="1"/>
    </xf>
    <xf numFmtId="0" fontId="0" fillId="0" borderId="12" xfId="0" applyFill="1" applyBorder="1" applyAlignment="1" applyProtection="1">
      <alignment horizontal="left" vertical="center" wrapText="1"/>
    </xf>
    <xf numFmtId="0" fontId="0" fillId="0" borderId="0" xfId="0" applyFill="1" applyBorder="1" applyAlignment="1" applyProtection="1">
      <alignment horizontal="left" vertical="center" wrapText="1"/>
    </xf>
    <xf numFmtId="0" fontId="0" fillId="3" borderId="14" xfId="0" applyFill="1" applyBorder="1" applyAlignment="1" applyProtection="1">
      <alignment vertical="center" wrapText="1"/>
    </xf>
    <xf numFmtId="0" fontId="0" fillId="3" borderId="14" xfId="0" applyFill="1" applyBorder="1" applyAlignment="1" applyProtection="1">
      <alignment vertical="center"/>
    </xf>
    <xf numFmtId="0" fontId="0" fillId="3" borderId="0" xfId="0" applyFill="1" applyBorder="1" applyAlignment="1" applyProtection="1">
      <alignment horizontal="left" vertical="center" wrapText="1"/>
    </xf>
    <xf numFmtId="0" fontId="12" fillId="0" borderId="0" xfId="0" applyFont="1" applyFill="1" applyAlignment="1" applyProtection="1">
      <alignment vertical="center"/>
    </xf>
    <xf numFmtId="0" fontId="0" fillId="3" borderId="12" xfId="0" applyFill="1" applyBorder="1" applyAlignment="1" applyProtection="1">
      <alignment horizontal="left" vertical="center" wrapText="1"/>
    </xf>
    <xf numFmtId="0" fontId="0" fillId="3" borderId="2" xfId="0" applyFill="1" applyBorder="1" applyAlignment="1" applyProtection="1">
      <alignment vertical="center" wrapText="1"/>
    </xf>
    <xf numFmtId="0" fontId="0" fillId="3" borderId="7" xfId="0" applyFill="1" applyBorder="1" applyAlignment="1" applyProtection="1">
      <alignment horizontal="left" vertical="center" wrapText="1"/>
    </xf>
    <xf numFmtId="0" fontId="0" fillId="3" borderId="7" xfId="0" applyFill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0" fillId="3" borderId="10" xfId="0" quotePrefix="1" applyFill="1" applyBorder="1" applyAlignment="1" applyProtection="1">
      <alignment horizontal="left" vertical="center" wrapText="1"/>
    </xf>
    <xf numFmtId="0" fontId="0" fillId="3" borderId="2" xfId="0" quotePrefix="1" applyFill="1" applyBorder="1" applyAlignment="1" applyProtection="1">
      <alignment horizontal="left" vertical="center" wrapText="1"/>
    </xf>
    <xf numFmtId="0" fontId="0" fillId="3" borderId="11" xfId="0" quotePrefix="1" applyFill="1" applyBorder="1" applyAlignment="1" applyProtection="1">
      <alignment horizontal="left" vertical="center" wrapText="1"/>
    </xf>
    <xf numFmtId="0" fontId="7" fillId="3" borderId="6" xfId="0" applyFont="1" applyFill="1" applyBorder="1" applyAlignment="1" applyProtection="1">
      <alignment vertical="center"/>
    </xf>
    <xf numFmtId="0" fontId="0" fillId="0" borderId="2" xfId="0" applyFill="1" applyBorder="1" applyProtection="1">
      <protection locked="0"/>
    </xf>
    <xf numFmtId="0" fontId="0" fillId="0" borderId="0" xfId="0" applyBorder="1" applyAlignment="1">
      <alignment horizontal="left" wrapText="1"/>
    </xf>
    <xf numFmtId="2" fontId="0" fillId="2" borderId="3" xfId="0" applyNumberFormat="1" applyFont="1" applyFill="1" applyBorder="1" applyAlignment="1" applyProtection="1">
      <alignment horizontal="center" vertical="center" wrapText="1"/>
    </xf>
    <xf numFmtId="2" fontId="0" fillId="0" borderId="10" xfId="0" applyNumberFormat="1" applyFont="1" applyFill="1" applyBorder="1" applyAlignment="1" applyProtection="1">
      <alignment horizontal="center" vertical="center" wrapText="1"/>
    </xf>
    <xf numFmtId="2" fontId="0" fillId="2" borderId="11" xfId="0" applyNumberFormat="1" applyFont="1" applyFill="1" applyBorder="1" applyAlignment="1" applyProtection="1">
      <alignment horizontal="center" vertical="center" wrapText="1"/>
    </xf>
    <xf numFmtId="2" fontId="0" fillId="2" borderId="14" xfId="0" applyNumberFormat="1" applyFont="1" applyFill="1" applyBorder="1" applyAlignment="1" applyProtection="1">
      <alignment horizontal="center" vertical="center" wrapText="1"/>
    </xf>
    <xf numFmtId="2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</xf>
    <xf numFmtId="0" fontId="0" fillId="3" borderId="12" xfId="0" applyFill="1" applyBorder="1" applyAlignment="1" applyProtection="1">
      <alignment vertical="center"/>
    </xf>
    <xf numFmtId="0" fontId="0" fillId="3" borderId="6" xfId="0" applyFill="1" applyBorder="1" applyAlignment="1" applyProtection="1">
      <alignment vertical="center"/>
    </xf>
    <xf numFmtId="0" fontId="5" fillId="3" borderId="4" xfId="0" applyFont="1" applyFill="1" applyBorder="1" applyAlignment="1" applyProtection="1">
      <alignment horizontal="center" vertical="center" wrapText="1"/>
    </xf>
    <xf numFmtId="2" fontId="1" fillId="2" borderId="5" xfId="0" applyNumberFormat="1" applyFont="1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vertical="center"/>
    </xf>
    <xf numFmtId="0" fontId="4" fillId="0" borderId="7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0" fillId="2" borderId="2" xfId="0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0" fillId="2" borderId="10" xfId="0" applyFont="1" applyFill="1" applyBorder="1" applyAlignment="1" applyProtection="1">
      <alignment horizontal="center" vertical="center"/>
    </xf>
    <xf numFmtId="0" fontId="1" fillId="0" borderId="0" xfId="0" applyFont="1" applyFill="1" applyBorder="1" applyProtection="1"/>
    <xf numFmtId="2" fontId="0" fillId="2" borderId="2" xfId="0" applyNumberFormat="1" applyFont="1" applyFill="1" applyBorder="1" applyAlignment="1" applyProtection="1">
      <alignment horizontal="center" vertical="center"/>
    </xf>
    <xf numFmtId="0" fontId="22" fillId="0" borderId="0" xfId="2" applyFont="1" applyFill="1"/>
    <xf numFmtId="2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15" fillId="0" borderId="0" xfId="0" applyFont="1" applyFill="1" applyBorder="1" applyAlignment="1">
      <alignment horizontal="left" wrapText="1"/>
    </xf>
    <xf numFmtId="0" fontId="5" fillId="3" borderId="2" xfId="0" applyFont="1" applyFill="1" applyBorder="1" applyAlignment="1" applyProtection="1">
      <alignment horizontal="left" vertical="center" wrapText="1"/>
    </xf>
    <xf numFmtId="0" fontId="1" fillId="0" borderId="0" xfId="0" applyFont="1" applyProtection="1"/>
    <xf numFmtId="0" fontId="0" fillId="2" borderId="5" xfId="0" applyFill="1" applyBorder="1" applyAlignment="1" applyProtection="1">
      <alignment horizontal="center" vertical="center"/>
    </xf>
    <xf numFmtId="0" fontId="1" fillId="0" borderId="0" xfId="0" applyFont="1" applyFill="1" applyProtection="1"/>
    <xf numFmtId="0" fontId="5" fillId="3" borderId="2" xfId="0" applyFont="1" applyFill="1" applyBorder="1" applyAlignment="1" applyProtection="1">
      <alignment vertical="center" wrapText="1"/>
    </xf>
    <xf numFmtId="0" fontId="0" fillId="2" borderId="10" xfId="0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left" vertical="center" wrapText="1"/>
    </xf>
    <xf numFmtId="0" fontId="0" fillId="3" borderId="5" xfId="0" applyFill="1" applyBorder="1" applyAlignment="1" applyProtection="1">
      <alignment vertical="center" wrapText="1"/>
    </xf>
    <xf numFmtId="0" fontId="0" fillId="2" borderId="10" xfId="0" applyFont="1" applyFill="1" applyBorder="1" applyAlignment="1" applyProtection="1">
      <alignment horizontal="center" vertical="center" wrapText="1"/>
    </xf>
    <xf numFmtId="0" fontId="22" fillId="0" borderId="0" xfId="2" applyFont="1" applyProtection="1"/>
    <xf numFmtId="0" fontId="0" fillId="0" borderId="0" xfId="0" applyBorder="1" applyAlignment="1" applyProtection="1">
      <alignment horizontal="left" wrapText="1"/>
    </xf>
    <xf numFmtId="0" fontId="17" fillId="0" borderId="0" xfId="0" applyFont="1" applyAlignment="1" applyProtection="1">
      <alignment horizontal="justify" vertical="center"/>
    </xf>
    <xf numFmtId="0" fontId="0" fillId="2" borderId="2" xfId="0" applyFill="1" applyBorder="1" applyAlignment="1" applyProtection="1">
      <alignment horizontal="center" vertical="center"/>
      <protection locked="0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0" fillId="0" borderId="0" xfId="0" applyFont="1"/>
    <xf numFmtId="0" fontId="0" fillId="0" borderId="2" xfId="0" applyFont="1" applyBorder="1"/>
    <xf numFmtId="0" fontId="0" fillId="0" borderId="2" xfId="0" applyFont="1" applyBorder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" fillId="5" borderId="15" xfId="1" applyFont="1" applyFill="1" applyBorder="1" applyAlignment="1" applyProtection="1">
      <alignment horizontal="center" vertical="center"/>
    </xf>
    <xf numFmtId="0" fontId="1" fillId="5" borderId="15" xfId="1" applyFont="1" applyFill="1" applyBorder="1" applyAlignment="1" applyProtection="1">
      <alignment vertical="center" wrapText="1"/>
    </xf>
    <xf numFmtId="0" fontId="1" fillId="5" borderId="16" xfId="1" applyFont="1" applyFill="1" applyBorder="1" applyAlignment="1" applyProtection="1">
      <alignment vertical="center" wrapText="1"/>
    </xf>
    <xf numFmtId="0" fontId="25" fillId="5" borderId="0" xfId="0" applyFont="1" applyFill="1"/>
    <xf numFmtId="0" fontId="25" fillId="5" borderId="2" xfId="0" applyFont="1" applyFill="1" applyBorder="1"/>
    <xf numFmtId="2" fontId="25" fillId="5" borderId="2" xfId="0" applyNumberFormat="1" applyFont="1" applyFill="1" applyBorder="1"/>
    <xf numFmtId="164" fontId="25" fillId="5" borderId="2" xfId="0" applyNumberFormat="1" applyFont="1" applyFill="1" applyBorder="1"/>
    <xf numFmtId="0" fontId="26" fillId="0" borderId="0" xfId="0" applyFont="1" applyFill="1" applyBorder="1"/>
    <xf numFmtId="0" fontId="0" fillId="0" borderId="0" xfId="0" applyFont="1" applyFill="1" applyBorder="1"/>
    <xf numFmtId="0" fontId="27" fillId="0" borderId="0" xfId="0" applyFont="1" applyFill="1" applyBorder="1"/>
    <xf numFmtId="0" fontId="1" fillId="6" borderId="0" xfId="0" applyFont="1" applyFill="1" applyAlignment="1">
      <alignment vertical="center"/>
    </xf>
    <xf numFmtId="0" fontId="0" fillId="6" borderId="0" xfId="0" applyFill="1"/>
    <xf numFmtId="0" fontId="7" fillId="6" borderId="3" xfId="0" applyFont="1" applyFill="1" applyBorder="1" applyAlignment="1">
      <alignment vertical="center"/>
    </xf>
    <xf numFmtId="0" fontId="7" fillId="6" borderId="4" xfId="0" applyFont="1" applyFill="1" applyBorder="1"/>
    <xf numFmtId="2" fontId="1" fillId="6" borderId="5" xfId="0" applyNumberFormat="1" applyFont="1" applyFill="1" applyBorder="1" applyAlignment="1">
      <alignment horizontal="center" vertical="center"/>
    </xf>
    <xf numFmtId="0" fontId="1" fillId="6" borderId="0" xfId="0" applyFont="1" applyFill="1"/>
    <xf numFmtId="0" fontId="0" fillId="6" borderId="0" xfId="0" applyFill="1" applyAlignment="1">
      <alignment vertical="center"/>
    </xf>
    <xf numFmtId="2" fontId="0" fillId="6" borderId="5" xfId="0" applyNumberFormat="1" applyFill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2" fontId="0" fillId="0" borderId="2" xfId="0" applyNumberFormat="1" applyBorder="1" applyAlignment="1">
      <alignment horizontal="center" vertical="center" wrapText="1"/>
    </xf>
    <xf numFmtId="0" fontId="29" fillId="0" borderId="2" xfId="0" applyFont="1" applyBorder="1" applyAlignment="1">
      <alignment vertical="center" wrapText="1"/>
    </xf>
    <xf numFmtId="0" fontId="0" fillId="0" borderId="23" xfId="0" applyBorder="1" applyAlignment="1" applyProtection="1">
      <alignment vertical="center" wrapText="1"/>
      <protection locked="0"/>
    </xf>
    <xf numFmtId="0" fontId="0" fillId="0" borderId="23" xfId="0" applyBorder="1" applyProtection="1">
      <protection locked="0"/>
    </xf>
    <xf numFmtId="0" fontId="0" fillId="7" borderId="23" xfId="0" applyFill="1" applyBorder="1" applyAlignment="1" applyProtection="1">
      <alignment vertical="center" wrapText="1"/>
      <protection locked="0"/>
    </xf>
    <xf numFmtId="0" fontId="0" fillId="7" borderId="23" xfId="0" applyFill="1" applyBorder="1" applyAlignment="1">
      <alignment vertical="center"/>
    </xf>
    <xf numFmtId="0" fontId="0" fillId="7" borderId="23" xfId="0" applyFill="1" applyBorder="1" applyAlignment="1">
      <alignment vertical="center" wrapText="1"/>
    </xf>
    <xf numFmtId="0" fontId="0" fillId="7" borderId="23" xfId="0" applyFill="1" applyBorder="1" applyAlignment="1">
      <alignment horizontal="center" vertical="center" wrapText="1"/>
    </xf>
    <xf numFmtId="0" fontId="0" fillId="7" borderId="23" xfId="0" applyFill="1" applyBorder="1"/>
    <xf numFmtId="0" fontId="30" fillId="0" borderId="0" xfId="0" applyFont="1" applyFill="1" applyBorder="1" applyAlignment="1">
      <alignment horizontal="left" wrapText="1"/>
    </xf>
    <xf numFmtId="0" fontId="0" fillId="5" borderId="23" xfId="0" applyFill="1" applyBorder="1" applyAlignment="1" applyProtection="1">
      <alignment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13" fillId="3" borderId="10" xfId="0" applyFont="1" applyFill="1" applyBorder="1" applyAlignment="1" applyProtection="1">
      <alignment horizontal="center" vertical="center" wrapText="1"/>
      <protection locked="0"/>
    </xf>
    <xf numFmtId="0" fontId="5" fillId="3" borderId="2" xfId="0" applyNumberFormat="1" applyFont="1" applyFill="1" applyBorder="1" applyAlignment="1" applyProtection="1">
      <alignment horizontal="center" vertical="center" wrapText="1"/>
      <protection locked="0"/>
    </xf>
    <xf numFmtId="2" fontId="5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8" borderId="10" xfId="0" applyFont="1" applyFill="1" applyBorder="1" applyAlignment="1" applyProtection="1">
      <alignment horizontal="center" vertical="center" wrapText="1"/>
      <protection locked="0"/>
    </xf>
    <xf numFmtId="0" fontId="0" fillId="8" borderId="2" xfId="0" applyFont="1" applyFill="1" applyBorder="1" applyAlignment="1" applyProtection="1">
      <alignment horizontal="center" vertical="center" wrapText="1"/>
      <protection locked="0"/>
    </xf>
    <xf numFmtId="0" fontId="4" fillId="8" borderId="3" xfId="0" applyFont="1" applyFill="1" applyBorder="1" applyAlignment="1" applyProtection="1">
      <alignment horizontal="center" vertical="center" wrapText="1"/>
      <protection locked="0"/>
    </xf>
    <xf numFmtId="0" fontId="0" fillId="8" borderId="3" xfId="0" applyFont="1" applyFill="1" applyBorder="1" applyAlignment="1" applyProtection="1">
      <alignment horizontal="center" vertical="center" wrapText="1"/>
      <protection locked="0"/>
    </xf>
    <xf numFmtId="0" fontId="4" fillId="8" borderId="2" xfId="0" applyFont="1" applyFill="1" applyBorder="1" applyAlignment="1" applyProtection="1">
      <alignment horizontal="center" vertical="center" wrapText="1"/>
      <protection locked="0"/>
    </xf>
    <xf numFmtId="0" fontId="8" fillId="9" borderId="3" xfId="0" applyFont="1" applyFill="1" applyBorder="1" applyAlignment="1" applyProtection="1">
      <alignment vertical="center"/>
    </xf>
    <xf numFmtId="0" fontId="10" fillId="9" borderId="4" xfId="0" applyFont="1" applyFill="1" applyBorder="1" applyAlignment="1" applyProtection="1">
      <alignment vertical="center"/>
    </xf>
    <xf numFmtId="0" fontId="0" fillId="9" borderId="4" xfId="0" applyFill="1" applyBorder="1" applyAlignment="1" applyProtection="1">
      <alignment vertical="center"/>
    </xf>
    <xf numFmtId="0" fontId="1" fillId="9" borderId="4" xfId="0" applyFont="1" applyFill="1" applyBorder="1" applyAlignment="1" applyProtection="1">
      <alignment vertical="center"/>
    </xf>
    <xf numFmtId="0" fontId="0" fillId="9" borderId="5" xfId="0" applyFill="1" applyBorder="1" applyAlignment="1" applyProtection="1">
      <alignment vertical="center"/>
    </xf>
    <xf numFmtId="0" fontId="7" fillId="9" borderId="3" xfId="0" applyFont="1" applyFill="1" applyBorder="1" applyAlignment="1" applyProtection="1">
      <alignment vertical="center"/>
    </xf>
    <xf numFmtId="0" fontId="0" fillId="9" borderId="1" xfId="0" applyFill="1" applyBorder="1" applyAlignment="1" applyProtection="1">
      <alignment vertical="center"/>
    </xf>
    <xf numFmtId="0" fontId="1" fillId="9" borderId="1" xfId="0" applyFont="1" applyFill="1" applyBorder="1" applyAlignment="1" applyProtection="1">
      <alignment vertical="center"/>
    </xf>
    <xf numFmtId="0" fontId="0" fillId="9" borderId="9" xfId="0" applyFill="1" applyBorder="1" applyAlignment="1" applyProtection="1">
      <alignment vertical="center"/>
    </xf>
    <xf numFmtId="0" fontId="31" fillId="0" borderId="0" xfId="0" applyFont="1" applyFill="1" applyBorder="1"/>
    <xf numFmtId="0" fontId="32" fillId="0" borderId="0" xfId="0" applyFont="1" applyFill="1" applyBorder="1"/>
    <xf numFmtId="2" fontId="32" fillId="0" borderId="0" xfId="0" applyNumberFormat="1" applyFont="1" applyFill="1" applyBorder="1"/>
    <xf numFmtId="0" fontId="32" fillId="0" borderId="0" xfId="0" applyFont="1" applyFill="1" applyBorder="1" applyAlignment="1">
      <alignment horizontal="center"/>
    </xf>
    <xf numFmtId="0" fontId="1" fillId="6" borderId="2" xfId="0" applyFont="1" applyFill="1" applyBorder="1" applyProtection="1"/>
    <xf numFmtId="0" fontId="0" fillId="6" borderId="2" xfId="0" applyFill="1" applyBorder="1" applyProtection="1"/>
    <xf numFmtId="0" fontId="7" fillId="6" borderId="2" xfId="0" applyFont="1" applyFill="1" applyBorder="1" applyAlignment="1" applyProtection="1">
      <alignment horizontal="center"/>
    </xf>
    <xf numFmtId="0" fontId="7" fillId="6" borderId="2" xfId="0" applyFont="1" applyFill="1" applyBorder="1" applyProtection="1"/>
    <xf numFmtId="0" fontId="7" fillId="6" borderId="5" xfId="0" applyFont="1" applyFill="1" applyBorder="1" applyAlignment="1">
      <alignment horizontal="center"/>
    </xf>
    <xf numFmtId="0" fontId="0" fillId="10" borderId="2" xfId="0" applyFont="1" applyFill="1" applyBorder="1" applyAlignment="1" applyProtection="1">
      <alignment horizontal="center"/>
      <protection locked="0"/>
    </xf>
    <xf numFmtId="0" fontId="0" fillId="7" borderId="2" xfId="0" applyFill="1" applyBorder="1" applyAlignment="1">
      <alignment horizontal="center" vertical="center" wrapText="1"/>
    </xf>
    <xf numFmtId="2" fontId="0" fillId="7" borderId="2" xfId="0" applyNumberFormat="1" applyFill="1" applyBorder="1"/>
    <xf numFmtId="0" fontId="1" fillId="7" borderId="2" xfId="0" applyFont="1" applyFill="1" applyBorder="1" applyAlignment="1">
      <alignment horizontal="center" vertical="center" wrapText="1"/>
    </xf>
    <xf numFmtId="0" fontId="1" fillId="7" borderId="2" xfId="0" applyFont="1" applyFill="1" applyBorder="1"/>
    <xf numFmtId="0" fontId="0" fillId="7" borderId="2" xfId="0" applyFill="1" applyBorder="1"/>
    <xf numFmtId="0" fontId="0" fillId="7" borderId="2" xfId="0" applyFill="1" applyBorder="1" applyAlignment="1">
      <alignment wrapText="1"/>
    </xf>
    <xf numFmtId="0" fontId="0" fillId="7" borderId="2" xfId="0" applyFill="1" applyBorder="1" applyProtection="1"/>
    <xf numFmtId="0" fontId="0" fillId="7" borderId="27" xfId="0" applyFill="1" applyBorder="1" applyAlignment="1">
      <alignment horizontal="center" vertical="center" wrapText="1"/>
    </xf>
    <xf numFmtId="0" fontId="0" fillId="7" borderId="27" xfId="0" applyFill="1" applyBorder="1"/>
    <xf numFmtId="0" fontId="15" fillId="0" borderId="28" xfId="0" applyFont="1" applyFill="1" applyBorder="1" applyAlignment="1">
      <alignment horizontal="left" wrapText="1"/>
    </xf>
    <xf numFmtId="0" fontId="0" fillId="7" borderId="23" xfId="0" applyFill="1" applyBorder="1" applyAlignment="1" applyProtection="1">
      <alignment vertical="center" wrapText="1"/>
    </xf>
    <xf numFmtId="0" fontId="0" fillId="7" borderId="23" xfId="0" applyFill="1" applyBorder="1" applyProtection="1"/>
    <xf numFmtId="0" fontId="1" fillId="7" borderId="2" xfId="0" applyFont="1" applyFill="1" applyBorder="1" applyAlignment="1">
      <alignment vertical="center"/>
    </xf>
    <xf numFmtId="0" fontId="1" fillId="7" borderId="26" xfId="0" applyFont="1" applyFill="1" applyBorder="1" applyAlignment="1">
      <alignment horizontal="center" vertical="center" wrapText="1"/>
    </xf>
    <xf numFmtId="0" fontId="0" fillId="7" borderId="26" xfId="0" applyFill="1" applyBorder="1"/>
    <xf numFmtId="0" fontId="1" fillId="7" borderId="2" xfId="0" applyFont="1" applyFill="1" applyBorder="1" applyAlignment="1" applyProtection="1">
      <alignment horizontal="center" vertical="center" wrapText="1"/>
    </xf>
    <xf numFmtId="0" fontId="1" fillId="7" borderId="2" xfId="0" applyFont="1" applyFill="1" applyBorder="1" applyAlignment="1" applyProtection="1">
      <alignment vertical="center"/>
    </xf>
    <xf numFmtId="0" fontId="1" fillId="7" borderId="2" xfId="0" applyFont="1" applyFill="1" applyBorder="1" applyAlignment="1">
      <alignment horizontal="center"/>
    </xf>
    <xf numFmtId="0" fontId="0" fillId="3" borderId="3" xfId="0" applyFill="1" applyBorder="1" applyAlignment="1" applyProtection="1">
      <alignment vertical="center" wrapText="1"/>
    </xf>
    <xf numFmtId="0" fontId="0" fillId="3" borderId="5" xfId="0" applyFill="1" applyBorder="1" applyAlignment="1" applyProtection="1">
      <alignment vertical="center" wrapText="1"/>
    </xf>
    <xf numFmtId="0" fontId="9" fillId="2" borderId="8" xfId="0" applyFont="1" applyFill="1" applyBorder="1" applyAlignment="1" applyProtection="1">
      <alignment horizontal="left" vertical="center" wrapText="1"/>
    </xf>
    <xf numFmtId="0" fontId="9" fillId="2" borderId="1" xfId="0" applyFont="1" applyFill="1" applyBorder="1" applyAlignment="1" applyProtection="1">
      <alignment horizontal="left" vertical="center" wrapText="1"/>
    </xf>
    <xf numFmtId="0" fontId="9" fillId="2" borderId="9" xfId="0" applyFont="1" applyFill="1" applyBorder="1" applyAlignment="1" applyProtection="1">
      <alignment horizontal="left" vertical="center" wrapText="1"/>
    </xf>
    <xf numFmtId="0" fontId="6" fillId="3" borderId="3" xfId="0" applyFont="1" applyFill="1" applyBorder="1" applyAlignment="1" applyProtection="1">
      <alignment vertical="center" wrapText="1"/>
    </xf>
    <xf numFmtId="0" fontId="6" fillId="3" borderId="5" xfId="0" applyFont="1" applyFill="1" applyBorder="1" applyAlignment="1" applyProtection="1">
      <alignment vertical="center" wrapText="1"/>
    </xf>
    <xf numFmtId="0" fontId="6" fillId="2" borderId="2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left" vertical="center"/>
    </xf>
    <xf numFmtId="0" fontId="6" fillId="3" borderId="2" xfId="0" applyFont="1" applyFill="1" applyBorder="1" applyAlignment="1" applyProtection="1">
      <alignment horizontal="left" vertical="center"/>
    </xf>
    <xf numFmtId="0" fontId="0" fillId="3" borderId="2" xfId="0" applyFill="1" applyBorder="1" applyAlignment="1" applyProtection="1">
      <alignment horizontal="left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4" fillId="2" borderId="17" xfId="0" applyFont="1" applyFill="1" applyBorder="1" applyAlignment="1" applyProtection="1">
      <alignment horizontal="center" vertical="center" wrapText="1"/>
    </xf>
    <xf numFmtId="0" fontId="6" fillId="2" borderId="18" xfId="0" applyFont="1" applyFill="1" applyBorder="1" applyAlignment="1" applyProtection="1">
      <alignment horizontal="center" vertical="center" wrapText="1"/>
    </xf>
    <xf numFmtId="0" fontId="3" fillId="2" borderId="18" xfId="0" applyFont="1" applyFill="1" applyBorder="1" applyAlignment="1" applyProtection="1">
      <alignment vertical="center" wrapText="1"/>
    </xf>
    <xf numFmtId="0" fontId="0" fillId="0" borderId="19" xfId="0" applyBorder="1" applyAlignment="1" applyProtection="1">
      <alignment vertical="center" wrapText="1"/>
    </xf>
    <xf numFmtId="0" fontId="0" fillId="3" borderId="3" xfId="0" applyFill="1" applyBorder="1" applyAlignment="1" applyProtection="1">
      <alignment horizontal="left" vertical="center" wrapText="1"/>
    </xf>
    <xf numFmtId="0" fontId="0" fillId="3" borderId="5" xfId="0" applyFill="1" applyBorder="1" applyAlignment="1" applyProtection="1">
      <alignment horizontal="left" vertical="center" wrapText="1"/>
    </xf>
    <xf numFmtId="0" fontId="13" fillId="3" borderId="3" xfId="0" applyFont="1" applyFill="1" applyBorder="1" applyAlignment="1" applyProtection="1">
      <alignment vertical="center"/>
    </xf>
    <xf numFmtId="0" fontId="13" fillId="3" borderId="4" xfId="0" applyFont="1" applyFill="1" applyBorder="1" applyAlignment="1" applyProtection="1">
      <alignment vertical="center"/>
    </xf>
    <xf numFmtId="0" fontId="5" fillId="3" borderId="20" xfId="0" applyFont="1" applyFill="1" applyBorder="1" applyAlignment="1" applyProtection="1">
      <alignment horizontal="center" vertical="center" wrapText="1"/>
    </xf>
    <xf numFmtId="0" fontId="5" fillId="0" borderId="20" xfId="0" applyFont="1" applyBorder="1" applyAlignment="1" applyProtection="1">
      <alignment horizontal="center" vertical="center" wrapText="1"/>
    </xf>
    <xf numFmtId="0" fontId="0" fillId="3" borderId="11" xfId="0" applyFill="1" applyBorder="1" applyAlignment="1" applyProtection="1">
      <alignment horizontal="center" vertical="center" wrapText="1"/>
    </xf>
    <xf numFmtId="0" fontId="0" fillId="3" borderId="14" xfId="0" applyFill="1" applyBorder="1" applyAlignment="1" applyProtection="1">
      <alignment horizontal="center" vertical="center" wrapText="1"/>
    </xf>
    <xf numFmtId="0" fontId="0" fillId="3" borderId="10" xfId="0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</xf>
    <xf numFmtId="0" fontId="5" fillId="3" borderId="14" xfId="0" applyFont="1" applyFill="1" applyBorder="1" applyAlignment="1" applyProtection="1">
      <alignment horizontal="center" vertical="center" wrapText="1"/>
    </xf>
    <xf numFmtId="0" fontId="5" fillId="3" borderId="10" xfId="0" applyFont="1" applyFill="1" applyBorder="1" applyAlignment="1" applyProtection="1">
      <alignment horizontal="center" vertical="center" wrapText="1"/>
    </xf>
    <xf numFmtId="0" fontId="5" fillId="3" borderId="12" xfId="0" applyFont="1" applyFill="1" applyBorder="1" applyAlignment="1" applyProtection="1">
      <alignment horizontal="center" vertical="center" wrapText="1"/>
    </xf>
    <xf numFmtId="0" fontId="0" fillId="3" borderId="7" xfId="0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 wrapText="1"/>
    </xf>
    <xf numFmtId="0" fontId="5" fillId="3" borderId="0" xfId="0" applyFont="1" applyFill="1" applyBorder="1" applyAlignment="1" applyProtection="1">
      <alignment horizontal="center" vertical="center" wrapText="1"/>
    </xf>
    <xf numFmtId="0" fontId="0" fillId="3" borderId="0" xfId="0" applyFill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</xf>
    <xf numFmtId="0" fontId="0" fillId="3" borderId="4" xfId="0" applyFill="1" applyBorder="1" applyAlignment="1" applyProtection="1">
      <alignment horizontal="left" vertical="center" wrapText="1"/>
    </xf>
    <xf numFmtId="0" fontId="0" fillId="3" borderId="5" xfId="0" applyFill="1" applyBorder="1" applyAlignment="1" applyProtection="1">
      <alignment vertical="center"/>
    </xf>
    <xf numFmtId="0" fontId="0" fillId="3" borderId="8" xfId="0" applyFill="1" applyBorder="1" applyAlignment="1" applyProtection="1">
      <alignment horizontal="center" vertical="center" wrapText="1"/>
    </xf>
    <xf numFmtId="0" fontId="0" fillId="3" borderId="2" xfId="0" applyFont="1" applyFill="1" applyBorder="1" applyAlignment="1" applyProtection="1">
      <alignment horizontal="left" vertical="center" wrapText="1"/>
    </xf>
    <xf numFmtId="0" fontId="1" fillId="3" borderId="14" xfId="0" applyFont="1" applyFill="1" applyBorder="1" applyAlignment="1" applyProtection="1">
      <alignment horizontal="left" vertical="center" wrapText="1"/>
    </xf>
    <xf numFmtId="0" fontId="1" fillId="3" borderId="10" xfId="0" applyFont="1" applyFill="1" applyBorder="1" applyAlignment="1" applyProtection="1">
      <alignment horizontal="left" vertical="center" wrapText="1"/>
    </xf>
    <xf numFmtId="0" fontId="5" fillId="3" borderId="14" xfId="0" applyFont="1" applyFill="1" applyBorder="1" applyAlignment="1" applyProtection="1">
      <alignment horizontal="left" vertical="center" wrapText="1"/>
    </xf>
    <xf numFmtId="0" fontId="5" fillId="3" borderId="10" xfId="0" applyFont="1" applyFill="1" applyBorder="1" applyAlignment="1" applyProtection="1">
      <alignment horizontal="left" vertical="center" wrapText="1"/>
    </xf>
    <xf numFmtId="0" fontId="0" fillId="3" borderId="12" xfId="0" applyFill="1" applyBorder="1" applyAlignment="1" applyProtection="1">
      <alignment vertical="top" wrapText="1"/>
    </xf>
    <xf numFmtId="0" fontId="0" fillId="3" borderId="6" xfId="0" applyFill="1" applyBorder="1" applyAlignment="1" applyProtection="1">
      <alignment vertical="top" wrapText="1"/>
    </xf>
    <xf numFmtId="0" fontId="7" fillId="3" borderId="3" xfId="0" applyFont="1" applyFill="1" applyBorder="1" applyAlignment="1" applyProtection="1">
      <alignment vertical="center" wrapText="1"/>
    </xf>
    <xf numFmtId="0" fontId="0" fillId="3" borderId="4" xfId="0" applyFill="1" applyBorder="1" applyAlignment="1" applyProtection="1">
      <alignment vertical="center"/>
    </xf>
    <xf numFmtId="0" fontId="15" fillId="6" borderId="3" xfId="0" applyFont="1" applyFill="1" applyBorder="1" applyAlignment="1">
      <alignment horizontal="left" wrapText="1"/>
    </xf>
    <xf numFmtId="0" fontId="0" fillId="6" borderId="4" xfId="0" applyFill="1" applyBorder="1" applyAlignment="1">
      <alignment horizontal="left" wrapText="1"/>
    </xf>
    <xf numFmtId="0" fontId="0" fillId="6" borderId="5" xfId="0" applyFill="1" applyBorder="1" applyAlignment="1">
      <alignment horizontal="left" wrapText="1"/>
    </xf>
    <xf numFmtId="0" fontId="15" fillId="6" borderId="2" xfId="0" applyFont="1" applyFill="1" applyBorder="1" applyAlignment="1">
      <alignment horizontal="left" wrapText="1"/>
    </xf>
    <xf numFmtId="0" fontId="15" fillId="6" borderId="21" xfId="0" applyFont="1" applyFill="1" applyBorder="1" applyAlignment="1">
      <alignment horizontal="left" wrapText="1"/>
    </xf>
    <xf numFmtId="0" fontId="0" fillId="6" borderId="22" xfId="0" applyFill="1" applyBorder="1" applyAlignment="1">
      <alignment horizontal="left" wrapText="1"/>
    </xf>
    <xf numFmtId="0" fontId="15" fillId="6" borderId="4" xfId="0" applyFont="1" applyFill="1" applyBorder="1" applyAlignment="1">
      <alignment horizontal="left" wrapText="1"/>
    </xf>
    <xf numFmtId="0" fontId="23" fillId="6" borderId="2" xfId="0" applyFont="1" applyFill="1" applyBorder="1" applyAlignment="1">
      <alignment horizontal="left" wrapText="1"/>
    </xf>
    <xf numFmtId="0" fontId="15" fillId="6" borderId="3" xfId="0" applyFont="1" applyFill="1" applyBorder="1" applyAlignment="1" applyProtection="1">
      <alignment horizontal="left" wrapText="1"/>
    </xf>
    <xf numFmtId="0" fontId="0" fillId="6" borderId="4" xfId="0" applyFill="1" applyBorder="1" applyAlignment="1" applyProtection="1">
      <alignment horizontal="left" wrapText="1"/>
    </xf>
    <xf numFmtId="0" fontId="0" fillId="6" borderId="5" xfId="0" applyFill="1" applyBorder="1" applyAlignment="1" applyProtection="1">
      <alignment horizontal="left" wrapText="1"/>
    </xf>
    <xf numFmtId="0" fontId="1" fillId="5" borderId="24" xfId="1" applyFont="1" applyFill="1" applyBorder="1" applyAlignment="1" applyProtection="1">
      <alignment horizontal="center" vertical="center"/>
    </xf>
    <xf numFmtId="0" fontId="1" fillId="5" borderId="25" xfId="1" applyFont="1" applyFill="1" applyBorder="1" applyAlignment="1" applyProtection="1">
      <alignment horizontal="center" vertical="center"/>
    </xf>
    <xf numFmtId="0" fontId="25" fillId="5" borderId="3" xfId="0" applyFont="1" applyFill="1" applyBorder="1" applyAlignment="1">
      <alignment horizontal="center"/>
    </xf>
    <xf numFmtId="0" fontId="25" fillId="5" borderId="5" xfId="0" applyFont="1" applyFill="1" applyBorder="1" applyAlignment="1">
      <alignment horizontal="center"/>
    </xf>
  </cellXfs>
  <cellStyles count="3">
    <cellStyle name="Énfasis3" xfId="1" builtinId="37"/>
    <cellStyle name="Hipervínculo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9525</xdr:colOff>
      <xdr:row>2</xdr:row>
      <xdr:rowOff>9525</xdr:rowOff>
    </xdr:from>
    <xdr:to>
      <xdr:col>16</xdr:col>
      <xdr:colOff>76200</xdr:colOff>
      <xdr:row>18</xdr:row>
      <xdr:rowOff>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7525" y="390525"/>
          <a:ext cx="5400675" cy="3038475"/>
        </a:xfrm>
        <a:prstGeom prst="rect">
          <a:avLst/>
        </a:prstGeom>
        <a:solidFill>
          <a:srgbClr val="FFC000"/>
        </a:solidFill>
        <a:extLst/>
      </xdr:spPr>
    </xdr:pic>
    <xdr:clientData/>
  </xdr:twoCellAnchor>
  <xdr:twoCellAnchor editAs="oneCell">
    <xdr:from>
      <xdr:col>0</xdr:col>
      <xdr:colOff>0</xdr:colOff>
      <xdr:row>0</xdr:row>
      <xdr:rowOff>161925</xdr:rowOff>
    </xdr:from>
    <xdr:to>
      <xdr:col>8</xdr:col>
      <xdr:colOff>161925</xdr:colOff>
      <xdr:row>23</xdr:row>
      <xdr:rowOff>114300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6257925" cy="433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0</xdr:row>
          <xdr:rowOff>47625</xdr:rowOff>
        </xdr:from>
        <xdr:to>
          <xdr:col>6</xdr:col>
          <xdr:colOff>523875</xdr:colOff>
          <xdr:row>4</xdr:row>
          <xdr:rowOff>28575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  <a:ext uri="{FF2B5EF4-FFF2-40B4-BE49-F238E27FC236}">
                  <a16:creationId xmlns:a16="http://schemas.microsoft.com/office/drawing/2014/main" id="{00000000-0008-0000-0500-000001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0</xdr:row>
          <xdr:rowOff>0</xdr:rowOff>
        </xdr:from>
        <xdr:to>
          <xdr:col>12</xdr:col>
          <xdr:colOff>409575</xdr:colOff>
          <xdr:row>3</xdr:row>
          <xdr:rowOff>209550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0</xdr:row>
          <xdr:rowOff>0</xdr:rowOff>
        </xdr:from>
        <xdr:to>
          <xdr:col>12</xdr:col>
          <xdr:colOff>409575</xdr:colOff>
          <xdr:row>3</xdr:row>
          <xdr:rowOff>209550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7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666750</xdr:colOff>
          <xdr:row>0</xdr:row>
          <xdr:rowOff>76200</xdr:rowOff>
        </xdr:from>
        <xdr:to>
          <xdr:col>9</xdr:col>
          <xdr:colOff>19050</xdr:colOff>
          <xdr:row>3</xdr:row>
          <xdr:rowOff>285750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00000000-0008-0000-0800-00000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0</xdr:row>
          <xdr:rowOff>0</xdr:rowOff>
        </xdr:from>
        <xdr:to>
          <xdr:col>12</xdr:col>
          <xdr:colOff>409575</xdr:colOff>
          <xdr:row>3</xdr:row>
          <xdr:rowOff>209550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A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371475</xdr:colOff>
          <xdr:row>0</xdr:row>
          <xdr:rowOff>85725</xdr:rowOff>
        </xdr:from>
        <xdr:to>
          <xdr:col>4</xdr:col>
          <xdr:colOff>247650</xdr:colOff>
          <xdr:row>4</xdr:row>
          <xdr:rowOff>104775</xdr:rowOff>
        </xdr:to>
        <xdr:sp macro="" textlink="">
          <xdr:nvSpPr>
            <xdr:cNvPr id="24578" name="Button 2" hidden="1">
              <a:extLst>
                <a:ext uri="{63B3BB69-23CF-44E3-9099-C40C66FF867C}">
                  <a14:compatExt spid="_x0000_s24578"/>
                </a:ext>
                <a:ext uri="{FF2B5EF4-FFF2-40B4-BE49-F238E27FC236}">
                  <a16:creationId xmlns:a16="http://schemas.microsoft.com/office/drawing/2014/main" id="{00000000-0008-0000-0B00-000002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0</xdr:rowOff>
        </xdr:from>
        <xdr:to>
          <xdr:col>13</xdr:col>
          <xdr:colOff>400050</xdr:colOff>
          <xdr:row>3</xdr:row>
          <xdr:rowOff>209550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D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666750</xdr:colOff>
          <xdr:row>0</xdr:row>
          <xdr:rowOff>0</xdr:rowOff>
        </xdr:from>
        <xdr:to>
          <xdr:col>7</xdr:col>
          <xdr:colOff>266700</xdr:colOff>
          <xdr:row>4</xdr:row>
          <xdr:rowOff>19050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E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361950</xdr:colOff>
          <xdr:row>1</xdr:row>
          <xdr:rowOff>0</xdr:rowOff>
        </xdr:from>
        <xdr:to>
          <xdr:col>7</xdr:col>
          <xdr:colOff>571500</xdr:colOff>
          <xdr:row>5</xdr:row>
          <xdr:rowOff>161925</xdr:rowOff>
        </xdr:to>
        <xdr:sp macro="" textlink="">
          <xdr:nvSpPr>
            <xdr:cNvPr id="51205" name="Button 5" hidden="1">
              <a:extLst>
                <a:ext uri="{63B3BB69-23CF-44E3-9099-C40C66FF867C}">
                  <a14:compatExt spid="_x0000_s51205"/>
                </a:ext>
                <a:ext uri="{FF2B5EF4-FFF2-40B4-BE49-F238E27FC236}">
                  <a16:creationId xmlns:a16="http://schemas.microsoft.com/office/drawing/2014/main" id="{00000000-0008-0000-0F00-000005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0</xdr:row>
          <xdr:rowOff>133350</xdr:rowOff>
        </xdr:from>
        <xdr:to>
          <xdr:col>4</xdr:col>
          <xdr:colOff>1485900</xdr:colOff>
          <xdr:row>5</xdr:row>
          <xdr:rowOff>19050</xdr:rowOff>
        </xdr:to>
        <xdr:sp macro="" textlink="">
          <xdr:nvSpPr>
            <xdr:cNvPr id="57345" name="Button 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10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485775</xdr:colOff>
          <xdr:row>0</xdr:row>
          <xdr:rowOff>0</xdr:rowOff>
        </xdr:from>
        <xdr:to>
          <xdr:col>8</xdr:col>
          <xdr:colOff>361950</xdr:colOff>
          <xdr:row>5</xdr:row>
          <xdr:rowOff>19050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1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a-ES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Enviar Document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l'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eformularis.uab.cat/group/apa/documentacio-a-adjuntar-per-merits-relevants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eformularis.uab.cat/group/apa/documentacio-a-adjuntar-per-merits-relevants" TargetMode="External"/><Relationship Id="rId1" Type="http://schemas.openxmlformats.org/officeDocument/2006/relationships/hyperlink" Target="https://eformularis.uab.cat/group/apa/documentacio-a-adjuntar-per-merits-relevants" TargetMode="External"/><Relationship Id="rId6" Type="http://schemas.openxmlformats.org/officeDocument/2006/relationships/ctrlProp" Target="../ctrlProps/ctrlProp2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hyperlink" Target="https://eformularis.uab.cat/group/apa/documentacio-a-adjuntar-per-merits-relevants" TargetMode="External"/><Relationship Id="rId1" Type="http://schemas.openxmlformats.org/officeDocument/2006/relationships/hyperlink" Target="https://eformularis.uab.cat/group/apa/documentacio-a-adjuntar-per-merits-relevants" TargetMode="Externa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3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hyperlink" Target="https://eformularis.uab.cat/group/apa/documentacio-a-adjuntar-per-merits-relevants" TargetMode="External"/><Relationship Id="rId1" Type="http://schemas.openxmlformats.org/officeDocument/2006/relationships/hyperlink" Target="https://eformularis.uab.cat/group/apa/documentacio-a-adjuntar-per-merits-relevants" TargetMode="Externa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4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hyperlink" Target="https://eformularis.uab.cat/group/apa/documentacio-a-adjuntar-per-merits-relevants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hyperlink" Target="https://eformularis.uab.cat/group/apa/documentacio-a-adjuntar-per-merits-relevants" TargetMode="External"/><Relationship Id="rId1" Type="http://schemas.openxmlformats.org/officeDocument/2006/relationships/hyperlink" Target="https://eformularis.uab.cat/group/apa/documentacio-a-adjuntar-per-merits-relevants" TargetMode="External"/><Relationship Id="rId5" Type="http://schemas.openxmlformats.org/officeDocument/2006/relationships/ctrlProp" Target="../ctrlProps/ctrlProp5.xml"/><Relationship Id="rId4" Type="http://schemas.openxmlformats.org/officeDocument/2006/relationships/vmlDrawing" Target="../drawings/vmlDrawing5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hyperlink" Target="https://eformularis.uab.cat/group/apa/documentacio-a-adjuntar-per-merits-relevants" TargetMode="External"/><Relationship Id="rId4" Type="http://schemas.openxmlformats.org/officeDocument/2006/relationships/ctrlProp" Target="../ctrlProps/ctrlProp6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hyperlink" Target="https://eformularis.uab.cat/group/apa/documentacio-a-adjuntar-per-merits-relevants" TargetMode="External"/><Relationship Id="rId1" Type="http://schemas.openxmlformats.org/officeDocument/2006/relationships/hyperlink" Target="https://eformularis.uab.cat/group/apa/documentacio-a-adjuntar-per-merits-relevants" TargetMode="External"/><Relationship Id="rId5" Type="http://schemas.openxmlformats.org/officeDocument/2006/relationships/ctrlProp" Target="../ctrlProps/ctrlProp7.xml"/><Relationship Id="rId4" Type="http://schemas.openxmlformats.org/officeDocument/2006/relationships/vmlDrawing" Target="../drawings/vmlDrawing7.v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hyperlink" Target="https://eformularis.uab.cat/group/apa/documentacio-a-adjuntar-per-merits-relevants" TargetMode="External"/><Relationship Id="rId4" Type="http://schemas.openxmlformats.org/officeDocument/2006/relationships/ctrlProp" Target="../ctrlProps/ctrlProp8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hyperlink" Target="https://eformularis.uab.cat/group/apa/documentacio-a-adjuntar-per-merits-relevants" TargetMode="External"/><Relationship Id="rId1" Type="http://schemas.openxmlformats.org/officeDocument/2006/relationships/hyperlink" Target="https://eformularis.uab.cat/group/apa/documentacio-a-adjuntar-per-merits-relevants" TargetMode="External"/><Relationship Id="rId5" Type="http://schemas.openxmlformats.org/officeDocument/2006/relationships/ctrlProp" Target="../ctrlProps/ctrlProp9.xml"/><Relationship Id="rId4" Type="http://schemas.openxmlformats.org/officeDocument/2006/relationships/vmlDrawing" Target="../drawings/vmlDrawing9.v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hyperlink" Target="https://eformularis.uab.cat/group/apa/documentacio-a-adjuntar-per-merits-relevants" TargetMode="External"/><Relationship Id="rId4" Type="http://schemas.openxmlformats.org/officeDocument/2006/relationships/ctrlProp" Target="../ctrlProps/ctrlProp10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2.xml"/><Relationship Id="rId1" Type="http://schemas.openxmlformats.org/officeDocument/2006/relationships/hyperlink" Target="https://eformularis.uab.cat/group/apa/documentacio-a-adjuntar-per-merits-relevants" TargetMode="External"/><Relationship Id="rId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ull6">
    <tabColor rgb="FFFFFF00"/>
  </sheetPr>
  <dimension ref="A1"/>
  <sheetViews>
    <sheetView showGridLines="0" tabSelected="1" workbookViewId="0">
      <selection activeCell="E26" sqref="E26"/>
    </sheetView>
  </sheetViews>
  <sheetFormatPr baseColWidth="10" defaultColWidth="11.42578125" defaultRowHeight="15" x14ac:dyDescent="0.25"/>
  <sheetData/>
  <sheetProtection algorithmName="SHA-512" hashValue="hDfGdm5I7BeXYuf3DEsLccLRvQ+QWoJ9+ynotM+roiP/LjouxFURaVb7zVGC+CkbQOrp12yXMArtD7AupeL+pQ==" saltValue="d1v6W0jDHcmHJK4katV5WQ==" spinCount="100000"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ull2">
    <tabColor rgb="FFFF0000"/>
    <pageSetUpPr fitToPage="1"/>
  </sheetPr>
  <dimension ref="A1:K83"/>
  <sheetViews>
    <sheetView showGridLines="0" topLeftCell="A3" zoomScale="85" zoomScaleNormal="85" workbookViewId="0">
      <selection activeCell="A5" sqref="A5"/>
    </sheetView>
  </sheetViews>
  <sheetFormatPr baseColWidth="10" defaultColWidth="8.85546875" defaultRowHeight="15" x14ac:dyDescent="0.25"/>
  <cols>
    <col min="1" max="1" width="3.7109375" style="7" customWidth="1"/>
    <col min="2" max="2" width="5.140625" style="7" customWidth="1"/>
    <col min="3" max="3" width="11.5703125" style="7" customWidth="1"/>
    <col min="4" max="4" width="45.7109375" style="7" customWidth="1"/>
    <col min="5" max="5" width="27.42578125" style="7" customWidth="1"/>
    <col min="6" max="6" width="14.85546875" style="7" customWidth="1"/>
    <col min="7" max="7" width="10.7109375" style="7" customWidth="1"/>
    <col min="8" max="8" width="9" style="8" customWidth="1"/>
    <col min="9" max="9" width="9.42578125" style="7" bestFit="1" customWidth="1"/>
    <col min="10" max="10" width="8.7109375" style="7" customWidth="1"/>
    <col min="11" max="11" width="15.28515625" style="7" customWidth="1"/>
    <col min="12" max="16384" width="8.85546875" style="7"/>
  </cols>
  <sheetData>
    <row r="1" spans="1:11" ht="31.5" hidden="1" x14ac:dyDescent="0.25">
      <c r="A1" s="56" t="s">
        <v>101</v>
      </c>
      <c r="B1" s="57"/>
      <c r="C1" s="58"/>
      <c r="D1" s="59"/>
      <c r="E1" s="58"/>
      <c r="F1" s="58"/>
      <c r="G1" s="58"/>
      <c r="H1" s="60"/>
      <c r="I1" s="58"/>
      <c r="J1" s="58"/>
      <c r="K1" s="59"/>
    </row>
    <row r="2" spans="1:11" ht="60" hidden="1" customHeight="1" x14ac:dyDescent="0.25">
      <c r="A2" s="210" t="s">
        <v>112</v>
      </c>
      <c r="B2" s="211"/>
      <c r="C2" s="211"/>
      <c r="D2" s="211"/>
      <c r="E2" s="211"/>
      <c r="F2" s="211"/>
      <c r="G2" s="211"/>
      <c r="H2" s="211"/>
      <c r="I2" s="211"/>
      <c r="J2" s="211"/>
      <c r="K2" s="212"/>
    </row>
    <row r="3" spans="1:11" ht="15.75" x14ac:dyDescent="0.25">
      <c r="B3" s="61"/>
      <c r="C3" s="61"/>
      <c r="D3" s="62"/>
    </row>
    <row r="4" spans="1:11" ht="31.5" x14ac:dyDescent="0.25">
      <c r="A4" s="171" t="s">
        <v>0</v>
      </c>
      <c r="B4" s="172"/>
      <c r="C4" s="173"/>
      <c r="D4" s="173"/>
      <c r="E4" s="173"/>
      <c r="F4" s="173"/>
      <c r="G4" s="173"/>
      <c r="H4" s="174"/>
      <c r="I4" s="173"/>
      <c r="J4" s="173"/>
      <c r="K4" s="175"/>
    </row>
    <row r="5" spans="1:11" ht="33" customHeight="1" x14ac:dyDescent="0.25">
      <c r="A5" s="176" t="s">
        <v>234</v>
      </c>
      <c r="B5" s="177"/>
      <c r="C5" s="177"/>
      <c r="D5" s="177"/>
      <c r="E5" s="177"/>
      <c r="F5" s="177"/>
      <c r="G5" s="177"/>
      <c r="H5" s="178"/>
      <c r="I5" s="177"/>
      <c r="J5" s="177"/>
      <c r="K5" s="179"/>
    </row>
    <row r="6" spans="1:11" ht="16.5" thickBot="1" x14ac:dyDescent="0.3">
      <c r="B6" s="61"/>
      <c r="C6" s="61"/>
      <c r="D6" s="62"/>
    </row>
    <row r="7" spans="1:11" ht="30.6" customHeight="1" thickBot="1" x14ac:dyDescent="0.3">
      <c r="B7" s="215" t="s">
        <v>113</v>
      </c>
      <c r="C7" s="215"/>
      <c r="D7" s="189"/>
      <c r="F7" s="225" t="str">
        <f>IF(D7&lt;&gt;"",VLOOKUP(D7,'AGR INT'!A1:F34,6,0),"")</f>
        <v/>
      </c>
      <c r="G7" s="226"/>
      <c r="H7" s="226"/>
      <c r="I7" s="226"/>
      <c r="J7" s="227"/>
      <c r="K7" s="228"/>
    </row>
    <row r="8" spans="1:11" ht="15.75" x14ac:dyDescent="0.25">
      <c r="B8" s="216" t="s">
        <v>114</v>
      </c>
      <c r="C8" s="216"/>
      <c r="D8" s="216"/>
    </row>
    <row r="9" spans="1:11" ht="15.75" x14ac:dyDescent="0.25">
      <c r="B9" s="217" t="s">
        <v>7</v>
      </c>
      <c r="C9" s="217"/>
      <c r="D9" s="94"/>
      <c r="H9" s="7"/>
    </row>
    <row r="10" spans="1:11" ht="15.75" x14ac:dyDescent="0.25">
      <c r="B10" s="217" t="s">
        <v>97</v>
      </c>
      <c r="C10" s="218"/>
      <c r="D10" s="94" t="str">
        <f>IFERROR(VLOOKUP($D$7,'AGR INT'!A3:F36,2,FALSE), " ")</f>
        <v xml:space="preserve"> </v>
      </c>
      <c r="H10" s="7"/>
    </row>
    <row r="11" spans="1:11" ht="15.75" x14ac:dyDescent="0.25">
      <c r="B11" s="217" t="s">
        <v>8</v>
      </c>
      <c r="C11" s="217"/>
      <c r="D11" s="94" t="str">
        <f>IFERROR(VLOOKUP($D$7,'AGR INT'!A4:F37,5,FALSE), " ")</f>
        <v xml:space="preserve"> </v>
      </c>
      <c r="H11" s="7"/>
    </row>
    <row r="12" spans="1:11" x14ac:dyDescent="0.25">
      <c r="G12" s="219" t="s">
        <v>2</v>
      </c>
      <c r="H12" s="220"/>
      <c r="I12" s="220"/>
      <c r="J12" s="220"/>
      <c r="K12" s="221"/>
    </row>
    <row r="13" spans="1:11" s="63" customFormat="1" ht="78.75" customHeight="1" x14ac:dyDescent="0.25">
      <c r="B13" s="31" t="s">
        <v>4</v>
      </c>
      <c r="C13" s="64"/>
      <c r="D13" s="64"/>
      <c r="E13" s="213" t="s">
        <v>142</v>
      </c>
      <c r="F13" s="214"/>
      <c r="G13" s="222" t="str">
        <f>+IF(K13&lt;12, "NO ARRIBA AL MÍNIM PER SER AVALUAT","POT SER AVALUAT")</f>
        <v>NO ARRIBA AL MÍNIM PER SER AVALUAT</v>
      </c>
      <c r="H13" s="223"/>
      <c r="I13" s="223"/>
      <c r="J13" s="224"/>
      <c r="K13" s="65">
        <f>I15+J60+J77+J82</f>
        <v>0</v>
      </c>
    </row>
    <row r="14" spans="1:11" ht="15.75" x14ac:dyDescent="0.25">
      <c r="B14" s="61"/>
      <c r="C14" s="61"/>
      <c r="D14" s="62"/>
    </row>
    <row r="15" spans="1:11" s="1" customFormat="1" ht="26.45" customHeight="1" x14ac:dyDescent="0.25">
      <c r="B15" s="31" t="s">
        <v>118</v>
      </c>
      <c r="C15" s="32"/>
      <c r="D15" s="32"/>
      <c r="E15" s="32"/>
      <c r="F15" s="34"/>
      <c r="G15" s="34"/>
      <c r="H15" s="34"/>
      <c r="I15" s="19">
        <f>H16+H20+H28+H34+H37+H48+H55+H56+H57+H58</f>
        <v>0</v>
      </c>
      <c r="J15" s="2"/>
    </row>
    <row r="16" spans="1:11" s="101" customFormat="1" ht="31.9" customHeight="1" x14ac:dyDescent="0.25">
      <c r="C16" s="250" t="s">
        <v>158</v>
      </c>
      <c r="D16" s="250"/>
      <c r="E16" s="250"/>
      <c r="F16" s="250"/>
      <c r="G16" s="250"/>
      <c r="H16" s="106">
        <f>SUM(G17:G19)</f>
        <v>0</v>
      </c>
      <c r="I16" s="103"/>
    </row>
    <row r="17" spans="2:9" s="101" customFormat="1" ht="31.9" customHeight="1" x14ac:dyDescent="0.25">
      <c r="C17" s="251"/>
      <c r="D17" s="80" t="s">
        <v>155</v>
      </c>
      <c r="E17" s="253" t="s">
        <v>154</v>
      </c>
      <c r="F17" s="166" t="s">
        <v>6</v>
      </c>
      <c r="G17" s="104">
        <f>+IF(F17="SI",5,0)</f>
        <v>0</v>
      </c>
      <c r="H17" s="105"/>
      <c r="I17" s="103"/>
    </row>
    <row r="18" spans="2:9" s="101" customFormat="1" ht="31.9" customHeight="1" x14ac:dyDescent="0.25">
      <c r="C18" s="251"/>
      <c r="D18" s="80" t="s">
        <v>156</v>
      </c>
      <c r="E18" s="253"/>
      <c r="F18" s="167" t="s">
        <v>6</v>
      </c>
      <c r="G18" s="102">
        <f>+IF(F18="SI",4,0)</f>
        <v>0</v>
      </c>
      <c r="H18" s="105"/>
      <c r="I18" s="103"/>
    </row>
    <row r="19" spans="2:9" s="101" customFormat="1" ht="31.9" customHeight="1" x14ac:dyDescent="0.25">
      <c r="C19" s="252"/>
      <c r="D19" s="80" t="s">
        <v>157</v>
      </c>
      <c r="E19" s="254"/>
      <c r="F19" s="167" t="s">
        <v>6</v>
      </c>
      <c r="G19" s="102">
        <f>+IF(F19="SI",3,0)</f>
        <v>0</v>
      </c>
      <c r="H19" s="105"/>
      <c r="I19" s="103"/>
    </row>
    <row r="20" spans="2:9" ht="66.75" customHeight="1" x14ac:dyDescent="0.25">
      <c r="B20" s="66"/>
      <c r="C20" s="255" t="s">
        <v>143</v>
      </c>
      <c r="D20" s="256"/>
      <c r="E20" s="243" t="s">
        <v>90</v>
      </c>
      <c r="F20" s="35"/>
      <c r="G20" s="67"/>
      <c r="H20" s="15">
        <f>'1.2.a.Projectes Internacionals'!D4</f>
        <v>0</v>
      </c>
    </row>
    <row r="21" spans="2:9" ht="28.5" customHeight="1" x14ac:dyDescent="0.25">
      <c r="B21" s="66"/>
      <c r="C21" s="68"/>
      <c r="D21" s="33" t="s">
        <v>9</v>
      </c>
      <c r="E21" s="245"/>
      <c r="F21" s="69"/>
      <c r="G21" s="70"/>
    </row>
    <row r="22" spans="2:9" ht="23.25" customHeight="1" x14ac:dyDescent="0.25">
      <c r="B22" s="66"/>
      <c r="C22" s="71"/>
      <c r="D22" s="71" t="s">
        <v>11</v>
      </c>
      <c r="E22" s="245"/>
      <c r="F22" s="49"/>
      <c r="G22" s="16"/>
    </row>
    <row r="23" spans="2:9" ht="24" customHeight="1" x14ac:dyDescent="0.25">
      <c r="B23" s="66"/>
      <c r="C23" s="71"/>
      <c r="D23" s="71" t="s">
        <v>12</v>
      </c>
      <c r="E23" s="245"/>
      <c r="F23" s="49"/>
      <c r="G23" s="16"/>
    </row>
    <row r="24" spans="2:9" ht="27" customHeight="1" x14ac:dyDescent="0.25">
      <c r="B24" s="66"/>
      <c r="C24" s="71"/>
      <c r="D24" s="71" t="s">
        <v>13</v>
      </c>
      <c r="E24" s="245"/>
      <c r="F24" s="49"/>
      <c r="G24" s="16"/>
    </row>
    <row r="25" spans="2:9" ht="24.75" customHeight="1" x14ac:dyDescent="0.25">
      <c r="B25" s="66"/>
      <c r="C25" s="71"/>
      <c r="D25" s="71" t="s">
        <v>14</v>
      </c>
      <c r="E25" s="245"/>
      <c r="F25" s="49"/>
      <c r="G25" s="16"/>
    </row>
    <row r="26" spans="2:9" ht="20.25" customHeight="1" x14ac:dyDescent="0.25">
      <c r="B26" s="66"/>
      <c r="C26" s="72"/>
      <c r="D26" s="33" t="s">
        <v>144</v>
      </c>
      <c r="E26" s="245"/>
      <c r="F26" s="49"/>
      <c r="G26" s="16"/>
    </row>
    <row r="27" spans="2:9" ht="21.75" customHeight="1" x14ac:dyDescent="0.25">
      <c r="B27" s="66"/>
      <c r="C27" s="72"/>
      <c r="D27" s="33" t="s">
        <v>3</v>
      </c>
      <c r="E27" s="245"/>
      <c r="F27" s="50"/>
      <c r="G27" s="16"/>
    </row>
    <row r="28" spans="2:9" ht="63.75" customHeight="1" x14ac:dyDescent="0.25">
      <c r="C28" s="229" t="s">
        <v>146</v>
      </c>
      <c r="D28" s="247"/>
      <c r="E28" s="243" t="s">
        <v>91</v>
      </c>
      <c r="F28" s="73"/>
      <c r="G28" s="117"/>
      <c r="H28" s="15">
        <f>'1.2.b.Projectes I+D+i'!D4</f>
        <v>0</v>
      </c>
      <c r="I28" s="74"/>
    </row>
    <row r="29" spans="2:9" ht="33" customHeight="1" x14ac:dyDescent="0.25">
      <c r="C29" s="75"/>
      <c r="D29" s="76" t="s">
        <v>15</v>
      </c>
      <c r="E29" s="244"/>
      <c r="F29" s="51"/>
      <c r="G29" s="16"/>
    </row>
    <row r="30" spans="2:9" ht="32.25" customHeight="1" x14ac:dyDescent="0.25">
      <c r="C30" s="77"/>
      <c r="D30" s="76" t="s">
        <v>16</v>
      </c>
      <c r="E30" s="244"/>
      <c r="F30" s="52"/>
      <c r="G30" s="16"/>
    </row>
    <row r="31" spans="2:9" ht="33.75" customHeight="1" x14ac:dyDescent="0.25">
      <c r="C31" s="78"/>
      <c r="D31" s="76" t="s">
        <v>72</v>
      </c>
      <c r="E31" s="244"/>
      <c r="F31" s="52"/>
      <c r="G31" s="16"/>
    </row>
    <row r="32" spans="2:9" ht="35.25" customHeight="1" x14ac:dyDescent="0.25">
      <c r="C32" s="78"/>
      <c r="D32" s="76" t="s">
        <v>17</v>
      </c>
      <c r="E32" s="244"/>
      <c r="F32" s="52"/>
      <c r="G32" s="16"/>
    </row>
    <row r="33" spans="3:9" ht="25.5" customHeight="1" x14ac:dyDescent="0.25">
      <c r="C33" s="47"/>
      <c r="D33" s="118" t="s">
        <v>18</v>
      </c>
      <c r="E33" s="245"/>
      <c r="F33" s="52"/>
      <c r="G33" s="16"/>
    </row>
    <row r="34" spans="3:9" ht="43.5" customHeight="1" x14ac:dyDescent="0.25">
      <c r="C34" s="95" t="s">
        <v>149</v>
      </c>
      <c r="D34" s="96"/>
      <c r="E34" s="97"/>
      <c r="F34" s="97"/>
      <c r="G34" s="46"/>
      <c r="H34" s="98">
        <f>'1.2.c.SGR'!D4</f>
        <v>0</v>
      </c>
      <c r="I34" s="8"/>
    </row>
    <row r="35" spans="3:9" ht="36" customHeight="1" x14ac:dyDescent="0.25">
      <c r="C35" s="33"/>
      <c r="D35" s="99" t="s">
        <v>151</v>
      </c>
      <c r="E35" s="233" t="s">
        <v>148</v>
      </c>
      <c r="F35" s="100"/>
      <c r="G35" s="16"/>
    </row>
    <row r="36" spans="3:9" ht="37.5" customHeight="1" x14ac:dyDescent="0.25">
      <c r="C36" s="72"/>
      <c r="D36" s="33" t="s">
        <v>150</v>
      </c>
      <c r="E36" s="234"/>
      <c r="F36" s="100"/>
      <c r="G36" s="16"/>
    </row>
    <row r="37" spans="3:9" ht="63" customHeight="1" x14ac:dyDescent="0.25">
      <c r="C37" s="208" t="s">
        <v>161</v>
      </c>
      <c r="D37" s="209"/>
      <c r="E37" s="241" t="s">
        <v>78</v>
      </c>
      <c r="F37" s="39"/>
      <c r="G37" s="40"/>
      <c r="H37" s="9">
        <f>'1.2.d.Publicacions'!C4</f>
        <v>0</v>
      </c>
    </row>
    <row r="38" spans="3:9" ht="32.25" customHeight="1" x14ac:dyDescent="0.25">
      <c r="C38" s="36"/>
      <c r="D38" s="37" t="s">
        <v>19</v>
      </c>
      <c r="E38" s="242"/>
      <c r="F38" s="54"/>
      <c r="G38" s="24">
        <f>COUNTIF('1.2.d.Publicacions'!C8:C207,1)</f>
        <v>0</v>
      </c>
    </row>
    <row r="39" spans="3:9" ht="32.25" customHeight="1" x14ac:dyDescent="0.25">
      <c r="C39" s="36"/>
      <c r="D39" s="37" t="s">
        <v>20</v>
      </c>
      <c r="E39" s="242"/>
      <c r="F39" s="54"/>
      <c r="G39" s="24">
        <f>COUNTIF('1.2.d.Publicacions'!C8:C207,2)</f>
        <v>0</v>
      </c>
    </row>
    <row r="40" spans="3:9" ht="32.25" customHeight="1" x14ac:dyDescent="0.25">
      <c r="C40" s="36"/>
      <c r="D40" s="37" t="s">
        <v>21</v>
      </c>
      <c r="E40" s="242"/>
      <c r="F40" s="54"/>
      <c r="G40" s="24">
        <f>COUNTIF('1.2.d.Publicacions'!C8:C207,3)</f>
        <v>0</v>
      </c>
    </row>
    <row r="41" spans="3:9" ht="32.25" customHeight="1" x14ac:dyDescent="0.25">
      <c r="C41" s="36"/>
      <c r="D41" s="37" t="s">
        <v>22</v>
      </c>
      <c r="E41" s="242"/>
      <c r="F41" s="162"/>
      <c r="G41" s="24">
        <f>COUNT('1.2.d.Publicacions'!C8:C208)</f>
        <v>0</v>
      </c>
    </row>
    <row r="42" spans="3:9" ht="48.75" customHeight="1" x14ac:dyDescent="0.25">
      <c r="C42" s="36"/>
      <c r="D42" s="37" t="s">
        <v>141</v>
      </c>
      <c r="E42" s="242"/>
      <c r="F42" s="163" t="s">
        <v>140</v>
      </c>
      <c r="G42" s="9">
        <f>VLOOKUP(F42,'N AQU'!B4:C9,2,FALSE)</f>
        <v>8</v>
      </c>
    </row>
    <row r="43" spans="3:9" ht="32.25" customHeight="1" x14ac:dyDescent="0.25">
      <c r="C43" s="36"/>
      <c r="D43" s="41" t="s">
        <v>36</v>
      </c>
      <c r="E43" s="235"/>
      <c r="F43" s="164"/>
      <c r="G43" s="24">
        <f>SUM('1.2.d.Publicacions'!E8:E210)</f>
        <v>0</v>
      </c>
    </row>
    <row r="44" spans="3:9" ht="77.25" customHeight="1" x14ac:dyDescent="0.25">
      <c r="C44" s="36"/>
      <c r="D44" s="41" t="s">
        <v>37</v>
      </c>
      <c r="E44" s="237"/>
      <c r="F44" s="165"/>
      <c r="G44" s="9" t="e">
        <f>VLOOKUP('1.2.d.Publicacions'!$D$8,'N AQU'!B16:C101,2,0)</f>
        <v>#N/A</v>
      </c>
      <c r="H44" s="7"/>
    </row>
    <row r="45" spans="3:9" ht="32.25" customHeight="1" x14ac:dyDescent="0.25">
      <c r="C45" s="36"/>
      <c r="D45" s="37" t="s">
        <v>23</v>
      </c>
      <c r="E45" s="42"/>
      <c r="F45" s="44"/>
      <c r="G45" s="9">
        <f>IF(G41/G42&lt;=3,G41/G42,3)</f>
        <v>0</v>
      </c>
    </row>
    <row r="46" spans="3:9" ht="32.25" customHeight="1" x14ac:dyDescent="0.25">
      <c r="C46" s="36"/>
      <c r="D46" s="37" t="s">
        <v>24</v>
      </c>
      <c r="E46" s="42"/>
      <c r="F46" s="44"/>
      <c r="G46" s="9">
        <f>IFERROR((G38/G41+G39/(2*G41)+G40/(4*G41)),0)</f>
        <v>0</v>
      </c>
    </row>
    <row r="47" spans="3:9" ht="32.25" customHeight="1" x14ac:dyDescent="0.25">
      <c r="C47" s="36"/>
      <c r="D47" s="37" t="s">
        <v>25</v>
      </c>
      <c r="E47" s="43"/>
      <c r="F47" s="44"/>
      <c r="G47" s="9">
        <f>IFERROR((G43/(G44*100)),0)</f>
        <v>0</v>
      </c>
    </row>
    <row r="48" spans="3:9" ht="29.25" customHeight="1" x14ac:dyDescent="0.25">
      <c r="C48" s="208" t="s">
        <v>218</v>
      </c>
      <c r="D48" s="248"/>
      <c r="E48" s="241" t="s">
        <v>102</v>
      </c>
      <c r="F48" s="45"/>
      <c r="G48" s="40"/>
      <c r="H48" s="9">
        <f>'1.2.e.Transferència'!E4</f>
        <v>0</v>
      </c>
      <c r="I48" s="8"/>
    </row>
    <row r="49" spans="2:10" ht="43.5" customHeight="1" x14ac:dyDescent="0.25">
      <c r="C49" s="36"/>
      <c r="D49" s="41" t="s">
        <v>38</v>
      </c>
      <c r="E49" s="242"/>
      <c r="F49" s="51"/>
      <c r="G49" s="16"/>
    </row>
    <row r="50" spans="2:10" ht="39" customHeight="1" x14ac:dyDescent="0.25">
      <c r="C50" s="36"/>
      <c r="D50" s="41" t="s">
        <v>27</v>
      </c>
      <c r="E50" s="242"/>
      <c r="F50" s="52"/>
      <c r="G50" s="16"/>
    </row>
    <row r="51" spans="2:10" ht="42.75" customHeight="1" x14ac:dyDescent="0.25">
      <c r="C51" s="36"/>
      <c r="D51" s="41" t="s">
        <v>28</v>
      </c>
      <c r="E51" s="242"/>
      <c r="F51" s="52"/>
      <c r="G51" s="16"/>
    </row>
    <row r="52" spans="2:10" ht="32.25" customHeight="1" x14ac:dyDescent="0.25">
      <c r="C52" s="36"/>
      <c r="D52" s="41" t="s">
        <v>29</v>
      </c>
      <c r="E52" s="242"/>
      <c r="F52" s="52"/>
      <c r="G52" s="16"/>
    </row>
    <row r="53" spans="2:10" ht="32.25" customHeight="1" x14ac:dyDescent="0.25">
      <c r="C53" s="36"/>
      <c r="D53" s="41" t="s">
        <v>30</v>
      </c>
      <c r="E53" s="242"/>
      <c r="F53" s="52"/>
      <c r="G53" s="16"/>
    </row>
    <row r="54" spans="2:10" ht="32.25" customHeight="1" x14ac:dyDescent="0.25">
      <c r="C54" s="36"/>
      <c r="D54" s="118" t="s">
        <v>39</v>
      </c>
      <c r="E54" s="249"/>
      <c r="F54" s="53"/>
      <c r="G54" s="16"/>
    </row>
    <row r="55" spans="2:10" ht="72" customHeight="1" x14ac:dyDescent="0.25">
      <c r="C55" s="208" t="s">
        <v>164</v>
      </c>
      <c r="D55" s="209"/>
      <c r="E55" s="46" t="s">
        <v>131</v>
      </c>
      <c r="F55" s="86">
        <f>COUNTIF('1.2.f. Institucions acadèmiques'!B8:B107,"*")</f>
        <v>0</v>
      </c>
      <c r="G55" s="88"/>
      <c r="H55" s="24">
        <f>IF(F55&lt;=10,F55*0.1,1)</f>
        <v>0</v>
      </c>
      <c r="I55" s="79" t="s">
        <v>10</v>
      </c>
    </row>
    <row r="56" spans="2:10" ht="60" customHeight="1" x14ac:dyDescent="0.25">
      <c r="C56" s="208" t="s">
        <v>165</v>
      </c>
      <c r="D56" s="209"/>
      <c r="E56" s="46" t="s">
        <v>103</v>
      </c>
      <c r="F56" s="86">
        <f>COUNTIF('1.2.g.Direcció'!B6:B105,"*")</f>
        <v>0</v>
      </c>
      <c r="G56" s="89"/>
      <c r="H56" s="24">
        <f>IF(F56&lt;=2,F56*0.5,1)</f>
        <v>0</v>
      </c>
      <c r="I56" s="79" t="s">
        <v>10</v>
      </c>
    </row>
    <row r="57" spans="2:10" ht="162.75" customHeight="1" x14ac:dyDescent="0.25">
      <c r="C57" s="208" t="s">
        <v>168</v>
      </c>
      <c r="D57" s="248"/>
      <c r="E57" s="46" t="s">
        <v>124</v>
      </c>
      <c r="F57" s="168"/>
      <c r="G57" s="89"/>
      <c r="H57" s="24">
        <f>IF(F57&lt;=10,F57*0.1,1)</f>
        <v>0</v>
      </c>
      <c r="I57" s="79" t="s">
        <v>10</v>
      </c>
    </row>
    <row r="58" spans="2:10" s="101" customFormat="1" ht="60" customHeight="1" x14ac:dyDescent="0.25">
      <c r="C58" s="229" t="s">
        <v>169</v>
      </c>
      <c r="D58" s="230"/>
      <c r="E58" s="111" t="s">
        <v>5</v>
      </c>
      <c r="F58" s="169" t="s">
        <v>6</v>
      </c>
      <c r="G58" s="119"/>
      <c r="H58" s="113">
        <f>+IF(F58="SI",1,0)</f>
        <v>0</v>
      </c>
      <c r="I58" s="112"/>
    </row>
    <row r="59" spans="2:10" ht="26.25" customHeight="1" x14ac:dyDescent="0.25">
      <c r="D59" s="8" t="s">
        <v>26</v>
      </c>
      <c r="G59" s="87"/>
    </row>
    <row r="60" spans="2:10" s="5" customFormat="1" ht="45" customHeight="1" x14ac:dyDescent="0.25">
      <c r="B60" s="257" t="s">
        <v>88</v>
      </c>
      <c r="C60" s="258"/>
      <c r="D60" s="258"/>
      <c r="E60" s="258"/>
      <c r="F60" s="48"/>
      <c r="G60" s="48"/>
      <c r="H60" s="48"/>
      <c r="I60" s="48"/>
      <c r="J60" s="25">
        <f>(G61+G62+G67+G68+H69+H70+G74+G75)*1.5</f>
        <v>0</v>
      </c>
    </row>
    <row r="61" spans="2:10" ht="60" customHeight="1" x14ac:dyDescent="0.25">
      <c r="C61" s="229" t="s">
        <v>170</v>
      </c>
      <c r="D61" s="230"/>
      <c r="E61" s="46" t="s">
        <v>124</v>
      </c>
      <c r="F61" s="170"/>
      <c r="G61" s="9">
        <f>+IF(F61="SI",1,0)</f>
        <v>0</v>
      </c>
    </row>
    <row r="62" spans="2:10" ht="22.9" customHeight="1" x14ac:dyDescent="0.25">
      <c r="C62" s="229" t="s">
        <v>171</v>
      </c>
      <c r="D62" s="247"/>
      <c r="E62" s="243" t="s">
        <v>92</v>
      </c>
      <c r="F62" s="45"/>
      <c r="G62" s="9">
        <f>'2.ii.Projectes Innovació Docent'!D4</f>
        <v>0</v>
      </c>
      <c r="H62" s="22"/>
    </row>
    <row r="63" spans="2:10" ht="22.9" customHeight="1" x14ac:dyDescent="0.25">
      <c r="C63" s="73"/>
      <c r="D63" s="80" t="s">
        <v>31</v>
      </c>
      <c r="E63" s="244"/>
      <c r="F63" s="51"/>
      <c r="G63" s="16"/>
    </row>
    <row r="64" spans="2:10" ht="22.9" customHeight="1" x14ac:dyDescent="0.25">
      <c r="C64" s="73"/>
      <c r="D64" s="81" t="s">
        <v>32</v>
      </c>
      <c r="E64" s="244"/>
      <c r="F64" s="52"/>
      <c r="G64" s="16"/>
    </row>
    <row r="65" spans="2:10" ht="37.5" customHeight="1" x14ac:dyDescent="0.25">
      <c r="C65" s="73"/>
      <c r="D65" s="80" t="s">
        <v>33</v>
      </c>
      <c r="E65" s="245"/>
      <c r="F65" s="52"/>
      <c r="G65" s="16"/>
    </row>
    <row r="66" spans="2:10" ht="29.25" customHeight="1" x14ac:dyDescent="0.25">
      <c r="C66" s="73"/>
      <c r="D66" s="82" t="s">
        <v>34</v>
      </c>
      <c r="E66" s="246"/>
      <c r="F66" s="53"/>
      <c r="G66" s="16"/>
    </row>
    <row r="67" spans="2:10" ht="38.25" customHeight="1" x14ac:dyDescent="0.25">
      <c r="C67" s="229" t="s">
        <v>172</v>
      </c>
      <c r="D67" s="230"/>
      <c r="E67" s="38" t="s">
        <v>224</v>
      </c>
      <c r="F67" s="123" t="str">
        <f>IFERROR(VLOOKUP($D$7,'AGR INT'!#REF!,13,FALSE), " ")</f>
        <v xml:space="preserve"> </v>
      </c>
      <c r="G67" s="9">
        <f>IF(F67=" ",0,F67)</f>
        <v>0</v>
      </c>
    </row>
    <row r="68" spans="2:10" ht="96" customHeight="1" x14ac:dyDescent="0.25">
      <c r="C68" s="229" t="s">
        <v>173</v>
      </c>
      <c r="D68" s="230"/>
      <c r="E68" s="46" t="s">
        <v>93</v>
      </c>
      <c r="F68" s="55">
        <f>COUNTIF('2.iv.Tesis'!B7:B106,"*")</f>
        <v>0</v>
      </c>
      <c r="G68" s="9">
        <f>F68*0.35</f>
        <v>0</v>
      </c>
    </row>
    <row r="69" spans="2:10" s="101" customFormat="1" ht="35.25" customHeight="1" x14ac:dyDescent="0.25">
      <c r="C69" s="229" t="s">
        <v>208</v>
      </c>
      <c r="D69" s="247"/>
      <c r="E69" s="247"/>
      <c r="F69" s="247"/>
      <c r="G69" s="230"/>
      <c r="H69" s="94">
        <f>IFERROR(VLOOKUP(D7,'AGR INT'!#REF!,12,FALSE),0)</f>
        <v>0</v>
      </c>
    </row>
    <row r="70" spans="2:10" s="101" customFormat="1" ht="35.25" customHeight="1" x14ac:dyDescent="0.25">
      <c r="C70" s="229" t="s">
        <v>207</v>
      </c>
      <c r="D70" s="247"/>
      <c r="E70" s="247"/>
      <c r="F70" s="247"/>
      <c r="G70" s="230"/>
      <c r="H70" s="94">
        <f>'2.v.2. Experiència Docent'!E3</f>
        <v>0</v>
      </c>
    </row>
    <row r="71" spans="2:10" s="101" customFormat="1" ht="48" customHeight="1" x14ac:dyDescent="0.25">
      <c r="C71" s="235"/>
      <c r="D71" s="80" t="s">
        <v>174</v>
      </c>
      <c r="E71" s="238" t="s">
        <v>217</v>
      </c>
      <c r="F71" s="55"/>
      <c r="G71" s="94">
        <f>IF('2.v.2. Experiència Docent'!E3=3,3,0)</f>
        <v>0</v>
      </c>
      <c r="H71" s="114"/>
    </row>
    <row r="72" spans="2:10" s="101" customFormat="1" ht="45.75" customHeight="1" x14ac:dyDescent="0.25">
      <c r="C72" s="236"/>
      <c r="D72" s="80" t="s">
        <v>175</v>
      </c>
      <c r="E72" s="239"/>
      <c r="F72" s="55"/>
      <c r="G72" s="94">
        <f>IF('2.v.2. Experiència Docent'!E3=2,2,0)</f>
        <v>0</v>
      </c>
      <c r="H72" s="112"/>
    </row>
    <row r="73" spans="2:10" s="101" customFormat="1" ht="54" customHeight="1" x14ac:dyDescent="0.25">
      <c r="C73" s="237"/>
      <c r="D73" s="80" t="s">
        <v>176</v>
      </c>
      <c r="E73" s="240"/>
      <c r="F73" s="55"/>
      <c r="G73" s="94">
        <f>IF('2.v.2. Experiència Docent'!E3=1,1,0)</f>
        <v>0</v>
      </c>
      <c r="H73" s="112"/>
    </row>
    <row r="74" spans="2:10" ht="106.5" customHeight="1" x14ac:dyDescent="0.25">
      <c r="C74" s="229" t="s">
        <v>177</v>
      </c>
      <c r="D74" s="230"/>
      <c r="E74" s="46" t="s">
        <v>178</v>
      </c>
      <c r="F74" s="55">
        <f>'2.vi. Comissions docència'!C4</f>
        <v>0</v>
      </c>
      <c r="G74" s="9">
        <f>IF('2.vi. Comissions docència'!C4*0.3&gt;=1.5,1.5,'2.vi. Comissions docència'!C4*0.3)</f>
        <v>0</v>
      </c>
    </row>
    <row r="75" spans="2:10" ht="95.25" customHeight="1" x14ac:dyDescent="0.25">
      <c r="C75" s="229" t="s">
        <v>179</v>
      </c>
      <c r="D75" s="230"/>
      <c r="E75" s="46" t="s">
        <v>124</v>
      </c>
      <c r="F75" s="170"/>
      <c r="G75" s="9">
        <f>IF(F75*0.2&gt;=1,1,F75*0.2)</f>
        <v>0</v>
      </c>
      <c r="H75" s="79" t="s">
        <v>10</v>
      </c>
    </row>
    <row r="76" spans="2:10" ht="34.5" customHeight="1" x14ac:dyDescent="0.25">
      <c r="D76" s="8" t="s">
        <v>26</v>
      </c>
    </row>
    <row r="77" spans="2:10" s="5" customFormat="1" ht="18.75" x14ac:dyDescent="0.25">
      <c r="B77" s="31" t="s">
        <v>184</v>
      </c>
      <c r="C77" s="83"/>
      <c r="D77" s="83"/>
      <c r="E77" s="83"/>
      <c r="F77" s="83"/>
      <c r="G77" s="83"/>
      <c r="H77" s="48"/>
      <c r="I77" s="48"/>
      <c r="J77" s="25">
        <f>IF(I78&gt;=3,3,IF(I78&gt;0,I78,0))</f>
        <v>0</v>
      </c>
    </row>
    <row r="78" spans="2:10" s="1" customFormat="1" ht="26.45" customHeight="1" x14ac:dyDescent="0.25">
      <c r="B78" s="231" t="s">
        <v>40</v>
      </c>
      <c r="C78" s="232"/>
      <c r="D78" s="232"/>
      <c r="E78" s="232"/>
      <c r="F78" s="32"/>
      <c r="G78" s="32"/>
      <c r="H78" s="34"/>
      <c r="I78" s="19">
        <f>(G79+G80)*1.5</f>
        <v>0</v>
      </c>
      <c r="J78" s="2"/>
    </row>
    <row r="79" spans="2:10" s="101" customFormat="1" ht="93.75" customHeight="1" x14ac:dyDescent="0.25">
      <c r="C79" s="229" t="s">
        <v>219</v>
      </c>
      <c r="D79" s="230"/>
      <c r="E79" s="115" t="s">
        <v>183</v>
      </c>
      <c r="F79" s="167"/>
      <c r="G79" s="94">
        <f>+F79*0.4</f>
        <v>0</v>
      </c>
      <c r="H79" s="112"/>
    </row>
    <row r="80" spans="2:10" s="101" customFormat="1" ht="95.25" customHeight="1" x14ac:dyDescent="0.25">
      <c r="C80" s="229" t="s">
        <v>220</v>
      </c>
      <c r="D80" s="230"/>
      <c r="E80" s="115" t="s">
        <v>183</v>
      </c>
      <c r="F80" s="166"/>
      <c r="G80" s="116">
        <f>+F80*0.2</f>
        <v>0</v>
      </c>
      <c r="H80" s="112"/>
    </row>
    <row r="82" spans="2:10" s="5" customFormat="1" ht="33.75" customHeight="1" x14ac:dyDescent="0.25">
      <c r="B82" s="31" t="s">
        <v>221</v>
      </c>
      <c r="C82" s="48"/>
      <c r="D82" s="48"/>
      <c r="E82" s="48"/>
      <c r="F82" s="48"/>
      <c r="G82" s="48"/>
      <c r="H82" s="48"/>
      <c r="I82" s="48"/>
      <c r="J82" s="23"/>
    </row>
    <row r="83" spans="2:10" ht="60" customHeight="1" x14ac:dyDescent="0.25">
      <c r="C83" s="229" t="s">
        <v>222</v>
      </c>
      <c r="D83" s="230"/>
      <c r="E83" s="46" t="s">
        <v>125</v>
      </c>
      <c r="F83" s="170" t="s">
        <v>6</v>
      </c>
      <c r="G83" s="4" t="str">
        <f>IF(F83="NO","","Segons criteri comissió")</f>
        <v/>
      </c>
      <c r="H83" s="7"/>
    </row>
  </sheetData>
  <sheetProtection algorithmName="SHA-512" hashValue="AJl26jkqkStlM06scPDEsULnZ/OCZQVg3kpBvpts3/5MdlWyPIrbm13rJWu3gGjnXaoKG7FWnrJJhtFjBet32Q==" saltValue="7xFOI7AdNMJTRVujeFSHnw==" spinCount="100000" sheet="1" objects="1" scenarios="1"/>
  <dataConsolidate/>
  <mergeCells count="43">
    <mergeCell ref="C74:D74"/>
    <mergeCell ref="E48:E54"/>
    <mergeCell ref="C62:D62"/>
    <mergeCell ref="C16:G16"/>
    <mergeCell ref="C17:C19"/>
    <mergeCell ref="E17:E19"/>
    <mergeCell ref="C69:G69"/>
    <mergeCell ref="E20:E27"/>
    <mergeCell ref="C20:D20"/>
    <mergeCell ref="C28:D28"/>
    <mergeCell ref="C48:D48"/>
    <mergeCell ref="E43:E44"/>
    <mergeCell ref="E28:E33"/>
    <mergeCell ref="C61:D61"/>
    <mergeCell ref="B60:E60"/>
    <mergeCell ref="C56:D56"/>
    <mergeCell ref="C83:D83"/>
    <mergeCell ref="B78:E78"/>
    <mergeCell ref="E35:E36"/>
    <mergeCell ref="C71:C73"/>
    <mergeCell ref="E71:E73"/>
    <mergeCell ref="C79:D79"/>
    <mergeCell ref="C80:D80"/>
    <mergeCell ref="C67:D67"/>
    <mergeCell ref="C75:D75"/>
    <mergeCell ref="E37:E42"/>
    <mergeCell ref="E62:E66"/>
    <mergeCell ref="C68:D68"/>
    <mergeCell ref="C58:D58"/>
    <mergeCell ref="C70:G70"/>
    <mergeCell ref="C57:D57"/>
    <mergeCell ref="C55:D55"/>
    <mergeCell ref="C37:D37"/>
    <mergeCell ref="A2:K2"/>
    <mergeCell ref="E13:F13"/>
    <mergeCell ref="B7:C7"/>
    <mergeCell ref="B8:D8"/>
    <mergeCell ref="B9:C9"/>
    <mergeCell ref="B11:C11"/>
    <mergeCell ref="B10:C10"/>
    <mergeCell ref="G12:K12"/>
    <mergeCell ref="G13:J13"/>
    <mergeCell ref="F7:K7"/>
  </mergeCells>
  <dataValidations xWindow="923" yWindow="592" count="26">
    <dataValidation type="list" allowBlank="1" showErrorMessage="1" errorTitle="Error" error="Escollir una de les dos opcions del desplegable" promptTitle="MEMBRE ELECTE INSTITUCIONS" prompt="Indicar si s'és membre electe d'institucions de gran prestig nacional i internacional." sqref="F61 F83">
      <formula1>"SI,NO"</formula1>
    </dataValidation>
    <dataValidation type="whole" operator="greaterThanOrEqual" allowBlank="1" showErrorMessage="1" errorTitle="Error" prompt="Introduir el nombre de projectes computats_x000a_" sqref="F63:F66">
      <formula1>0</formula1>
    </dataValidation>
    <dataValidation type="whole" operator="greaterThanOrEqual" allowBlank="1" showErrorMessage="1" errorTitle="Error" prompt="Introduir el nombre de SGR finançats dels que s'ha estat IP" sqref="F34:G36 F37">
      <formula1>0</formula1>
    </dataValidation>
    <dataValidation type="whole" operator="greaterThanOrEqual" allowBlank="1" showInputMessage="1" showErrorMessage="1" errorTitle="ERROR" error="Escollir una de les dos opcions del desplegable" prompt="Introduir nombre de mèrits a avaluar" sqref="F75 F57">
      <formula1>0</formula1>
    </dataValidation>
    <dataValidation type="whole" operator="greaterThanOrEqual" allowBlank="1" showInputMessage="1" showErrorMessage="1" sqref="G22:G25 G29:G33 G35:G36">
      <formula1>0</formula1>
    </dataValidation>
    <dataValidation type="whole" operator="greaterThanOrEqual" allowBlank="1" showErrorMessage="1" errorTitle="Error" prompt="Introduir el nombre de convenis-any internacionals vigents en els que s'és responsable_x000a_" sqref="F49">
      <formula1>0</formula1>
    </dataValidation>
    <dataValidation type="whole" operator="greaterThanOrEqual" allowBlank="1" showInputMessage="1" showErrorMessage="1" errorTitle="Error" prompt="Introduir el nombre de convenis-any internacionals vigents en els que s'hi participa" sqref="F50">
      <formula1>0</formula1>
    </dataValidation>
    <dataValidation type="whole" operator="greaterThanOrEqual" allowBlank="1" showErrorMessage="1" errorTitle="Error" prompt="Introduir el nombre de convenis-any nacionals vigents en els que s'és responsable_x000a_" sqref="F51:F53">
      <formula1>0</formula1>
    </dataValidation>
    <dataValidation operator="greaterThanOrEqual" allowBlank="1" showErrorMessage="1" errorTitle="Error" prompt="Introduir el nombre d'institucions en les que és membre electe" sqref="F55"/>
    <dataValidation type="whole" operator="greaterThanOrEqual" allowBlank="1" showErrorMessage="1" errorTitle="Error" prompt="Introduir el nombre de monografies de categoria 2" sqref="G48 F45:F47">
      <formula1>0</formula1>
    </dataValidation>
    <dataValidation type="whole" operator="greaterThanOrEqual" allowBlank="1" showErrorMessage="1" errorTitle="Error" prompt="Introduir el nombre total de publicacions situades en primer quartil_x000a_JCR" sqref="F38">
      <formula1>0</formula1>
    </dataValidation>
    <dataValidation type="whole" operator="greaterThanOrEqual" allowBlank="1" showInputMessage="1" showErrorMessage="1" errorTitle="Error" prompt="Introduir el nombre de publicacions indexades JCR" sqref="F41">
      <formula1>0</formula1>
    </dataValidation>
    <dataValidation type="whole" operator="greaterThanOrEqual" allowBlank="1" showErrorMessage="1" errorTitle="Error" prompt="Introduir el nombre total de publicacions situades en segon quartil_x000a_JCR" sqref="F39">
      <formula1>0</formula1>
    </dataValidation>
    <dataValidation type="whole" operator="greaterThanOrEqual" allowBlank="1" showErrorMessage="1" errorTitle="Error" prompt="Introduir el nombre total de publicacions situades en tercer quartil_x000a_JCR" sqref="F40">
      <formula1>0</formula1>
    </dataValidation>
    <dataValidation type="whole" operator="greaterThanOrEqual" allowBlank="1" showInputMessage="1" showErrorMessage="1" errorTitle="Error" prompt="Introduir el nombre de cites rebudes (segons ISI WoK)" sqref="F43">
      <formula1>0</formula1>
    </dataValidation>
    <dataValidation type="whole" operator="greaterThanOrEqual" allowBlank="1" showErrorMessage="1" errorTitle="Error" prompt="Introduir el nombre de patents" sqref="F54">
      <formula1>0</formula1>
    </dataValidation>
    <dataValidation type="whole" operator="greaterThanOrEqual" allowBlank="1" showErrorMessage="1" errorTitle="ERROR" error="El límit són 5 trams." prompt="Introduir el nombre de tesis doctorals" sqref="F68">
      <formula1>0</formula1>
    </dataValidation>
    <dataValidation operator="greaterThanOrEqual" allowBlank="1" showErrorMessage="1" errorTitle="ERROR" error="El límit són 5 trams." prompt="Introduir el nombre de mèrits per període de 3 anys" sqref="F74"/>
    <dataValidation type="decimal" operator="greaterThanOrEqual" allowBlank="1" showInputMessage="1" showErrorMessage="1" errorTitle="Error" prompt="Mitja de cites rebudes per àmbit de coneixement al llarg de 5 anys, segons l'agència Thomson " sqref="F44">
      <formula1>0</formula1>
    </dataValidation>
    <dataValidation type="whole" allowBlank="1" showErrorMessage="1" errorTitle="Error" prompt="Introduir el nombre de mèrits a avaluar" sqref="F56:G56 G55 G57 G59">
      <formula1>0</formula1>
      <formula2>1000</formula2>
    </dataValidation>
    <dataValidation allowBlank="1" showErrorMessage="1" prompt="Introduir el nombre de projectes d'aquest tipus (la duració estandard és de 3 anys, si aquesta és diferent es calcularà la part proporcional)" sqref="F22:F27 F29:F33 F35:F36"/>
    <dataValidation type="list" allowBlank="1" showInputMessage="1" showErrorMessage="1" errorTitle="Error" error="Escollir una de les dues opcions del desplegable" sqref="F17:F19">
      <formula1>"SI,NO"</formula1>
    </dataValidation>
    <dataValidation type="list" allowBlank="1" showErrorMessage="1" errorTitle="Error" error="Escollir una de les dos opcions del desplegable" promptTitle="DIRECCIÓ GRANS INSTITUCIONS" prompt="Indicar si s'és membre electe d'institucions de gran prestig nacional i internacional." sqref="F58:G58">
      <formula1>"SI,NO"</formula1>
    </dataValidation>
    <dataValidation type="decimal" allowBlank="1" showInputMessage="1" showErrorMessage="1" errorTitle="Error" prompt="Introduir el nombre d'anys  d'exercici dels càrrecs_x000a_" sqref="F79:F80">
      <formula1>0</formula1>
      <formula2>1000</formula2>
    </dataValidation>
    <dataValidation allowBlank="1" showErrorMessage="1" errorTitle="Error" prompt="_x000a_" sqref="F71:F73"/>
    <dataValidation operator="greaterThanOrEqual" allowBlank="1" showInputMessage="1" showErrorMessage="1" errorTitle="Error" prompt="Introduir l'àrea de coneixement" sqref="F42"/>
  </dataValidations>
  <pageMargins left="0.70866141732283472" right="0.70866141732283472" top="0.74803149606299213" bottom="0.74803149606299213" header="0.31496062992125984" footer="0.31496062992125984"/>
  <pageSetup paperSize="9" scale="5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ull19"/>
  <dimension ref="A1:M34"/>
  <sheetViews>
    <sheetView workbookViewId="0">
      <selection activeCell="C15" sqref="C15"/>
    </sheetView>
  </sheetViews>
  <sheetFormatPr baseColWidth="10" defaultColWidth="9.140625" defaultRowHeight="5.25" x14ac:dyDescent="0.15"/>
  <cols>
    <col min="1" max="1" width="10.85546875" style="181" customWidth="1"/>
    <col min="2" max="2" width="8" style="181" bestFit="1" customWidth="1"/>
    <col min="3" max="3" width="35.85546875" style="181" bestFit="1" customWidth="1"/>
    <col min="4" max="4" width="41.28515625" style="181" bestFit="1" customWidth="1"/>
    <col min="5" max="5" width="42.85546875" style="181" bestFit="1" customWidth="1"/>
    <col min="6" max="6" width="50" style="181" bestFit="1" customWidth="1"/>
    <col min="7" max="7" width="13" style="181" customWidth="1"/>
    <col min="8" max="8" width="10.28515625" style="181" customWidth="1"/>
    <col min="9" max="9" width="46.42578125" style="181" bestFit="1" customWidth="1"/>
    <col min="10" max="10" width="38.28515625" style="181" customWidth="1"/>
    <col min="11" max="11" width="14.140625" style="182" customWidth="1"/>
    <col min="12" max="12" width="10.28515625" style="182" customWidth="1"/>
    <col min="13" max="13" width="14.140625" style="183" customWidth="1"/>
    <col min="14" max="14" width="17.85546875" style="181" customWidth="1"/>
    <col min="15" max="16384" width="9.140625" style="181"/>
  </cols>
  <sheetData>
    <row r="1" spans="1:8" x14ac:dyDescent="0.15">
      <c r="A1" s="180" t="s">
        <v>308</v>
      </c>
      <c r="B1" s="180" t="s">
        <v>309</v>
      </c>
      <c r="C1" s="180" t="s">
        <v>310</v>
      </c>
      <c r="D1" s="180" t="s">
        <v>311</v>
      </c>
      <c r="E1" s="180" t="s">
        <v>312</v>
      </c>
      <c r="F1" s="180" t="s">
        <v>313</v>
      </c>
      <c r="G1" s="180" t="s">
        <v>346</v>
      </c>
      <c r="H1" s="180" t="s">
        <v>347</v>
      </c>
    </row>
    <row r="2" spans="1:8" x14ac:dyDescent="0.15">
      <c r="A2" s="181" t="s">
        <v>314</v>
      </c>
      <c r="B2" s="181">
        <v>1358202</v>
      </c>
      <c r="C2" s="181" t="s">
        <v>315</v>
      </c>
      <c r="D2" s="181" t="s">
        <v>239</v>
      </c>
      <c r="E2" s="181" t="s">
        <v>185</v>
      </c>
      <c r="F2" s="181" t="s">
        <v>225</v>
      </c>
      <c r="G2" s="181" t="s">
        <v>186</v>
      </c>
      <c r="H2" s="181" t="s">
        <v>348</v>
      </c>
    </row>
    <row r="3" spans="1:8" x14ac:dyDescent="0.15">
      <c r="A3" s="181" t="s">
        <v>247</v>
      </c>
      <c r="B3" s="181">
        <v>2124446</v>
      </c>
      <c r="C3" s="181" t="s">
        <v>248</v>
      </c>
      <c r="D3" s="181" t="s">
        <v>246</v>
      </c>
      <c r="E3" s="181" t="s">
        <v>229</v>
      </c>
      <c r="F3" s="181" t="s">
        <v>316</v>
      </c>
      <c r="G3" s="181" t="s">
        <v>230</v>
      </c>
    </row>
    <row r="4" spans="1:8" x14ac:dyDescent="0.15">
      <c r="A4" s="181" t="s">
        <v>253</v>
      </c>
      <c r="B4" s="181">
        <v>1150920</v>
      </c>
      <c r="C4" s="181" t="s">
        <v>254</v>
      </c>
      <c r="D4" s="181" t="s">
        <v>246</v>
      </c>
      <c r="E4" s="181" t="s">
        <v>231</v>
      </c>
      <c r="F4" s="181" t="s">
        <v>241</v>
      </c>
      <c r="G4" s="181" t="s">
        <v>232</v>
      </c>
      <c r="H4" s="181" t="s">
        <v>349</v>
      </c>
    </row>
    <row r="5" spans="1:8" x14ac:dyDescent="0.15">
      <c r="A5" s="181" t="s">
        <v>255</v>
      </c>
      <c r="B5" s="181">
        <v>2059774</v>
      </c>
      <c r="C5" s="181" t="s">
        <v>256</v>
      </c>
      <c r="D5" s="181" t="s">
        <v>246</v>
      </c>
      <c r="E5" s="181" t="s">
        <v>202</v>
      </c>
      <c r="F5" s="181" t="s">
        <v>223</v>
      </c>
      <c r="G5" s="181" t="s">
        <v>203</v>
      </c>
      <c r="H5" s="181" t="s">
        <v>350</v>
      </c>
    </row>
    <row r="6" spans="1:8" x14ac:dyDescent="0.15">
      <c r="A6" s="181" t="s">
        <v>317</v>
      </c>
      <c r="B6" s="181">
        <v>1004941</v>
      </c>
      <c r="C6" s="181" t="s">
        <v>318</v>
      </c>
      <c r="D6" s="181" t="s">
        <v>246</v>
      </c>
      <c r="E6" s="181" t="s">
        <v>198</v>
      </c>
      <c r="F6" s="181" t="s">
        <v>198</v>
      </c>
      <c r="G6" s="181" t="s">
        <v>199</v>
      </c>
      <c r="H6" s="181" t="s">
        <v>351</v>
      </c>
    </row>
    <row r="7" spans="1:8" x14ac:dyDescent="0.15">
      <c r="A7" s="181" t="s">
        <v>319</v>
      </c>
      <c r="B7" s="181">
        <v>2073701</v>
      </c>
      <c r="C7" s="181" t="s">
        <v>320</v>
      </c>
      <c r="D7" s="181" t="s">
        <v>246</v>
      </c>
      <c r="E7" s="181" t="s">
        <v>185</v>
      </c>
      <c r="F7" s="181" t="s">
        <v>321</v>
      </c>
      <c r="G7" s="181" t="s">
        <v>186</v>
      </c>
      <c r="H7" s="181" t="s">
        <v>352</v>
      </c>
    </row>
    <row r="8" spans="1:8" x14ac:dyDescent="0.15">
      <c r="A8" s="181" t="s">
        <v>263</v>
      </c>
      <c r="B8" s="181">
        <v>2064912</v>
      </c>
      <c r="C8" s="181" t="s">
        <v>264</v>
      </c>
      <c r="D8" s="181" t="s">
        <v>246</v>
      </c>
      <c r="E8" s="181" t="s">
        <v>202</v>
      </c>
      <c r="F8" s="181" t="s">
        <v>240</v>
      </c>
      <c r="G8" s="181" t="s">
        <v>203</v>
      </c>
      <c r="H8" s="181" t="s">
        <v>353</v>
      </c>
    </row>
    <row r="9" spans="1:8" x14ac:dyDescent="0.15">
      <c r="A9" s="181" t="s">
        <v>265</v>
      </c>
      <c r="B9" s="181">
        <v>1003309</v>
      </c>
      <c r="C9" s="181" t="s">
        <v>266</v>
      </c>
      <c r="D9" s="181" t="s">
        <v>246</v>
      </c>
      <c r="E9" s="181" t="s">
        <v>322</v>
      </c>
      <c r="F9" s="181" t="s">
        <v>323</v>
      </c>
      <c r="G9" s="181" t="s">
        <v>191</v>
      </c>
      <c r="H9" s="181" t="s">
        <v>354</v>
      </c>
    </row>
    <row r="10" spans="1:8" x14ac:dyDescent="0.15">
      <c r="A10" s="181" t="s">
        <v>324</v>
      </c>
      <c r="B10" s="181">
        <v>2138715</v>
      </c>
      <c r="C10" s="181" t="s">
        <v>325</v>
      </c>
      <c r="D10" s="181" t="s">
        <v>246</v>
      </c>
      <c r="E10" s="181" t="s">
        <v>227</v>
      </c>
      <c r="F10" s="181" t="s">
        <v>242</v>
      </c>
      <c r="G10" s="181" t="s">
        <v>228</v>
      </c>
      <c r="H10" s="181" t="s">
        <v>355</v>
      </c>
    </row>
    <row r="11" spans="1:8" x14ac:dyDescent="0.15">
      <c r="A11" s="181" t="s">
        <v>326</v>
      </c>
      <c r="B11" s="181">
        <v>1002993</v>
      </c>
      <c r="C11" s="181" t="s">
        <v>327</v>
      </c>
      <c r="D11" s="181" t="s">
        <v>328</v>
      </c>
      <c r="E11" s="181" t="s">
        <v>189</v>
      </c>
      <c r="G11" s="181" t="s">
        <v>190</v>
      </c>
    </row>
    <row r="12" spans="1:8" x14ac:dyDescent="0.15">
      <c r="A12" s="181" t="s">
        <v>267</v>
      </c>
      <c r="B12" s="181">
        <v>2080483</v>
      </c>
      <c r="C12" s="181" t="s">
        <v>268</v>
      </c>
      <c r="D12" s="181" t="s">
        <v>246</v>
      </c>
      <c r="E12" s="181" t="s">
        <v>196</v>
      </c>
      <c r="F12" s="181" t="s">
        <v>196</v>
      </c>
      <c r="G12" s="181" t="s">
        <v>197</v>
      </c>
      <c r="H12" s="181" t="s">
        <v>356</v>
      </c>
    </row>
    <row r="13" spans="1:8" x14ac:dyDescent="0.15">
      <c r="A13" s="181" t="s">
        <v>269</v>
      </c>
      <c r="B13" s="181">
        <v>2074930</v>
      </c>
      <c r="C13" s="181" t="s">
        <v>270</v>
      </c>
      <c r="D13" s="181" t="s">
        <v>239</v>
      </c>
      <c r="E13" s="181" t="s">
        <v>189</v>
      </c>
      <c r="F13" s="181" t="s">
        <v>226</v>
      </c>
      <c r="G13" s="181" t="s">
        <v>190</v>
      </c>
      <c r="H13" s="181" t="s">
        <v>357</v>
      </c>
    </row>
    <row r="14" spans="1:8" x14ac:dyDescent="0.15">
      <c r="A14" s="181" t="s">
        <v>271</v>
      </c>
      <c r="B14" s="181">
        <v>1187756</v>
      </c>
      <c r="C14" s="181" t="s">
        <v>272</v>
      </c>
      <c r="D14" s="181" t="s">
        <v>246</v>
      </c>
      <c r="E14" s="181" t="s">
        <v>261</v>
      </c>
      <c r="F14" s="181" t="s">
        <v>262</v>
      </c>
      <c r="G14" s="181" t="s">
        <v>260</v>
      </c>
      <c r="H14" s="181" t="s">
        <v>358</v>
      </c>
    </row>
    <row r="15" spans="1:8" x14ac:dyDescent="0.15">
      <c r="A15" s="181" t="s">
        <v>329</v>
      </c>
      <c r="B15" s="181">
        <v>1282922</v>
      </c>
      <c r="C15" s="181" t="s">
        <v>330</v>
      </c>
      <c r="D15" s="181" t="s">
        <v>331</v>
      </c>
      <c r="E15" s="181" t="s">
        <v>332</v>
      </c>
      <c r="G15" s="181" t="s">
        <v>273</v>
      </c>
    </row>
    <row r="16" spans="1:8" x14ac:dyDescent="0.15">
      <c r="A16" s="181" t="s">
        <v>275</v>
      </c>
      <c r="B16" s="181">
        <v>1102218</v>
      </c>
      <c r="C16" s="181" t="s">
        <v>276</v>
      </c>
      <c r="D16" s="181" t="s">
        <v>246</v>
      </c>
      <c r="E16" s="181" t="s">
        <v>198</v>
      </c>
      <c r="F16" s="181" t="s">
        <v>198</v>
      </c>
      <c r="G16" s="181" t="s">
        <v>199</v>
      </c>
      <c r="H16" s="181" t="s">
        <v>351</v>
      </c>
    </row>
    <row r="17" spans="1:8" x14ac:dyDescent="0.15">
      <c r="A17" s="181" t="s">
        <v>278</v>
      </c>
      <c r="B17" s="181">
        <v>2013287</v>
      </c>
      <c r="C17" s="181" t="s">
        <v>279</v>
      </c>
      <c r="D17" s="181" t="s">
        <v>280</v>
      </c>
      <c r="E17" s="181" t="s">
        <v>198</v>
      </c>
      <c r="F17" s="181" t="s">
        <v>198</v>
      </c>
      <c r="G17" s="181" t="s">
        <v>199</v>
      </c>
      <c r="H17" s="181" t="s">
        <v>351</v>
      </c>
    </row>
    <row r="18" spans="1:8" x14ac:dyDescent="0.15">
      <c r="A18" s="181" t="s">
        <v>281</v>
      </c>
      <c r="B18" s="181">
        <v>1121155</v>
      </c>
      <c r="C18" s="181" t="s">
        <v>282</v>
      </c>
      <c r="D18" s="181" t="s">
        <v>239</v>
      </c>
      <c r="E18" s="181" t="s">
        <v>189</v>
      </c>
      <c r="F18" s="181" t="s">
        <v>189</v>
      </c>
      <c r="G18" s="181" t="s">
        <v>190</v>
      </c>
      <c r="H18" s="181" t="s">
        <v>359</v>
      </c>
    </row>
    <row r="19" spans="1:8" x14ac:dyDescent="0.15">
      <c r="A19" s="181" t="s">
        <v>283</v>
      </c>
      <c r="B19" s="181">
        <v>2108177</v>
      </c>
      <c r="C19" s="181" t="s">
        <v>284</v>
      </c>
      <c r="D19" s="181" t="s">
        <v>258</v>
      </c>
      <c r="E19" s="181" t="s">
        <v>200</v>
      </c>
      <c r="F19" s="181" t="s">
        <v>243</v>
      </c>
      <c r="G19" s="181" t="s">
        <v>201</v>
      </c>
      <c r="H19" s="181" t="s">
        <v>360</v>
      </c>
    </row>
    <row r="20" spans="1:8" x14ac:dyDescent="0.15">
      <c r="A20" s="181" t="s">
        <v>333</v>
      </c>
      <c r="B20" s="181">
        <v>2072661</v>
      </c>
      <c r="C20" s="181" t="s">
        <v>334</v>
      </c>
      <c r="D20" s="181" t="s">
        <v>335</v>
      </c>
      <c r="E20" s="181" t="s">
        <v>236</v>
      </c>
      <c r="F20" s="181" t="s">
        <v>236</v>
      </c>
      <c r="G20" s="181" t="s">
        <v>235</v>
      </c>
      <c r="H20" s="181" t="s">
        <v>361</v>
      </c>
    </row>
    <row r="21" spans="1:8" x14ac:dyDescent="0.15">
      <c r="A21" s="181" t="s">
        <v>286</v>
      </c>
      <c r="B21" s="181">
        <v>2033462</v>
      </c>
      <c r="C21" s="181" t="s">
        <v>287</v>
      </c>
      <c r="D21" s="181" t="s">
        <v>246</v>
      </c>
      <c r="E21" s="181" t="s">
        <v>202</v>
      </c>
      <c r="F21" s="181" t="s">
        <v>223</v>
      </c>
      <c r="G21" s="181" t="s">
        <v>203</v>
      </c>
      <c r="H21" s="181" t="s">
        <v>350</v>
      </c>
    </row>
    <row r="22" spans="1:8" x14ac:dyDescent="0.15">
      <c r="A22" s="181" t="s">
        <v>288</v>
      </c>
      <c r="B22" s="181">
        <v>2132589</v>
      </c>
      <c r="C22" s="181" t="s">
        <v>289</v>
      </c>
      <c r="D22" s="181" t="s">
        <v>246</v>
      </c>
      <c r="E22" s="181" t="s">
        <v>194</v>
      </c>
      <c r="F22" s="181" t="s">
        <v>336</v>
      </c>
      <c r="G22" s="181" t="s">
        <v>195</v>
      </c>
      <c r="H22" s="181" t="s">
        <v>362</v>
      </c>
    </row>
    <row r="23" spans="1:8" x14ac:dyDescent="0.15">
      <c r="A23" s="181" t="s">
        <v>290</v>
      </c>
      <c r="B23" s="181">
        <v>1003750</v>
      </c>
      <c r="C23" s="181" t="s">
        <v>291</v>
      </c>
      <c r="D23" s="181" t="s">
        <v>246</v>
      </c>
      <c r="E23" s="181" t="s">
        <v>205</v>
      </c>
      <c r="F23" s="181" t="s">
        <v>259</v>
      </c>
      <c r="G23" s="181" t="s">
        <v>206</v>
      </c>
      <c r="H23" s="181" t="s">
        <v>363</v>
      </c>
    </row>
    <row r="24" spans="1:8" x14ac:dyDescent="0.15">
      <c r="A24" s="181" t="s">
        <v>292</v>
      </c>
      <c r="B24" s="181">
        <v>2011467</v>
      </c>
      <c r="C24" s="181" t="s">
        <v>293</v>
      </c>
      <c r="D24" s="181" t="s">
        <v>246</v>
      </c>
      <c r="E24" s="181" t="s">
        <v>192</v>
      </c>
      <c r="F24" s="181" t="s">
        <v>192</v>
      </c>
      <c r="G24" s="181" t="s">
        <v>193</v>
      </c>
      <c r="H24" s="181" t="s">
        <v>364</v>
      </c>
    </row>
    <row r="25" spans="1:8" x14ac:dyDescent="0.15">
      <c r="A25" s="181" t="s">
        <v>294</v>
      </c>
      <c r="B25" s="181">
        <v>1181320</v>
      </c>
      <c r="C25" s="181" t="s">
        <v>295</v>
      </c>
      <c r="D25" s="181" t="s">
        <v>246</v>
      </c>
      <c r="E25" s="181" t="s">
        <v>205</v>
      </c>
      <c r="F25" s="181" t="s">
        <v>259</v>
      </c>
      <c r="G25" s="181" t="s">
        <v>206</v>
      </c>
      <c r="H25" s="181" t="s">
        <v>363</v>
      </c>
    </row>
    <row r="26" spans="1:8" x14ac:dyDescent="0.15">
      <c r="A26" s="181" t="s">
        <v>296</v>
      </c>
      <c r="B26" s="181">
        <v>1004201</v>
      </c>
      <c r="C26" s="181" t="s">
        <v>297</v>
      </c>
      <c r="D26" s="181" t="s">
        <v>258</v>
      </c>
      <c r="E26" s="181" t="s">
        <v>245</v>
      </c>
      <c r="F26" s="181" t="s">
        <v>337</v>
      </c>
      <c r="G26" s="181" t="s">
        <v>244</v>
      </c>
      <c r="H26" s="181" t="s">
        <v>365</v>
      </c>
    </row>
    <row r="27" spans="1:8" x14ac:dyDescent="0.15">
      <c r="A27" s="181" t="s">
        <v>298</v>
      </c>
      <c r="B27" s="181">
        <v>2009030</v>
      </c>
      <c r="C27" s="181" t="s">
        <v>299</v>
      </c>
      <c r="D27" s="181" t="s">
        <v>246</v>
      </c>
      <c r="E27" s="181" t="s">
        <v>187</v>
      </c>
      <c r="F27" s="181" t="s">
        <v>204</v>
      </c>
      <c r="G27" s="181" t="s">
        <v>188</v>
      </c>
      <c r="H27" s="181" t="s">
        <v>366</v>
      </c>
    </row>
    <row r="28" spans="1:8" x14ac:dyDescent="0.15">
      <c r="A28" s="181" t="s">
        <v>300</v>
      </c>
      <c r="B28" s="181">
        <v>2138962</v>
      </c>
      <c r="C28" s="181" t="s">
        <v>301</v>
      </c>
      <c r="D28" s="181" t="s">
        <v>258</v>
      </c>
      <c r="E28" s="181" t="s">
        <v>192</v>
      </c>
      <c r="F28" s="181" t="s">
        <v>192</v>
      </c>
      <c r="G28" s="181" t="s">
        <v>193</v>
      </c>
      <c r="H28" s="181" t="s">
        <v>364</v>
      </c>
    </row>
    <row r="29" spans="1:8" x14ac:dyDescent="0.15">
      <c r="A29" s="181" t="s">
        <v>302</v>
      </c>
      <c r="B29" s="181">
        <v>2012351</v>
      </c>
      <c r="C29" s="181" t="s">
        <v>303</v>
      </c>
      <c r="D29" s="181" t="s">
        <v>246</v>
      </c>
      <c r="E29" s="181" t="s">
        <v>250</v>
      </c>
      <c r="F29" s="181" t="s">
        <v>257</v>
      </c>
      <c r="G29" s="181" t="s">
        <v>249</v>
      </c>
      <c r="H29" s="181" t="s">
        <v>367</v>
      </c>
    </row>
    <row r="30" spans="1:8" x14ac:dyDescent="0.15">
      <c r="A30" s="181" t="s">
        <v>338</v>
      </c>
      <c r="B30" s="181">
        <v>2079003</v>
      </c>
      <c r="C30" s="181" t="s">
        <v>339</v>
      </c>
      <c r="D30" s="181" t="s">
        <v>246</v>
      </c>
      <c r="E30" s="181" t="s">
        <v>238</v>
      </c>
      <c r="F30" s="181" t="s">
        <v>340</v>
      </c>
      <c r="G30" s="181" t="s">
        <v>237</v>
      </c>
    </row>
    <row r="31" spans="1:8" x14ac:dyDescent="0.15">
      <c r="A31" s="181" t="s">
        <v>304</v>
      </c>
      <c r="B31" s="181">
        <v>2032645</v>
      </c>
      <c r="C31" s="181" t="s">
        <v>305</v>
      </c>
      <c r="D31" s="181" t="s">
        <v>246</v>
      </c>
      <c r="E31" s="181" t="s">
        <v>252</v>
      </c>
      <c r="F31" s="181" t="s">
        <v>285</v>
      </c>
      <c r="G31" s="181" t="s">
        <v>251</v>
      </c>
      <c r="H31" s="181" t="s">
        <v>368</v>
      </c>
    </row>
    <row r="32" spans="1:8" x14ac:dyDescent="0.15">
      <c r="A32" s="181" t="s">
        <v>341</v>
      </c>
      <c r="B32" s="181">
        <v>1002927</v>
      </c>
      <c r="C32" s="181" t="s">
        <v>342</v>
      </c>
      <c r="D32" s="181" t="s">
        <v>246</v>
      </c>
      <c r="E32" s="181" t="s">
        <v>185</v>
      </c>
      <c r="F32" s="181" t="s">
        <v>321</v>
      </c>
      <c r="G32" s="181" t="s">
        <v>186</v>
      </c>
      <c r="H32" s="181" t="s">
        <v>352</v>
      </c>
    </row>
    <row r="33" spans="1:8" x14ac:dyDescent="0.15">
      <c r="A33" s="181" t="s">
        <v>306</v>
      </c>
      <c r="B33" s="181">
        <v>1148013</v>
      </c>
      <c r="C33" s="181" t="s">
        <v>307</v>
      </c>
      <c r="D33" s="181" t="s">
        <v>258</v>
      </c>
      <c r="E33" s="181" t="s">
        <v>274</v>
      </c>
      <c r="F33" s="181" t="s">
        <v>277</v>
      </c>
      <c r="G33" s="181" t="s">
        <v>273</v>
      </c>
      <c r="H33" s="181" t="s">
        <v>369</v>
      </c>
    </row>
    <row r="34" spans="1:8" x14ac:dyDescent="0.15">
      <c r="A34" s="181" t="s">
        <v>343</v>
      </c>
      <c r="B34" s="181">
        <v>2062436</v>
      </c>
      <c r="C34" s="181" t="s">
        <v>344</v>
      </c>
      <c r="D34" s="181" t="s">
        <v>345</v>
      </c>
      <c r="E34" s="181" t="s">
        <v>250</v>
      </c>
      <c r="F34" s="181" t="s">
        <v>257</v>
      </c>
      <c r="G34" s="181" t="s">
        <v>249</v>
      </c>
      <c r="H34" s="181" t="s">
        <v>367</v>
      </c>
    </row>
  </sheetData>
  <sheetProtection algorithmName="SHA-512" hashValue="wUlYTZI07JTc1XQ5fypyWaummiierBKNKnuyxVRRZOonLhkti9Mhd3s94hL2xUD9Yd/lnpLB1OvdY0Pb/Ty8KA==" saltValue="5rpHZ6Ah1PgFXc9W90U1Z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ull3"/>
  <dimension ref="B3:D101"/>
  <sheetViews>
    <sheetView workbookViewId="0">
      <selection activeCell="B11" sqref="B11"/>
    </sheetView>
  </sheetViews>
  <sheetFormatPr baseColWidth="10" defaultColWidth="9.140625" defaultRowHeight="15" x14ac:dyDescent="0.25"/>
  <cols>
    <col min="1" max="1" width="9.140625" style="126"/>
    <col min="2" max="2" width="49.5703125" style="126" customWidth="1"/>
    <col min="3" max="3" width="10.7109375" style="131" customWidth="1"/>
    <col min="4" max="4" width="15.7109375" style="126" customWidth="1"/>
    <col min="5" max="16384" width="9.140625" style="126"/>
  </cols>
  <sheetData>
    <row r="3" spans="2:4" x14ac:dyDescent="0.25">
      <c r="B3" s="124" t="s">
        <v>35</v>
      </c>
      <c r="C3" s="125" t="s">
        <v>135</v>
      </c>
    </row>
    <row r="4" spans="2:4" x14ac:dyDescent="0.25">
      <c r="B4" s="127" t="s">
        <v>134</v>
      </c>
      <c r="C4" s="128">
        <v>10</v>
      </c>
    </row>
    <row r="5" spans="2:4" x14ac:dyDescent="0.25">
      <c r="B5" s="127" t="s">
        <v>136</v>
      </c>
      <c r="C5" s="128">
        <v>10</v>
      </c>
    </row>
    <row r="6" spans="2:4" x14ac:dyDescent="0.25">
      <c r="B6" s="127" t="s">
        <v>137</v>
      </c>
      <c r="C6" s="128">
        <v>15</v>
      </c>
    </row>
    <row r="7" spans="2:4" x14ac:dyDescent="0.25">
      <c r="B7" s="127" t="s">
        <v>138</v>
      </c>
      <c r="C7" s="128">
        <v>20</v>
      </c>
    </row>
    <row r="8" spans="2:4" x14ac:dyDescent="0.25">
      <c r="B8" s="127" t="s">
        <v>139</v>
      </c>
      <c r="C8" s="128">
        <v>20</v>
      </c>
    </row>
    <row r="9" spans="2:4" x14ac:dyDescent="0.25">
      <c r="B9" s="127" t="s">
        <v>140</v>
      </c>
      <c r="C9" s="128">
        <v>8</v>
      </c>
    </row>
    <row r="10" spans="2:4" x14ac:dyDescent="0.25">
      <c r="B10" s="129"/>
      <c r="C10" s="130"/>
    </row>
    <row r="11" spans="2:4" x14ac:dyDescent="0.25">
      <c r="B11" s="129"/>
      <c r="C11" s="130"/>
    </row>
    <row r="12" spans="2:4" x14ac:dyDescent="0.25">
      <c r="B12" s="129"/>
      <c r="C12" s="130"/>
    </row>
    <row r="13" spans="2:4" x14ac:dyDescent="0.25">
      <c r="B13" s="129"/>
      <c r="C13" s="130"/>
    </row>
    <row r="14" spans="2:4" x14ac:dyDescent="0.25">
      <c r="B14" s="139"/>
      <c r="C14" s="139"/>
      <c r="D14" s="140"/>
    </row>
    <row r="15" spans="2:4" x14ac:dyDescent="0.25">
      <c r="B15" s="140"/>
      <c r="C15" s="141"/>
      <c r="D15" s="140"/>
    </row>
    <row r="16" spans="2:4" ht="25.5" x14ac:dyDescent="0.25">
      <c r="B16" s="150" t="s">
        <v>373</v>
      </c>
      <c r="C16" s="151">
        <v>15.63</v>
      </c>
      <c r="D16" s="152" t="s">
        <v>374</v>
      </c>
    </row>
    <row r="17" spans="2:4" ht="25.5" x14ac:dyDescent="0.25">
      <c r="B17" s="150" t="s">
        <v>375</v>
      </c>
      <c r="C17" s="151">
        <v>13.129999999999999</v>
      </c>
      <c r="D17" s="152" t="s">
        <v>374</v>
      </c>
    </row>
    <row r="18" spans="2:4" ht="25.5" x14ac:dyDescent="0.25">
      <c r="B18" s="150" t="s">
        <v>376</v>
      </c>
      <c r="C18" s="151">
        <v>12.19</v>
      </c>
      <c r="D18" s="152" t="s">
        <v>374</v>
      </c>
    </row>
    <row r="19" spans="2:4" ht="25.5" x14ac:dyDescent="0.25">
      <c r="B19" s="150" t="s">
        <v>377</v>
      </c>
      <c r="C19" s="151">
        <v>11.96</v>
      </c>
      <c r="D19" s="152" t="s">
        <v>374</v>
      </c>
    </row>
    <row r="20" spans="2:4" ht="25.5" x14ac:dyDescent="0.25">
      <c r="B20" s="150" t="s">
        <v>378</v>
      </c>
      <c r="C20" s="151">
        <v>9.4959999999999987</v>
      </c>
      <c r="D20" s="152" t="s">
        <v>374</v>
      </c>
    </row>
    <row r="21" spans="2:4" ht="25.5" x14ac:dyDescent="0.25">
      <c r="B21" s="150" t="s">
        <v>379</v>
      </c>
      <c r="C21" s="151">
        <v>20.908000000000001</v>
      </c>
      <c r="D21" s="152" t="s">
        <v>374</v>
      </c>
    </row>
    <row r="22" spans="2:4" ht="25.5" x14ac:dyDescent="0.25">
      <c r="B22" s="150" t="s">
        <v>380</v>
      </c>
      <c r="C22" s="151">
        <v>11.337999999999999</v>
      </c>
      <c r="D22" s="152" t="s">
        <v>374</v>
      </c>
    </row>
    <row r="23" spans="2:4" ht="25.5" x14ac:dyDescent="0.25">
      <c r="B23" s="150" t="s">
        <v>381</v>
      </c>
      <c r="C23" s="151">
        <v>19.134</v>
      </c>
      <c r="D23" s="152" t="s">
        <v>374</v>
      </c>
    </row>
    <row r="24" spans="2:4" ht="25.5" x14ac:dyDescent="0.25">
      <c r="B24" s="150" t="s">
        <v>382</v>
      </c>
      <c r="C24" s="151">
        <v>11.864000000000001</v>
      </c>
      <c r="D24" s="152" t="s">
        <v>374</v>
      </c>
    </row>
    <row r="25" spans="2:4" ht="25.5" x14ac:dyDescent="0.25">
      <c r="B25" s="150" t="s">
        <v>383</v>
      </c>
      <c r="C25" s="151">
        <v>11.337999999999999</v>
      </c>
      <c r="D25" s="152" t="s">
        <v>374</v>
      </c>
    </row>
    <row r="26" spans="2:4" ht="25.5" x14ac:dyDescent="0.25">
      <c r="B26" s="150" t="s">
        <v>384</v>
      </c>
      <c r="C26" s="151">
        <v>8.0339999999999989</v>
      </c>
      <c r="D26" s="152" t="s">
        <v>374</v>
      </c>
    </row>
    <row r="27" spans="2:4" ht="25.5" x14ac:dyDescent="0.25">
      <c r="B27" s="150" t="s">
        <v>385</v>
      </c>
      <c r="C27" s="151">
        <v>8.7880000000000003</v>
      </c>
      <c r="D27" s="152" t="s">
        <v>374</v>
      </c>
    </row>
    <row r="28" spans="2:4" ht="25.5" x14ac:dyDescent="0.25">
      <c r="B28" s="150" t="s">
        <v>386</v>
      </c>
      <c r="C28" s="151">
        <v>10.862</v>
      </c>
      <c r="D28" s="152" t="s">
        <v>374</v>
      </c>
    </row>
    <row r="29" spans="2:4" ht="25.5" x14ac:dyDescent="0.25">
      <c r="B29" s="150" t="s">
        <v>387</v>
      </c>
      <c r="C29" s="151">
        <v>6.9399999999999995</v>
      </c>
      <c r="D29" s="152" t="s">
        <v>374</v>
      </c>
    </row>
    <row r="30" spans="2:4" ht="25.5" x14ac:dyDescent="0.25">
      <c r="B30" s="150" t="s">
        <v>388</v>
      </c>
      <c r="C30" s="151">
        <v>7.2020000000000008</v>
      </c>
      <c r="D30" s="152" t="s">
        <v>374</v>
      </c>
    </row>
    <row r="31" spans="2:4" ht="25.5" x14ac:dyDescent="0.25">
      <c r="B31" s="150" t="s">
        <v>389</v>
      </c>
      <c r="C31" s="151">
        <v>9.77</v>
      </c>
      <c r="D31" s="152" t="s">
        <v>374</v>
      </c>
    </row>
    <row r="32" spans="2:4" ht="25.5" x14ac:dyDescent="0.25">
      <c r="B32" s="150" t="s">
        <v>390</v>
      </c>
      <c r="C32" s="151">
        <v>8.2540000000000013</v>
      </c>
      <c r="D32" s="152" t="s">
        <v>374</v>
      </c>
    </row>
    <row r="33" spans="2:4" ht="25.5" x14ac:dyDescent="0.25">
      <c r="B33" s="150" t="s">
        <v>391</v>
      </c>
      <c r="C33" s="151">
        <v>15.697999999999999</v>
      </c>
      <c r="D33" s="152" t="s">
        <v>374</v>
      </c>
    </row>
    <row r="34" spans="2:4" ht="25.5" x14ac:dyDescent="0.25">
      <c r="B34" s="150" t="s">
        <v>392</v>
      </c>
      <c r="C34" s="151">
        <v>18.954000000000001</v>
      </c>
      <c r="D34" s="152" t="s">
        <v>374</v>
      </c>
    </row>
    <row r="35" spans="2:4" ht="25.5" x14ac:dyDescent="0.25">
      <c r="B35" s="150" t="s">
        <v>393</v>
      </c>
      <c r="C35" s="151">
        <v>5.4939999999999998</v>
      </c>
      <c r="D35" s="152" t="s">
        <v>374</v>
      </c>
    </row>
    <row r="36" spans="2:4" ht="25.5" x14ac:dyDescent="0.25">
      <c r="B36" s="150" t="s">
        <v>394</v>
      </c>
      <c r="C36" s="151">
        <v>11.238</v>
      </c>
      <c r="D36" s="152" t="s">
        <v>374</v>
      </c>
    </row>
    <row r="37" spans="2:4" ht="25.5" x14ac:dyDescent="0.25">
      <c r="B37" s="150" t="s">
        <v>395</v>
      </c>
      <c r="C37" s="151">
        <v>13.542000000000002</v>
      </c>
      <c r="D37" s="152" t="s">
        <v>374</v>
      </c>
    </row>
    <row r="38" spans="2:4" ht="25.5" x14ac:dyDescent="0.25">
      <c r="B38" s="150" t="s">
        <v>396</v>
      </c>
      <c r="C38" s="151">
        <v>8.6720000000000006</v>
      </c>
      <c r="D38" s="152" t="s">
        <v>374</v>
      </c>
    </row>
    <row r="39" spans="2:4" ht="25.5" x14ac:dyDescent="0.25">
      <c r="B39" s="150" t="s">
        <v>397</v>
      </c>
      <c r="C39" s="151">
        <v>10.55</v>
      </c>
      <c r="D39" s="152" t="s">
        <v>374</v>
      </c>
    </row>
    <row r="40" spans="2:4" ht="25.5" x14ac:dyDescent="0.25">
      <c r="B40" s="150" t="s">
        <v>398</v>
      </c>
      <c r="C40" s="151">
        <v>18.060000000000002</v>
      </c>
      <c r="D40" s="152" t="s">
        <v>374</v>
      </c>
    </row>
    <row r="41" spans="2:4" ht="25.5" x14ac:dyDescent="0.25">
      <c r="B41" s="150" t="s">
        <v>399</v>
      </c>
      <c r="C41" s="151">
        <v>8.6739999999999995</v>
      </c>
      <c r="D41" s="152" t="s">
        <v>374</v>
      </c>
    </row>
    <row r="42" spans="2:4" ht="25.5" x14ac:dyDescent="0.25">
      <c r="B42" s="150" t="s">
        <v>400</v>
      </c>
      <c r="C42" s="151">
        <v>9.9540000000000006</v>
      </c>
      <c r="D42" s="152" t="s">
        <v>374</v>
      </c>
    </row>
    <row r="43" spans="2:4" ht="25.5" x14ac:dyDescent="0.25">
      <c r="B43" s="150" t="s">
        <v>401</v>
      </c>
      <c r="C43" s="151">
        <v>9.48</v>
      </c>
      <c r="D43" s="152" t="s">
        <v>374</v>
      </c>
    </row>
    <row r="44" spans="2:4" ht="25.5" x14ac:dyDescent="0.25">
      <c r="B44" s="150" t="s">
        <v>402</v>
      </c>
      <c r="C44" s="151">
        <v>6.3480000000000008</v>
      </c>
      <c r="D44" s="152" t="s">
        <v>374</v>
      </c>
    </row>
    <row r="45" spans="2:4" ht="25.5" x14ac:dyDescent="0.25">
      <c r="B45" s="150" t="s">
        <v>403</v>
      </c>
      <c r="C45" s="151">
        <v>8.3360000000000003</v>
      </c>
      <c r="D45" s="152" t="s">
        <v>374</v>
      </c>
    </row>
    <row r="46" spans="2:4" ht="25.5" x14ac:dyDescent="0.25">
      <c r="B46" s="150" t="s">
        <v>404</v>
      </c>
      <c r="C46" s="151">
        <v>7.444</v>
      </c>
      <c r="D46" s="152" t="s">
        <v>374</v>
      </c>
    </row>
    <row r="47" spans="2:4" ht="25.5" x14ac:dyDescent="0.25">
      <c r="B47" s="150" t="s">
        <v>405</v>
      </c>
      <c r="C47" s="151">
        <v>7.1580000000000013</v>
      </c>
      <c r="D47" s="152" t="s">
        <v>374</v>
      </c>
    </row>
    <row r="48" spans="2:4" ht="25.5" x14ac:dyDescent="0.25">
      <c r="B48" s="150" t="s">
        <v>406</v>
      </c>
      <c r="C48" s="151">
        <v>3.6820000000000008</v>
      </c>
      <c r="D48" s="152" t="s">
        <v>374</v>
      </c>
    </row>
    <row r="49" spans="2:4" ht="25.5" x14ac:dyDescent="0.25">
      <c r="B49" s="150" t="s">
        <v>407</v>
      </c>
      <c r="C49" s="151">
        <v>7.016</v>
      </c>
      <c r="D49" s="152" t="s">
        <v>374</v>
      </c>
    </row>
    <row r="50" spans="2:4" ht="25.5" x14ac:dyDescent="0.25">
      <c r="B50" s="150" t="s">
        <v>408</v>
      </c>
      <c r="C50" s="151">
        <v>11.506000000000002</v>
      </c>
      <c r="D50" s="152" t="s">
        <v>374</v>
      </c>
    </row>
    <row r="51" spans="2:4" ht="25.5" x14ac:dyDescent="0.25">
      <c r="B51" s="150" t="s">
        <v>409</v>
      </c>
      <c r="C51" s="151">
        <v>11.371999999999998</v>
      </c>
      <c r="D51" s="152" t="s">
        <v>374</v>
      </c>
    </row>
    <row r="52" spans="2:4" ht="25.5" x14ac:dyDescent="0.25">
      <c r="B52" s="150" t="s">
        <v>410</v>
      </c>
      <c r="C52" s="151">
        <v>7.7899999999999991</v>
      </c>
      <c r="D52" s="152" t="s">
        <v>374</v>
      </c>
    </row>
    <row r="53" spans="2:4" ht="25.5" x14ac:dyDescent="0.25">
      <c r="B53" s="150" t="s">
        <v>411</v>
      </c>
      <c r="C53" s="151">
        <v>10.958</v>
      </c>
      <c r="D53" s="152" t="s">
        <v>374</v>
      </c>
    </row>
    <row r="54" spans="2:4" ht="25.5" x14ac:dyDescent="0.25">
      <c r="B54" s="150" t="s">
        <v>412</v>
      </c>
      <c r="C54" s="151">
        <v>18.420000000000002</v>
      </c>
      <c r="D54" s="152" t="s">
        <v>374</v>
      </c>
    </row>
    <row r="55" spans="2:4" ht="25.5" x14ac:dyDescent="0.25">
      <c r="B55" s="150" t="s">
        <v>413</v>
      </c>
      <c r="C55" s="151">
        <v>12.507999999999999</v>
      </c>
      <c r="D55" s="152" t="s">
        <v>374</v>
      </c>
    </row>
    <row r="56" spans="2:4" ht="25.5" x14ac:dyDescent="0.25">
      <c r="B56" s="150" t="s">
        <v>414</v>
      </c>
      <c r="C56" s="151">
        <v>9.766</v>
      </c>
      <c r="D56" s="152" t="s">
        <v>374</v>
      </c>
    </row>
    <row r="57" spans="2:4" ht="25.5" x14ac:dyDescent="0.25">
      <c r="B57" s="150" t="s">
        <v>415</v>
      </c>
      <c r="C57" s="151">
        <v>1.972</v>
      </c>
      <c r="D57" s="152" t="s">
        <v>374</v>
      </c>
    </row>
    <row r="58" spans="2:4" ht="25.5" x14ac:dyDescent="0.25">
      <c r="B58" s="150" t="s">
        <v>416</v>
      </c>
      <c r="C58" s="151">
        <v>16.015999999999998</v>
      </c>
      <c r="D58" s="152" t="s">
        <v>374</v>
      </c>
    </row>
    <row r="59" spans="2:4" ht="25.5" x14ac:dyDescent="0.25">
      <c r="B59" s="150" t="s">
        <v>417</v>
      </c>
      <c r="C59" s="151">
        <v>8.1519999999999992</v>
      </c>
      <c r="D59" s="152" t="s">
        <v>374</v>
      </c>
    </row>
    <row r="60" spans="2:4" ht="25.5" x14ac:dyDescent="0.25">
      <c r="B60" s="150" t="s">
        <v>418</v>
      </c>
      <c r="C60" s="151">
        <v>5.5419999999999998</v>
      </c>
      <c r="D60" s="152" t="s">
        <v>374</v>
      </c>
    </row>
    <row r="61" spans="2:4" ht="25.5" x14ac:dyDescent="0.25">
      <c r="B61" s="150" t="s">
        <v>419</v>
      </c>
      <c r="C61" s="151">
        <v>10.65</v>
      </c>
      <c r="D61" s="152" t="s">
        <v>374</v>
      </c>
    </row>
    <row r="62" spans="2:4" ht="25.5" x14ac:dyDescent="0.25">
      <c r="B62" s="150" t="s">
        <v>420</v>
      </c>
      <c r="C62" s="151">
        <v>12.05</v>
      </c>
      <c r="D62" s="152" t="s">
        <v>374</v>
      </c>
    </row>
    <row r="63" spans="2:4" ht="25.5" x14ac:dyDescent="0.25">
      <c r="B63" s="150" t="s">
        <v>421</v>
      </c>
      <c r="C63" s="151">
        <v>16.527999999999999</v>
      </c>
      <c r="D63" s="152" t="s">
        <v>374</v>
      </c>
    </row>
    <row r="64" spans="2:4" ht="25.5" x14ac:dyDescent="0.25">
      <c r="B64" s="150" t="s">
        <v>422</v>
      </c>
      <c r="C64" s="151">
        <v>6.0179999999999998</v>
      </c>
      <c r="D64" s="152" t="s">
        <v>374</v>
      </c>
    </row>
    <row r="65" spans="2:4" ht="25.5" x14ac:dyDescent="0.25">
      <c r="B65" s="150" t="s">
        <v>423</v>
      </c>
      <c r="C65" s="151">
        <v>6.67</v>
      </c>
      <c r="D65" s="152" t="s">
        <v>374</v>
      </c>
    </row>
    <row r="66" spans="2:4" ht="25.5" x14ac:dyDescent="0.25">
      <c r="B66" s="150" t="s">
        <v>424</v>
      </c>
      <c r="C66" s="151">
        <v>10.348000000000001</v>
      </c>
      <c r="D66" s="152" t="s">
        <v>374</v>
      </c>
    </row>
    <row r="67" spans="2:4" ht="25.5" x14ac:dyDescent="0.25">
      <c r="B67" s="150" t="s">
        <v>425</v>
      </c>
      <c r="C67" s="151">
        <v>3.0179999999999998</v>
      </c>
      <c r="D67" s="152" t="s">
        <v>374</v>
      </c>
    </row>
    <row r="68" spans="2:4" ht="25.5" x14ac:dyDescent="0.25">
      <c r="B68" s="150" t="s">
        <v>426</v>
      </c>
      <c r="C68" s="151">
        <v>4.6400000000000006</v>
      </c>
      <c r="D68" s="152" t="s">
        <v>374</v>
      </c>
    </row>
    <row r="69" spans="2:4" ht="25.5" x14ac:dyDescent="0.25">
      <c r="B69" s="150" t="s">
        <v>427</v>
      </c>
      <c r="C69" s="151">
        <v>6.4</v>
      </c>
      <c r="D69" s="152" t="s">
        <v>374</v>
      </c>
    </row>
    <row r="70" spans="2:4" ht="25.5" x14ac:dyDescent="0.25">
      <c r="B70" s="150" t="s">
        <v>428</v>
      </c>
      <c r="C70" s="151">
        <v>9.8460000000000001</v>
      </c>
      <c r="D70" s="152" t="s">
        <v>374</v>
      </c>
    </row>
    <row r="71" spans="2:4" ht="25.5" x14ac:dyDescent="0.25">
      <c r="B71" s="150" t="s">
        <v>429</v>
      </c>
      <c r="C71" s="151">
        <v>8.51</v>
      </c>
      <c r="D71" s="152" t="s">
        <v>374</v>
      </c>
    </row>
    <row r="72" spans="2:4" ht="25.5" x14ac:dyDescent="0.25">
      <c r="B72" s="150" t="s">
        <v>430</v>
      </c>
      <c r="C72" s="151">
        <v>13.225999999999999</v>
      </c>
      <c r="D72" s="152" t="s">
        <v>374</v>
      </c>
    </row>
    <row r="73" spans="2:4" ht="25.5" x14ac:dyDescent="0.25">
      <c r="B73" s="150" t="s">
        <v>431</v>
      </c>
      <c r="C73" s="151">
        <v>6.2</v>
      </c>
      <c r="D73" s="152" t="s">
        <v>374</v>
      </c>
    </row>
    <row r="74" spans="2:4" ht="25.5" x14ac:dyDescent="0.25">
      <c r="B74" s="150" t="s">
        <v>432</v>
      </c>
      <c r="C74" s="151">
        <v>10.186</v>
      </c>
      <c r="D74" s="152" t="s">
        <v>374</v>
      </c>
    </row>
    <row r="75" spans="2:4" ht="25.5" x14ac:dyDescent="0.25">
      <c r="B75" s="150" t="s">
        <v>433</v>
      </c>
      <c r="C75" s="151">
        <v>7.2179999999999991</v>
      </c>
      <c r="D75" s="152" t="s">
        <v>374</v>
      </c>
    </row>
    <row r="76" spans="2:4" ht="25.5" x14ac:dyDescent="0.25">
      <c r="B76" s="150" t="s">
        <v>434</v>
      </c>
      <c r="C76" s="151">
        <v>16.951999999999998</v>
      </c>
      <c r="D76" s="152" t="s">
        <v>374</v>
      </c>
    </row>
    <row r="77" spans="2:4" ht="25.5" x14ac:dyDescent="0.25">
      <c r="B77" s="150" t="s">
        <v>435</v>
      </c>
      <c r="C77" s="151">
        <v>21.79</v>
      </c>
      <c r="D77" s="152" t="s">
        <v>374</v>
      </c>
    </row>
    <row r="78" spans="2:4" ht="25.5" x14ac:dyDescent="0.25">
      <c r="B78" s="150" t="s">
        <v>436</v>
      </c>
      <c r="C78" s="151">
        <v>4.8319999999999999</v>
      </c>
      <c r="D78" s="152" t="s">
        <v>374</v>
      </c>
    </row>
    <row r="79" spans="2:4" ht="25.5" x14ac:dyDescent="0.25">
      <c r="B79" s="150" t="s">
        <v>437</v>
      </c>
      <c r="C79" s="151">
        <v>8.7540000000000013</v>
      </c>
      <c r="D79" s="152" t="s">
        <v>374</v>
      </c>
    </row>
    <row r="80" spans="2:4" ht="25.5" x14ac:dyDescent="0.25">
      <c r="B80" s="150" t="s">
        <v>438</v>
      </c>
      <c r="C80" s="151">
        <v>9.2240000000000002</v>
      </c>
      <c r="D80" s="152" t="s">
        <v>374</v>
      </c>
    </row>
    <row r="81" spans="2:4" ht="25.5" x14ac:dyDescent="0.25">
      <c r="B81" s="150" t="s">
        <v>439</v>
      </c>
      <c r="C81" s="151">
        <v>9.331999999999999</v>
      </c>
      <c r="D81" s="152" t="s">
        <v>374</v>
      </c>
    </row>
    <row r="82" spans="2:4" ht="25.5" x14ac:dyDescent="0.25">
      <c r="B82" s="150" t="s">
        <v>440</v>
      </c>
      <c r="C82" s="151">
        <v>6.8559999999999999</v>
      </c>
      <c r="D82" s="152" t="s">
        <v>374</v>
      </c>
    </row>
    <row r="83" spans="2:4" ht="25.5" x14ac:dyDescent="0.25">
      <c r="B83" s="150" t="s">
        <v>441</v>
      </c>
      <c r="C83" s="151">
        <v>13.75</v>
      </c>
      <c r="D83" s="152" t="s">
        <v>374</v>
      </c>
    </row>
    <row r="84" spans="2:4" ht="25.5" x14ac:dyDescent="0.25">
      <c r="B84" s="150" t="s">
        <v>442</v>
      </c>
      <c r="C84" s="151">
        <v>11.364000000000001</v>
      </c>
      <c r="D84" s="152" t="s">
        <v>374</v>
      </c>
    </row>
    <row r="85" spans="2:4" ht="25.5" x14ac:dyDescent="0.25">
      <c r="B85" s="150" t="s">
        <v>443</v>
      </c>
      <c r="C85" s="151">
        <v>16.312000000000001</v>
      </c>
      <c r="D85" s="152" t="s">
        <v>374</v>
      </c>
    </row>
    <row r="86" spans="2:4" ht="25.5" x14ac:dyDescent="0.25">
      <c r="B86" s="150" t="s">
        <v>444</v>
      </c>
      <c r="C86" s="151">
        <v>8.2940000000000005</v>
      </c>
      <c r="D86" s="152" t="s">
        <v>374</v>
      </c>
    </row>
    <row r="87" spans="2:4" ht="25.5" x14ac:dyDescent="0.25">
      <c r="B87" s="150" t="s">
        <v>445</v>
      </c>
      <c r="C87" s="151">
        <v>6.910000000000001</v>
      </c>
      <c r="D87" s="152" t="s">
        <v>374</v>
      </c>
    </row>
    <row r="88" spans="2:4" ht="25.5" x14ac:dyDescent="0.25">
      <c r="B88" s="150" t="s">
        <v>446</v>
      </c>
      <c r="C88" s="151">
        <v>11.414</v>
      </c>
      <c r="D88" s="152" t="s">
        <v>374</v>
      </c>
    </row>
    <row r="89" spans="2:4" ht="25.5" x14ac:dyDescent="0.25">
      <c r="B89" s="150" t="s">
        <v>447</v>
      </c>
      <c r="C89" s="151">
        <v>8.2159999999999993</v>
      </c>
      <c r="D89" s="152" t="s">
        <v>374</v>
      </c>
    </row>
    <row r="90" spans="2:4" ht="25.5" x14ac:dyDescent="0.25">
      <c r="B90" s="150" t="s">
        <v>448</v>
      </c>
      <c r="C90" s="151">
        <v>13.110000000000003</v>
      </c>
      <c r="D90" s="152" t="s">
        <v>374</v>
      </c>
    </row>
    <row r="91" spans="2:4" ht="25.5" x14ac:dyDescent="0.25">
      <c r="B91" s="150" t="s">
        <v>449</v>
      </c>
      <c r="C91" s="151">
        <v>11.812000000000001</v>
      </c>
      <c r="D91" s="152" t="s">
        <v>374</v>
      </c>
    </row>
    <row r="92" spans="2:4" ht="25.5" x14ac:dyDescent="0.25">
      <c r="B92" s="150" t="s">
        <v>450</v>
      </c>
      <c r="C92" s="151">
        <v>8.4700000000000006</v>
      </c>
      <c r="D92" s="152" t="s">
        <v>374</v>
      </c>
    </row>
    <row r="93" spans="2:4" ht="25.5" x14ac:dyDescent="0.25">
      <c r="B93" s="150" t="s">
        <v>451</v>
      </c>
      <c r="C93" s="151">
        <v>12.992000000000001</v>
      </c>
      <c r="D93" s="152" t="s">
        <v>374</v>
      </c>
    </row>
    <row r="94" spans="2:4" ht="25.5" x14ac:dyDescent="0.25">
      <c r="B94" s="150" t="s">
        <v>452</v>
      </c>
      <c r="C94" s="151">
        <v>8.0400000000000009</v>
      </c>
      <c r="D94" s="152" t="s">
        <v>374</v>
      </c>
    </row>
    <row r="95" spans="2:4" ht="25.5" x14ac:dyDescent="0.25">
      <c r="B95" s="150" t="s">
        <v>453</v>
      </c>
      <c r="C95" s="151">
        <v>7.15</v>
      </c>
      <c r="D95" s="152" t="s">
        <v>374</v>
      </c>
    </row>
    <row r="96" spans="2:4" ht="25.5" x14ac:dyDescent="0.25">
      <c r="B96" s="150" t="s">
        <v>454</v>
      </c>
      <c r="C96" s="151">
        <v>6.9960000000000004</v>
      </c>
      <c r="D96" s="152" t="s">
        <v>374</v>
      </c>
    </row>
    <row r="97" spans="2:4" ht="25.5" x14ac:dyDescent="0.25">
      <c r="B97" s="150" t="s">
        <v>455</v>
      </c>
      <c r="C97" s="151">
        <v>10.16</v>
      </c>
      <c r="D97" s="152" t="s">
        <v>374</v>
      </c>
    </row>
    <row r="98" spans="2:4" ht="25.5" x14ac:dyDescent="0.25">
      <c r="B98" s="150" t="s">
        <v>456</v>
      </c>
      <c r="C98" s="151">
        <v>11.024000000000001</v>
      </c>
      <c r="D98" s="152" t="s">
        <v>374</v>
      </c>
    </row>
    <row r="99" spans="2:4" ht="25.5" x14ac:dyDescent="0.25">
      <c r="B99" s="150" t="s">
        <v>457</v>
      </c>
      <c r="C99" s="151">
        <v>8.0280000000000005</v>
      </c>
      <c r="D99" s="152" t="s">
        <v>374</v>
      </c>
    </row>
    <row r="100" spans="2:4" ht="25.5" x14ac:dyDescent="0.25">
      <c r="B100" s="150" t="s">
        <v>458</v>
      </c>
      <c r="C100" s="151">
        <v>9.4260000000000002</v>
      </c>
      <c r="D100" s="152" t="s">
        <v>374</v>
      </c>
    </row>
    <row r="101" spans="2:4" ht="25.5" x14ac:dyDescent="0.25">
      <c r="B101" s="150" t="s">
        <v>459</v>
      </c>
      <c r="C101" s="151">
        <v>9.2039999999999988</v>
      </c>
      <c r="D101" s="152" t="s">
        <v>374</v>
      </c>
    </row>
  </sheetData>
  <sheetProtection algorithmName="SHA-512" hashValue="x5CUpGtOBodMpPKJwgJGjEPu5jZh7Tj6Hl7YnPomEIREA1rBE2m9/SIKNGLu1vd9mtb33GLh4rNTo02cTFUANg==" saltValue="1sC+/9ByCtggas3xMFBy2Q==" spinCount="100000" sheet="1" objects="1" scenarios="1" selectLockedCells="1"/>
  <pageMargins left="0.7" right="0.7" top="0.75" bottom="0.75" header="0.3" footer="0.3"/>
  <pageSetup paperSize="9" orientation="portrait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4"/>
  <dimension ref="A1:E108"/>
  <sheetViews>
    <sheetView workbookViewId="0">
      <selection activeCell="A6" sqref="A6"/>
    </sheetView>
  </sheetViews>
  <sheetFormatPr baseColWidth="10" defaultColWidth="9.140625" defaultRowHeight="15" x14ac:dyDescent="0.25"/>
  <cols>
    <col min="2" max="2" width="57.5703125" customWidth="1"/>
    <col min="3" max="4" width="19.140625" customWidth="1"/>
    <col min="5" max="5" width="22.42578125" customWidth="1"/>
  </cols>
  <sheetData>
    <row r="1" spans="1:5" x14ac:dyDescent="0.25">
      <c r="A1" s="142" t="s">
        <v>160</v>
      </c>
      <c r="B1" s="143"/>
    </row>
    <row r="2" spans="1:5" x14ac:dyDescent="0.25">
      <c r="A2" s="143" t="s">
        <v>104</v>
      </c>
      <c r="B2" s="143"/>
    </row>
    <row r="4" spans="1:5" x14ac:dyDescent="0.25">
      <c r="A4" s="26" t="s">
        <v>109</v>
      </c>
    </row>
    <row r="5" spans="1:5" x14ac:dyDescent="0.25">
      <c r="A5" s="259" t="s">
        <v>159</v>
      </c>
      <c r="B5" s="260"/>
      <c r="C5" s="261"/>
      <c r="D5" s="85"/>
    </row>
    <row r="6" spans="1:5" ht="34.5" customHeight="1" x14ac:dyDescent="0.25">
      <c r="A6" s="202" t="s">
        <v>54</v>
      </c>
      <c r="B6" s="192" t="s">
        <v>130</v>
      </c>
      <c r="C6" s="192" t="s">
        <v>119</v>
      </c>
      <c r="D6" s="192" t="s">
        <v>120</v>
      </c>
      <c r="E6" s="192" t="s">
        <v>52</v>
      </c>
    </row>
    <row r="7" spans="1:5" x14ac:dyDescent="0.25">
      <c r="A7" s="194">
        <v>1</v>
      </c>
      <c r="B7" s="29"/>
      <c r="C7" s="29"/>
      <c r="D7" s="29"/>
      <c r="E7" s="194" t="str">
        <f>IF(B7&lt;&gt;"",(CONCATENATE('Valoració '!$D$7,"ERC_00",A7)),"")</f>
        <v/>
      </c>
    </row>
    <row r="8" spans="1:5" x14ac:dyDescent="0.25">
      <c r="A8" s="194">
        <v>2</v>
      </c>
      <c r="B8" s="29"/>
      <c r="C8" s="29"/>
      <c r="D8" s="29"/>
      <c r="E8" s="194" t="str">
        <f>IF(B8&lt;&gt;"",(CONCATENATE('Valoració '!$D$7,"ERC_00",A8)),"")</f>
        <v/>
      </c>
    </row>
    <row r="9" spans="1:5" x14ac:dyDescent="0.25">
      <c r="A9" s="194">
        <v>3</v>
      </c>
      <c r="B9" s="29"/>
      <c r="C9" s="29"/>
      <c r="D9" s="29"/>
      <c r="E9" s="194" t="str">
        <f>IF(B9&lt;&gt;"",(CONCATENATE('Valoració '!$D$7,"ERC_00",A9)),"")</f>
        <v/>
      </c>
    </row>
    <row r="10" spans="1:5" x14ac:dyDescent="0.25">
      <c r="A10" s="194">
        <v>4</v>
      </c>
      <c r="B10" s="29"/>
      <c r="C10" s="29"/>
      <c r="D10" s="29"/>
      <c r="E10" s="194" t="str">
        <f>IF(B10&lt;&gt;"",(CONCATENATE('Valoració '!$D$7,"ERC_00",A10)),"")</f>
        <v/>
      </c>
    </row>
    <row r="11" spans="1:5" x14ac:dyDescent="0.25">
      <c r="A11" s="194">
        <v>5</v>
      </c>
      <c r="B11" s="29"/>
      <c r="C11" s="29"/>
      <c r="D11" s="29"/>
      <c r="E11" s="194" t="str">
        <f>IF(B11&lt;&gt;"",(CONCATENATE('Valoració '!$D$7,"ERC_00",A11)),"")</f>
        <v/>
      </c>
    </row>
    <row r="12" spans="1:5" x14ac:dyDescent="0.25">
      <c r="A12" s="194">
        <v>6</v>
      </c>
      <c r="B12" s="29"/>
      <c r="C12" s="29"/>
      <c r="D12" s="29"/>
      <c r="E12" s="194" t="str">
        <f>IF(B12&lt;&gt;"",(CONCATENATE('Valoració '!$D$7,"ERC_00",A12)),"")</f>
        <v/>
      </c>
    </row>
    <row r="13" spans="1:5" x14ac:dyDescent="0.25">
      <c r="A13" s="194">
        <v>7</v>
      </c>
      <c r="B13" s="3"/>
      <c r="C13" s="3"/>
      <c r="D13" s="3"/>
      <c r="E13" s="194" t="str">
        <f>IF(B13&lt;&gt;"",(CONCATENATE('Valoració '!$D$7,"ERC_00",A13)),"")</f>
        <v/>
      </c>
    </row>
    <row r="14" spans="1:5" x14ac:dyDescent="0.25">
      <c r="A14" s="194">
        <v>8</v>
      </c>
      <c r="B14" s="3"/>
      <c r="C14" s="3"/>
      <c r="D14" s="3"/>
      <c r="E14" s="194" t="str">
        <f>IF(B14&lt;&gt;"",(CONCATENATE('Valoració '!$D$7,"ERC_00",A14)),"")</f>
        <v/>
      </c>
    </row>
    <row r="15" spans="1:5" x14ac:dyDescent="0.25">
      <c r="A15" s="194">
        <v>9</v>
      </c>
      <c r="B15" s="3"/>
      <c r="C15" s="3"/>
      <c r="D15" s="3"/>
      <c r="E15" s="194" t="str">
        <f>IF(B15&lt;&gt;"",(CONCATENATE('Valoració '!$D$7,"ERC_00",A15)),"")</f>
        <v/>
      </c>
    </row>
    <row r="16" spans="1:5" x14ac:dyDescent="0.25">
      <c r="A16" s="194">
        <v>10</v>
      </c>
      <c r="B16" s="3"/>
      <c r="C16" s="3"/>
      <c r="D16" s="3"/>
      <c r="E16" s="194" t="str">
        <f>IF(B16&lt;&gt;"",(CONCATENATE('Valoració '!$D$7,"ERC_00",A16)),"")</f>
        <v/>
      </c>
    </row>
    <row r="17" spans="1:5" x14ac:dyDescent="0.25">
      <c r="A17" s="194">
        <v>11</v>
      </c>
      <c r="B17" s="3"/>
      <c r="C17" s="3"/>
      <c r="D17" s="3"/>
      <c r="E17" s="194" t="str">
        <f>IF(B17&lt;&gt;"",(CONCATENATE('Valoració '!$D$7,"ERC_00",A17)),"")</f>
        <v/>
      </c>
    </row>
    <row r="18" spans="1:5" x14ac:dyDescent="0.25">
      <c r="A18" s="194">
        <v>12</v>
      </c>
      <c r="B18" s="3"/>
      <c r="C18" s="3"/>
      <c r="D18" s="3"/>
      <c r="E18" s="194" t="str">
        <f>IF(B18&lt;&gt;"",(CONCATENATE('Valoració '!$D$7,"ERC_00",A18)),"")</f>
        <v/>
      </c>
    </row>
    <row r="19" spans="1:5" x14ac:dyDescent="0.25">
      <c r="A19" s="194">
        <v>13</v>
      </c>
      <c r="B19" s="3"/>
      <c r="C19" s="3"/>
      <c r="D19" s="3"/>
      <c r="E19" s="194" t="str">
        <f>IF(B19&lt;&gt;"",(CONCATENATE('Valoració '!$D$7,"ERC_00",A19)),"")</f>
        <v/>
      </c>
    </row>
    <row r="20" spans="1:5" x14ac:dyDescent="0.25">
      <c r="A20" s="194">
        <v>14</v>
      </c>
      <c r="B20" s="3"/>
      <c r="C20" s="3"/>
      <c r="D20" s="3"/>
      <c r="E20" s="194" t="str">
        <f>IF(B20&lt;&gt;"",(CONCATENATE('Valoració '!$D$7,"ERC_00",A20)),"")</f>
        <v/>
      </c>
    </row>
    <row r="21" spans="1:5" x14ac:dyDescent="0.25">
      <c r="A21" s="194">
        <v>15</v>
      </c>
      <c r="B21" s="3"/>
      <c r="C21" s="3"/>
      <c r="D21" s="3"/>
      <c r="E21" s="194" t="str">
        <f>IF(B21&lt;&gt;"",(CONCATENATE('Valoració '!$D$7,"ERC_00",A21)),"")</f>
        <v/>
      </c>
    </row>
    <row r="22" spans="1:5" x14ac:dyDescent="0.25">
      <c r="A22" s="194">
        <v>16</v>
      </c>
      <c r="B22" s="3"/>
      <c r="C22" s="3"/>
      <c r="D22" s="3"/>
      <c r="E22" s="194" t="str">
        <f>IF(B22&lt;&gt;"",(CONCATENATE('Valoració '!$D$7,"ERC_00",A22)),"")</f>
        <v/>
      </c>
    </row>
    <row r="23" spans="1:5" x14ac:dyDescent="0.25">
      <c r="A23" s="194">
        <v>17</v>
      </c>
      <c r="B23" s="3"/>
      <c r="C23" s="3"/>
      <c r="D23" s="3"/>
      <c r="E23" s="194" t="str">
        <f>IF(B23&lt;&gt;"",(CONCATENATE('Valoració '!$D$7,"ERC_00",A23)),"")</f>
        <v/>
      </c>
    </row>
    <row r="24" spans="1:5" x14ac:dyDescent="0.25">
      <c r="A24" s="194">
        <v>18</v>
      </c>
      <c r="B24" s="3"/>
      <c r="C24" s="3"/>
      <c r="D24" s="3"/>
      <c r="E24" s="194" t="str">
        <f>IF(B24&lt;&gt;"",(CONCATENATE('Valoració '!$D$7,"ERC_00",A24)),"")</f>
        <v/>
      </c>
    </row>
    <row r="25" spans="1:5" x14ac:dyDescent="0.25">
      <c r="A25" s="194">
        <v>19</v>
      </c>
      <c r="B25" s="3"/>
      <c r="C25" s="3"/>
      <c r="D25" s="3"/>
      <c r="E25" s="194" t="str">
        <f>IF(B25&lt;&gt;"",(CONCATENATE('Valoració '!$D$7,"ERC_00",A25)),"")</f>
        <v/>
      </c>
    </row>
    <row r="26" spans="1:5" x14ac:dyDescent="0.25">
      <c r="A26" s="194">
        <v>20</v>
      </c>
      <c r="B26" s="3"/>
      <c r="C26" s="3"/>
      <c r="D26" s="3"/>
      <c r="E26" s="194" t="str">
        <f>IF(B26&lt;&gt;"",(CONCATENATE('Valoració '!$D$7,"ERC_00",A26)),"")</f>
        <v/>
      </c>
    </row>
    <row r="27" spans="1:5" x14ac:dyDescent="0.25">
      <c r="A27" s="194">
        <v>21</v>
      </c>
      <c r="B27" s="3"/>
      <c r="C27" s="3"/>
      <c r="D27" s="3"/>
      <c r="E27" s="194" t="str">
        <f>IF(B27&lt;&gt;"",(CONCATENATE('Valoració '!$D$7,"ERC_00",A27)),"")</f>
        <v/>
      </c>
    </row>
    <row r="28" spans="1:5" x14ac:dyDescent="0.25">
      <c r="A28" s="194">
        <v>22</v>
      </c>
      <c r="B28" s="3"/>
      <c r="C28" s="3"/>
      <c r="D28" s="3"/>
      <c r="E28" s="194" t="str">
        <f>IF(B28&lt;&gt;"",(CONCATENATE('Valoració '!$D$7,"ERC_00",A28)),"")</f>
        <v/>
      </c>
    </row>
    <row r="29" spans="1:5" x14ac:dyDescent="0.25">
      <c r="A29" s="194">
        <v>23</v>
      </c>
      <c r="B29" s="3"/>
      <c r="C29" s="3"/>
      <c r="D29" s="3"/>
      <c r="E29" s="194" t="str">
        <f>IF(B29&lt;&gt;"",(CONCATENATE('Valoració '!$D$7,"ERC_00",A29)),"")</f>
        <v/>
      </c>
    </row>
    <row r="30" spans="1:5" x14ac:dyDescent="0.25">
      <c r="A30" s="194">
        <v>24</v>
      </c>
      <c r="B30" s="3"/>
      <c r="C30" s="3"/>
      <c r="D30" s="3"/>
      <c r="E30" s="194" t="str">
        <f>IF(B30&lt;&gt;"",(CONCATENATE('Valoració '!$D$7,"ERC_00",A30)),"")</f>
        <v/>
      </c>
    </row>
    <row r="31" spans="1:5" x14ac:dyDescent="0.25">
      <c r="A31" s="194">
        <v>25</v>
      </c>
      <c r="B31" s="3"/>
      <c r="C31" s="3"/>
      <c r="D31" s="3"/>
      <c r="E31" s="194" t="str">
        <f>IF(B31&lt;&gt;"",(CONCATENATE('Valoració '!$D$7,"ERC_00",A31)),"")</f>
        <v/>
      </c>
    </row>
    <row r="32" spans="1:5" x14ac:dyDescent="0.25">
      <c r="A32" s="194">
        <v>26</v>
      </c>
      <c r="B32" s="3"/>
      <c r="C32" s="3"/>
      <c r="D32" s="3"/>
      <c r="E32" s="194" t="str">
        <f>IF(B32&lt;&gt;"",(CONCATENATE('Valoració '!$D$7,"ERC_00",A32)),"")</f>
        <v/>
      </c>
    </row>
    <row r="33" spans="1:5" x14ac:dyDescent="0.25">
      <c r="A33" s="194">
        <v>27</v>
      </c>
      <c r="B33" s="3"/>
      <c r="C33" s="3"/>
      <c r="D33" s="3"/>
      <c r="E33" s="194" t="str">
        <f>IF(B33&lt;&gt;"",(CONCATENATE('Valoració '!$D$7,"ERC_00",A33)),"")</f>
        <v/>
      </c>
    </row>
    <row r="34" spans="1:5" x14ac:dyDescent="0.25">
      <c r="A34" s="194">
        <v>28</v>
      </c>
      <c r="B34" s="3"/>
      <c r="C34" s="3"/>
      <c r="D34" s="3"/>
      <c r="E34" s="194" t="str">
        <f>IF(B34&lt;&gt;"",(CONCATENATE('Valoració '!$D$7,"ERC_00",A34)),"")</f>
        <v/>
      </c>
    </row>
    <row r="35" spans="1:5" x14ac:dyDescent="0.25">
      <c r="A35" s="194">
        <v>29</v>
      </c>
      <c r="B35" s="3"/>
      <c r="C35" s="3"/>
      <c r="D35" s="3"/>
      <c r="E35" s="194" t="str">
        <f>IF(B35&lt;&gt;"",(CONCATENATE('Valoració '!$D$7,"ERC_00",A35)),"")</f>
        <v/>
      </c>
    </row>
    <row r="36" spans="1:5" x14ac:dyDescent="0.25">
      <c r="A36" s="194">
        <v>30</v>
      </c>
      <c r="B36" s="3"/>
      <c r="C36" s="3"/>
      <c r="D36" s="3"/>
      <c r="E36" s="194" t="str">
        <f>IF(B36&lt;&gt;"",(CONCATENATE('Valoració '!$D$7,"ERC_00",A36)),"")</f>
        <v/>
      </c>
    </row>
    <row r="37" spans="1:5" x14ac:dyDescent="0.25">
      <c r="A37" s="194">
        <v>31</v>
      </c>
      <c r="B37" s="3"/>
      <c r="C37" s="3"/>
      <c r="D37" s="3"/>
      <c r="E37" s="194" t="str">
        <f>IF(B37&lt;&gt;"",(CONCATENATE('Valoració '!$D$7,"ERC_00",A37)),"")</f>
        <v/>
      </c>
    </row>
    <row r="38" spans="1:5" x14ac:dyDescent="0.25">
      <c r="A38" s="194">
        <v>32</v>
      </c>
      <c r="B38" s="3"/>
      <c r="C38" s="3"/>
      <c r="D38" s="3"/>
      <c r="E38" s="194" t="str">
        <f>IF(B38&lt;&gt;"",(CONCATENATE('Valoració '!$D$7,"ERC_00",A38)),"")</f>
        <v/>
      </c>
    </row>
    <row r="39" spans="1:5" x14ac:dyDescent="0.25">
      <c r="A39" s="194">
        <v>33</v>
      </c>
      <c r="B39" s="3"/>
      <c r="C39" s="3"/>
      <c r="D39" s="3"/>
      <c r="E39" s="194" t="str">
        <f>IF(B39&lt;&gt;"",(CONCATENATE('Valoració '!$D$7,"ERC_00",A39)),"")</f>
        <v/>
      </c>
    </row>
    <row r="40" spans="1:5" x14ac:dyDescent="0.25">
      <c r="A40" s="194">
        <v>34</v>
      </c>
      <c r="B40" s="3"/>
      <c r="C40" s="3"/>
      <c r="D40" s="3"/>
      <c r="E40" s="194" t="str">
        <f>IF(B40&lt;&gt;"",(CONCATENATE('Valoració '!$D$7,"ERC_00",A40)),"")</f>
        <v/>
      </c>
    </row>
    <row r="41" spans="1:5" x14ac:dyDescent="0.25">
      <c r="A41" s="194">
        <v>35</v>
      </c>
      <c r="B41" s="3"/>
      <c r="C41" s="3"/>
      <c r="D41" s="3"/>
      <c r="E41" s="194" t="str">
        <f>IF(B41&lt;&gt;"",(CONCATENATE('Valoració '!$D$7,"ERC_00",A41)),"")</f>
        <v/>
      </c>
    </row>
    <row r="42" spans="1:5" x14ac:dyDescent="0.25">
      <c r="A42" s="194">
        <v>36</v>
      </c>
      <c r="B42" s="3"/>
      <c r="C42" s="3"/>
      <c r="D42" s="3"/>
      <c r="E42" s="194" t="str">
        <f>IF(B42&lt;&gt;"",(CONCATENATE('Valoració '!$D$7,"ERC_00",A42)),"")</f>
        <v/>
      </c>
    </row>
    <row r="43" spans="1:5" x14ac:dyDescent="0.25">
      <c r="A43" s="194">
        <v>37</v>
      </c>
      <c r="B43" s="3"/>
      <c r="C43" s="3"/>
      <c r="D43" s="3"/>
      <c r="E43" s="194" t="str">
        <f>IF(B43&lt;&gt;"",(CONCATENATE('Valoració '!$D$7,"ERC_00",A43)),"")</f>
        <v/>
      </c>
    </row>
    <row r="44" spans="1:5" x14ac:dyDescent="0.25">
      <c r="A44" s="194">
        <v>38</v>
      </c>
      <c r="B44" s="3"/>
      <c r="C44" s="3"/>
      <c r="D44" s="3"/>
      <c r="E44" s="194" t="str">
        <f>IF(B44&lt;&gt;"",(CONCATENATE('Valoració '!$D$7,"ERC_00",A44)),"")</f>
        <v/>
      </c>
    </row>
    <row r="45" spans="1:5" x14ac:dyDescent="0.25">
      <c r="A45" s="194">
        <v>39</v>
      </c>
      <c r="B45" s="3"/>
      <c r="C45" s="3"/>
      <c r="D45" s="3"/>
      <c r="E45" s="194" t="str">
        <f>IF(B45&lt;&gt;"",(CONCATENATE('Valoració '!$D$7,"ERC_00",A45)),"")</f>
        <v/>
      </c>
    </row>
    <row r="46" spans="1:5" x14ac:dyDescent="0.25">
      <c r="A46" s="194">
        <v>40</v>
      </c>
      <c r="B46" s="3"/>
      <c r="C46" s="3"/>
      <c r="D46" s="3"/>
      <c r="E46" s="194" t="str">
        <f>IF(B46&lt;&gt;"",(CONCATENATE('Valoració '!$D$7,"ERC_00",A46)),"")</f>
        <v/>
      </c>
    </row>
    <row r="47" spans="1:5" x14ac:dyDescent="0.25">
      <c r="A47" s="194">
        <v>41</v>
      </c>
      <c r="B47" s="3"/>
      <c r="C47" s="3"/>
      <c r="D47" s="3"/>
      <c r="E47" s="194" t="str">
        <f>IF(B47&lt;&gt;"",(CONCATENATE('Valoració '!$D$7,"ERC_00",A47)),"")</f>
        <v/>
      </c>
    </row>
    <row r="48" spans="1:5" x14ac:dyDescent="0.25">
      <c r="A48" s="194">
        <v>42</v>
      </c>
      <c r="B48" s="3"/>
      <c r="C48" s="3"/>
      <c r="D48" s="3"/>
      <c r="E48" s="194" t="str">
        <f>IF(B48&lt;&gt;"",(CONCATENATE('Valoració '!$D$7,"ERC_00",A48)),"")</f>
        <v/>
      </c>
    </row>
    <row r="49" spans="1:5" x14ac:dyDescent="0.25">
      <c r="A49" s="194">
        <v>43</v>
      </c>
      <c r="B49" s="3"/>
      <c r="C49" s="3"/>
      <c r="D49" s="3"/>
      <c r="E49" s="194" t="str">
        <f>IF(B49&lt;&gt;"",(CONCATENATE('Valoració '!$D$7,"ERC_00",A49)),"")</f>
        <v/>
      </c>
    </row>
    <row r="50" spans="1:5" x14ac:dyDescent="0.25">
      <c r="A50" s="194">
        <v>44</v>
      </c>
      <c r="B50" s="3"/>
      <c r="C50" s="3"/>
      <c r="D50" s="3"/>
      <c r="E50" s="194" t="str">
        <f>IF(B50&lt;&gt;"",(CONCATENATE('Valoració '!$D$7,"ERC_00",A50)),"")</f>
        <v/>
      </c>
    </row>
    <row r="51" spans="1:5" x14ac:dyDescent="0.25">
      <c r="A51" s="194">
        <v>45</v>
      </c>
      <c r="B51" s="3"/>
      <c r="C51" s="3"/>
      <c r="D51" s="3"/>
      <c r="E51" s="194" t="str">
        <f>IF(B51&lt;&gt;"",(CONCATENATE('Valoració '!$D$7,"ERC_00",A51)),"")</f>
        <v/>
      </c>
    </row>
    <row r="52" spans="1:5" x14ac:dyDescent="0.25">
      <c r="A52" s="194">
        <v>46</v>
      </c>
      <c r="B52" s="3"/>
      <c r="C52" s="3"/>
      <c r="D52" s="3"/>
      <c r="E52" s="194" t="str">
        <f>IF(B52&lt;&gt;"",(CONCATENATE('Valoració '!$D$7,"ERC_00",A52)),"")</f>
        <v/>
      </c>
    </row>
    <row r="53" spans="1:5" x14ac:dyDescent="0.25">
      <c r="A53" s="194">
        <v>47</v>
      </c>
      <c r="B53" s="3"/>
      <c r="C53" s="3"/>
      <c r="D53" s="3"/>
      <c r="E53" s="194" t="str">
        <f>IF(B53&lt;&gt;"",(CONCATENATE('Valoració '!$D$7,"ERC_00",A53)),"")</f>
        <v/>
      </c>
    </row>
    <row r="54" spans="1:5" x14ac:dyDescent="0.25">
      <c r="A54" s="194">
        <v>48</v>
      </c>
      <c r="B54" s="3"/>
      <c r="C54" s="3"/>
      <c r="D54" s="3"/>
      <c r="E54" s="194" t="str">
        <f>IF(B54&lt;&gt;"",(CONCATENATE('Valoració '!$D$7,"ERC_00",A54)),"")</f>
        <v/>
      </c>
    </row>
    <row r="55" spans="1:5" x14ac:dyDescent="0.25">
      <c r="A55" s="194">
        <v>49</v>
      </c>
      <c r="B55" s="3"/>
      <c r="C55" s="3"/>
      <c r="D55" s="3"/>
      <c r="E55" s="194" t="str">
        <f>IF(B55&lt;&gt;"",(CONCATENATE('Valoració '!$D$7,"ERC_00",A55)),"")</f>
        <v/>
      </c>
    </row>
    <row r="56" spans="1:5" x14ac:dyDescent="0.25">
      <c r="A56" s="194">
        <v>50</v>
      </c>
      <c r="B56" s="3"/>
      <c r="C56" s="3"/>
      <c r="D56" s="3"/>
      <c r="E56" s="194" t="str">
        <f>IF(B56&lt;&gt;"",(CONCATENATE('Valoració '!$D$7,"ERC_00",A56)),"")</f>
        <v/>
      </c>
    </row>
    <row r="57" spans="1:5" x14ac:dyDescent="0.25">
      <c r="A57" s="194">
        <v>51</v>
      </c>
      <c r="B57" s="3"/>
      <c r="C57" s="3"/>
      <c r="D57" s="3"/>
      <c r="E57" s="194" t="str">
        <f>IF(B57&lt;&gt;"",(CONCATENATE('Valoració '!$D$7,"ERC_00",A57)),"")</f>
        <v/>
      </c>
    </row>
    <row r="58" spans="1:5" x14ac:dyDescent="0.25">
      <c r="A58" s="194">
        <v>52</v>
      </c>
      <c r="B58" s="3"/>
      <c r="C58" s="3"/>
      <c r="D58" s="3"/>
      <c r="E58" s="194" t="str">
        <f>IF(B58&lt;&gt;"",(CONCATENATE('Valoració '!$D$7,"ERC_00",A58)),"")</f>
        <v/>
      </c>
    </row>
    <row r="59" spans="1:5" x14ac:dyDescent="0.25">
      <c r="A59" s="194">
        <v>53</v>
      </c>
      <c r="B59" s="3"/>
      <c r="C59" s="3"/>
      <c r="D59" s="3"/>
      <c r="E59" s="194" t="str">
        <f>IF(B59&lt;&gt;"",(CONCATENATE('Valoració '!$D$7,"ERC_00",A59)),"")</f>
        <v/>
      </c>
    </row>
    <row r="60" spans="1:5" x14ac:dyDescent="0.25">
      <c r="A60" s="194">
        <v>54</v>
      </c>
      <c r="B60" s="3"/>
      <c r="C60" s="3"/>
      <c r="D60" s="3"/>
      <c r="E60" s="194" t="str">
        <f>IF(B60&lt;&gt;"",(CONCATENATE('Valoració '!$D$7,"ERC_00",A60)),"")</f>
        <v/>
      </c>
    </row>
    <row r="61" spans="1:5" x14ac:dyDescent="0.25">
      <c r="A61" s="194">
        <v>55</v>
      </c>
      <c r="B61" s="3"/>
      <c r="C61" s="3"/>
      <c r="D61" s="3"/>
      <c r="E61" s="194" t="str">
        <f>IF(B61&lt;&gt;"",(CONCATENATE('Valoració '!$D$7,"ERC_00",A61)),"")</f>
        <v/>
      </c>
    </row>
    <row r="62" spans="1:5" x14ac:dyDescent="0.25">
      <c r="A62" s="194">
        <v>56</v>
      </c>
      <c r="B62" s="3"/>
      <c r="C62" s="3"/>
      <c r="D62" s="3"/>
      <c r="E62" s="194" t="str">
        <f>IF(B62&lt;&gt;"",(CONCATENATE('Valoració '!$D$7,"ERC_00",A62)),"")</f>
        <v/>
      </c>
    </row>
    <row r="63" spans="1:5" x14ac:dyDescent="0.25">
      <c r="A63" s="194">
        <v>57</v>
      </c>
      <c r="B63" s="3"/>
      <c r="C63" s="3"/>
      <c r="D63" s="3"/>
      <c r="E63" s="194" t="str">
        <f>IF(B63&lt;&gt;"",(CONCATENATE('Valoració '!$D$7,"ERC_00",A63)),"")</f>
        <v/>
      </c>
    </row>
    <row r="64" spans="1:5" x14ac:dyDescent="0.25">
      <c r="A64" s="194">
        <v>58</v>
      </c>
      <c r="B64" s="3"/>
      <c r="C64" s="3"/>
      <c r="D64" s="3"/>
      <c r="E64" s="194" t="str">
        <f>IF(B64&lt;&gt;"",(CONCATENATE('Valoració '!$D$7,"ERC_00",A64)),"")</f>
        <v/>
      </c>
    </row>
    <row r="65" spans="1:5" x14ac:dyDescent="0.25">
      <c r="A65" s="194">
        <v>59</v>
      </c>
      <c r="B65" s="3"/>
      <c r="C65" s="3"/>
      <c r="D65" s="3"/>
      <c r="E65" s="194" t="str">
        <f>IF(B65&lt;&gt;"",(CONCATENATE('Valoració '!$D$7,"ERC_00",A65)),"")</f>
        <v/>
      </c>
    </row>
    <row r="66" spans="1:5" x14ac:dyDescent="0.25">
      <c r="A66" s="194">
        <v>60</v>
      </c>
      <c r="B66" s="3"/>
      <c r="C66" s="3"/>
      <c r="D66" s="3"/>
      <c r="E66" s="194" t="str">
        <f>IF(B66&lt;&gt;"",(CONCATENATE('Valoració '!$D$7,"ERC_00",A66)),"")</f>
        <v/>
      </c>
    </row>
    <row r="67" spans="1:5" x14ac:dyDescent="0.25">
      <c r="A67" s="194">
        <v>61</v>
      </c>
      <c r="B67" s="3"/>
      <c r="C67" s="3"/>
      <c r="D67" s="3"/>
      <c r="E67" s="194" t="str">
        <f>IF(B67&lt;&gt;"",(CONCATENATE('Valoració '!$D$7,"ERC_00",A67)),"")</f>
        <v/>
      </c>
    </row>
    <row r="68" spans="1:5" x14ac:dyDescent="0.25">
      <c r="A68" s="194">
        <v>62</v>
      </c>
      <c r="B68" s="3"/>
      <c r="C68" s="3"/>
      <c r="D68" s="3"/>
      <c r="E68" s="194" t="str">
        <f>IF(B68&lt;&gt;"",(CONCATENATE('Valoració '!$D$7,"ERC_00",A68)),"")</f>
        <v/>
      </c>
    </row>
    <row r="69" spans="1:5" x14ac:dyDescent="0.25">
      <c r="A69" s="194">
        <v>63</v>
      </c>
      <c r="B69" s="3"/>
      <c r="C69" s="3"/>
      <c r="D69" s="3"/>
      <c r="E69" s="194" t="str">
        <f>IF(B69&lt;&gt;"",(CONCATENATE('Valoració '!$D$7,"ERC_00",A69)),"")</f>
        <v/>
      </c>
    </row>
    <row r="70" spans="1:5" x14ac:dyDescent="0.25">
      <c r="A70" s="194">
        <v>64</v>
      </c>
      <c r="B70" s="3"/>
      <c r="C70" s="3"/>
      <c r="D70" s="3"/>
      <c r="E70" s="194" t="str">
        <f>IF(B70&lt;&gt;"",(CONCATENATE('Valoració '!$D$7,"ERC_00",A70)),"")</f>
        <v/>
      </c>
    </row>
    <row r="71" spans="1:5" x14ac:dyDescent="0.25">
      <c r="A71" s="194">
        <v>65</v>
      </c>
      <c r="B71" s="3"/>
      <c r="C71" s="3"/>
      <c r="D71" s="3"/>
      <c r="E71" s="194" t="str">
        <f>IF(B71&lt;&gt;"",(CONCATENATE('Valoració '!$D$7,"ERC_00",A71)),"")</f>
        <v/>
      </c>
    </row>
    <row r="72" spans="1:5" x14ac:dyDescent="0.25">
      <c r="A72" s="194">
        <v>66</v>
      </c>
      <c r="B72" s="3"/>
      <c r="C72" s="3"/>
      <c r="D72" s="3"/>
      <c r="E72" s="194" t="str">
        <f>IF(B72&lt;&gt;"",(CONCATENATE('Valoració '!$D$7,"ERC_00",A72)),"")</f>
        <v/>
      </c>
    </row>
    <row r="73" spans="1:5" x14ac:dyDescent="0.25">
      <c r="A73" s="194">
        <v>67</v>
      </c>
      <c r="B73" s="3"/>
      <c r="C73" s="3"/>
      <c r="D73" s="3"/>
      <c r="E73" s="194" t="str">
        <f>IF(B73&lt;&gt;"",(CONCATENATE('Valoració '!$D$7,"ERC_00",A73)),"")</f>
        <v/>
      </c>
    </row>
    <row r="74" spans="1:5" x14ac:dyDescent="0.25">
      <c r="A74" s="194">
        <v>68</v>
      </c>
      <c r="B74" s="3"/>
      <c r="C74" s="3"/>
      <c r="D74" s="3"/>
      <c r="E74" s="194" t="str">
        <f>IF(B74&lt;&gt;"",(CONCATENATE('Valoració '!$D$7,"ERC_00",A74)),"")</f>
        <v/>
      </c>
    </row>
    <row r="75" spans="1:5" x14ac:dyDescent="0.25">
      <c r="A75" s="194">
        <v>69</v>
      </c>
      <c r="B75" s="3"/>
      <c r="C75" s="3"/>
      <c r="D75" s="3"/>
      <c r="E75" s="194" t="str">
        <f>IF(B75&lt;&gt;"",(CONCATENATE('Valoració '!$D$7,"ERC_00",A75)),"")</f>
        <v/>
      </c>
    </row>
    <row r="76" spans="1:5" x14ac:dyDescent="0.25">
      <c r="A76" s="194">
        <v>70</v>
      </c>
      <c r="B76" s="3"/>
      <c r="C76" s="3"/>
      <c r="D76" s="3"/>
      <c r="E76" s="194" t="str">
        <f>IF(B76&lt;&gt;"",(CONCATENATE('Valoració '!$D$7,"ERC_00",A76)),"")</f>
        <v/>
      </c>
    </row>
    <row r="77" spans="1:5" x14ac:dyDescent="0.25">
      <c r="A77" s="194">
        <v>71</v>
      </c>
      <c r="B77" s="3"/>
      <c r="C77" s="3"/>
      <c r="D77" s="3"/>
      <c r="E77" s="194" t="str">
        <f>IF(B77&lt;&gt;"",(CONCATENATE('Valoració '!$D$7,"ERC_00",A77)),"")</f>
        <v/>
      </c>
    </row>
    <row r="78" spans="1:5" x14ac:dyDescent="0.25">
      <c r="A78" s="194">
        <v>72</v>
      </c>
      <c r="B78" s="3"/>
      <c r="C78" s="3"/>
      <c r="D78" s="3"/>
      <c r="E78" s="194" t="str">
        <f>IF(B78&lt;&gt;"",(CONCATENATE('Valoració '!$D$7,"ERC_00",A78)),"")</f>
        <v/>
      </c>
    </row>
    <row r="79" spans="1:5" x14ac:dyDescent="0.25">
      <c r="A79" s="194">
        <v>73</v>
      </c>
      <c r="B79" s="3"/>
      <c r="C79" s="3"/>
      <c r="D79" s="3"/>
      <c r="E79" s="194" t="str">
        <f>IF(B79&lt;&gt;"",(CONCATENATE('Valoració '!$D$7,"ERC_00",A79)),"")</f>
        <v/>
      </c>
    </row>
    <row r="80" spans="1:5" x14ac:dyDescent="0.25">
      <c r="A80" s="194">
        <v>74</v>
      </c>
      <c r="B80" s="3"/>
      <c r="C80" s="3"/>
      <c r="D80" s="3"/>
      <c r="E80" s="194" t="str">
        <f>IF(B80&lt;&gt;"",(CONCATENATE('Valoració '!$D$7,"ERC_00",A80)),"")</f>
        <v/>
      </c>
    </row>
    <row r="81" spans="1:5" x14ac:dyDescent="0.25">
      <c r="A81" s="194">
        <v>75</v>
      </c>
      <c r="B81" s="3"/>
      <c r="C81" s="3"/>
      <c r="D81" s="3"/>
      <c r="E81" s="194" t="str">
        <f>IF(B81&lt;&gt;"",(CONCATENATE('Valoració '!$D$7,"ERC_00",A81)),"")</f>
        <v/>
      </c>
    </row>
    <row r="82" spans="1:5" x14ac:dyDescent="0.25">
      <c r="A82" s="194">
        <v>76</v>
      </c>
      <c r="B82" s="3"/>
      <c r="C82" s="3"/>
      <c r="D82" s="3"/>
      <c r="E82" s="194" t="str">
        <f>IF(B82&lt;&gt;"",(CONCATENATE('Valoració '!$D$7,"ERC_00",A82)),"")</f>
        <v/>
      </c>
    </row>
    <row r="83" spans="1:5" x14ac:dyDescent="0.25">
      <c r="A83" s="194">
        <v>77</v>
      </c>
      <c r="B83" s="3"/>
      <c r="C83" s="3"/>
      <c r="D83" s="3"/>
      <c r="E83" s="194" t="str">
        <f>IF(B83&lt;&gt;"",(CONCATENATE('Valoració '!$D$7,"ERC_00",A83)),"")</f>
        <v/>
      </c>
    </row>
    <row r="84" spans="1:5" x14ac:dyDescent="0.25">
      <c r="A84" s="194">
        <v>78</v>
      </c>
      <c r="B84" s="3"/>
      <c r="C84" s="3"/>
      <c r="D84" s="3"/>
      <c r="E84" s="194" t="str">
        <f>IF(B84&lt;&gt;"",(CONCATENATE('Valoració '!$D$7,"ERC_00",A84)),"")</f>
        <v/>
      </c>
    </row>
    <row r="85" spans="1:5" x14ac:dyDescent="0.25">
      <c r="A85" s="194">
        <v>79</v>
      </c>
      <c r="B85" s="3"/>
      <c r="C85" s="3"/>
      <c r="D85" s="3"/>
      <c r="E85" s="194" t="str">
        <f>IF(B85&lt;&gt;"",(CONCATENATE('Valoració '!$D$7,"ERC_00",A85)),"")</f>
        <v/>
      </c>
    </row>
    <row r="86" spans="1:5" x14ac:dyDescent="0.25">
      <c r="A86" s="194">
        <v>80</v>
      </c>
      <c r="B86" s="3"/>
      <c r="C86" s="3"/>
      <c r="D86" s="3"/>
      <c r="E86" s="194" t="str">
        <f>IF(B86&lt;&gt;"",(CONCATENATE('Valoració '!$D$7,"ERC_00",A86)),"")</f>
        <v/>
      </c>
    </row>
    <row r="87" spans="1:5" x14ac:dyDescent="0.25">
      <c r="A87" s="194">
        <v>81</v>
      </c>
      <c r="B87" s="3"/>
      <c r="C87" s="3"/>
      <c r="D87" s="3"/>
      <c r="E87" s="194" t="str">
        <f>IF(B87&lt;&gt;"",(CONCATENATE('Valoració '!$D$7,"ERC_00",A87)),"")</f>
        <v/>
      </c>
    </row>
    <row r="88" spans="1:5" x14ac:dyDescent="0.25">
      <c r="A88" s="194">
        <v>82</v>
      </c>
      <c r="B88" s="3"/>
      <c r="C88" s="3"/>
      <c r="D88" s="3"/>
      <c r="E88" s="194" t="str">
        <f>IF(B88&lt;&gt;"",(CONCATENATE('Valoració '!$D$7,"ERC_00",A88)),"")</f>
        <v/>
      </c>
    </row>
    <row r="89" spans="1:5" x14ac:dyDescent="0.25">
      <c r="A89" s="194">
        <v>83</v>
      </c>
      <c r="B89" s="3"/>
      <c r="C89" s="3"/>
      <c r="D89" s="3"/>
      <c r="E89" s="194" t="str">
        <f>IF(B89&lt;&gt;"",(CONCATENATE('Valoració '!$D$7,"ERC_00",A89)),"")</f>
        <v/>
      </c>
    </row>
    <row r="90" spans="1:5" x14ac:dyDescent="0.25">
      <c r="A90" s="194">
        <v>84</v>
      </c>
      <c r="B90" s="3"/>
      <c r="C90" s="3"/>
      <c r="D90" s="3"/>
      <c r="E90" s="194" t="str">
        <f>IF(B90&lt;&gt;"",(CONCATENATE('Valoració '!$D$7,"ERC_00",A90)),"")</f>
        <v/>
      </c>
    </row>
    <row r="91" spans="1:5" x14ac:dyDescent="0.25">
      <c r="A91" s="194">
        <v>85</v>
      </c>
      <c r="B91" s="3"/>
      <c r="C91" s="3"/>
      <c r="D91" s="3"/>
      <c r="E91" s="194" t="str">
        <f>IF(B91&lt;&gt;"",(CONCATENATE('Valoració '!$D$7,"ERC_00",A91)),"")</f>
        <v/>
      </c>
    </row>
    <row r="92" spans="1:5" x14ac:dyDescent="0.25">
      <c r="A92" s="194">
        <v>86</v>
      </c>
      <c r="B92" s="3"/>
      <c r="C92" s="3"/>
      <c r="D92" s="3"/>
      <c r="E92" s="194" t="str">
        <f>IF(B92&lt;&gt;"",(CONCATENATE('Valoració '!$D$7,"ERC_00",A92)),"")</f>
        <v/>
      </c>
    </row>
    <row r="93" spans="1:5" x14ac:dyDescent="0.25">
      <c r="A93" s="194">
        <v>87</v>
      </c>
      <c r="B93" s="3"/>
      <c r="C93" s="3"/>
      <c r="D93" s="3"/>
      <c r="E93" s="194" t="str">
        <f>IF(B93&lt;&gt;"",(CONCATENATE('Valoració '!$D$7,"ERC_00",A93)),"")</f>
        <v/>
      </c>
    </row>
    <row r="94" spans="1:5" x14ac:dyDescent="0.25">
      <c r="A94" s="194">
        <v>88</v>
      </c>
      <c r="B94" s="3"/>
      <c r="C94" s="3"/>
      <c r="D94" s="3"/>
      <c r="E94" s="194" t="str">
        <f>IF(B94&lt;&gt;"",(CONCATENATE('Valoració '!$D$7,"ERC_00",A94)),"")</f>
        <v/>
      </c>
    </row>
    <row r="95" spans="1:5" x14ac:dyDescent="0.25">
      <c r="A95" s="194">
        <v>89</v>
      </c>
      <c r="B95" s="3"/>
      <c r="C95" s="3"/>
      <c r="D95" s="3"/>
      <c r="E95" s="194" t="str">
        <f>IF(B95&lt;&gt;"",(CONCATENATE('Valoració '!$D$7,"ERC_00",A95)),"")</f>
        <v/>
      </c>
    </row>
    <row r="96" spans="1:5" x14ac:dyDescent="0.25">
      <c r="A96" s="194">
        <v>90</v>
      </c>
      <c r="B96" s="3"/>
      <c r="C96" s="3"/>
      <c r="D96" s="3"/>
      <c r="E96" s="194" t="str">
        <f>IF(B96&lt;&gt;"",(CONCATENATE('Valoració '!$D$7,"ERC_00",A96)),"")</f>
        <v/>
      </c>
    </row>
    <row r="97" spans="1:5" x14ac:dyDescent="0.25">
      <c r="A97" s="194">
        <v>91</v>
      </c>
      <c r="B97" s="3"/>
      <c r="C97" s="3"/>
      <c r="D97" s="3"/>
      <c r="E97" s="194" t="str">
        <f>IF(B97&lt;&gt;"",(CONCATENATE('Valoració '!$D$7,"ERC_00",A97)),"")</f>
        <v/>
      </c>
    </row>
    <row r="98" spans="1:5" x14ac:dyDescent="0.25">
      <c r="A98" s="194">
        <v>92</v>
      </c>
      <c r="B98" s="3"/>
      <c r="C98" s="3"/>
      <c r="D98" s="3"/>
      <c r="E98" s="194" t="str">
        <f>IF(B98&lt;&gt;"",(CONCATENATE('Valoració '!$D$7,"ERC_00",A98)),"")</f>
        <v/>
      </c>
    </row>
    <row r="99" spans="1:5" x14ac:dyDescent="0.25">
      <c r="A99" s="194">
        <v>93</v>
      </c>
      <c r="B99" s="3"/>
      <c r="C99" s="3"/>
      <c r="D99" s="3"/>
      <c r="E99" s="194" t="str">
        <f>IF(B99&lt;&gt;"",(CONCATENATE('Valoració '!$D$7,"ERC_00",A99)),"")</f>
        <v/>
      </c>
    </row>
    <row r="100" spans="1:5" x14ac:dyDescent="0.25">
      <c r="A100" s="194">
        <v>94</v>
      </c>
      <c r="B100" s="3"/>
      <c r="C100" s="3"/>
      <c r="D100" s="3"/>
      <c r="E100" s="194" t="str">
        <f>IF(B100&lt;&gt;"",(CONCATENATE('Valoració '!$D$7,"ERC_00",A100)),"")</f>
        <v/>
      </c>
    </row>
    <row r="101" spans="1:5" x14ac:dyDescent="0.25">
      <c r="A101" s="194">
        <v>95</v>
      </c>
      <c r="B101" s="3"/>
      <c r="C101" s="3"/>
      <c r="D101" s="3"/>
      <c r="E101" s="194" t="str">
        <f>IF(B101&lt;&gt;"",(CONCATENATE('Valoració '!$D$7,"ERC_00",A101)),"")</f>
        <v/>
      </c>
    </row>
    <row r="102" spans="1:5" x14ac:dyDescent="0.25">
      <c r="A102" s="194">
        <v>96</v>
      </c>
      <c r="B102" s="3"/>
      <c r="C102" s="3"/>
      <c r="D102" s="3"/>
      <c r="E102" s="194" t="str">
        <f>IF(B102&lt;&gt;"",(CONCATENATE('Valoració '!$D$7,"ERC_00",A102)),"")</f>
        <v/>
      </c>
    </row>
    <row r="103" spans="1:5" x14ac:dyDescent="0.25">
      <c r="A103" s="194">
        <v>97</v>
      </c>
      <c r="B103" s="3"/>
      <c r="C103" s="3"/>
      <c r="D103" s="3"/>
      <c r="E103" s="194" t="str">
        <f>IF(B103&lt;&gt;"",(CONCATENATE('Valoració '!$D$7,"ERC_00",A103)),"")</f>
        <v/>
      </c>
    </row>
    <row r="104" spans="1:5" x14ac:dyDescent="0.25">
      <c r="A104" s="194">
        <v>98</v>
      </c>
      <c r="B104" s="3"/>
      <c r="C104" s="3"/>
      <c r="D104" s="3"/>
      <c r="E104" s="194" t="str">
        <f>IF(B104&lt;&gt;"",(CONCATENATE('Valoració '!$D$7,"ERC_00",A104)),"")</f>
        <v/>
      </c>
    </row>
    <row r="105" spans="1:5" x14ac:dyDescent="0.25">
      <c r="A105" s="194">
        <v>99</v>
      </c>
      <c r="B105" s="3"/>
      <c r="C105" s="3"/>
      <c r="D105" s="3"/>
      <c r="E105" s="194" t="str">
        <f>IF(B105&lt;&gt;"",(CONCATENATE('Valoració '!$D$7,"ERC_00",A105)),"")</f>
        <v/>
      </c>
    </row>
    <row r="106" spans="1:5" x14ac:dyDescent="0.25">
      <c r="A106" s="194">
        <v>100</v>
      </c>
      <c r="B106" s="3"/>
      <c r="C106" s="3"/>
      <c r="D106" s="3"/>
      <c r="E106" s="194" t="str">
        <f>IF(B106&lt;&gt;"",(CONCATENATE('Valoració '!$D$7,"ERC_00",A106)),"")</f>
        <v/>
      </c>
    </row>
    <row r="108" spans="1:5" ht="15.75" x14ac:dyDescent="0.25">
      <c r="B108" s="21"/>
    </row>
  </sheetData>
  <sheetProtection algorithmName="SHA-512" hashValue="khDXVyu5u3pyxBCegWFIhU8G+BSBh3TZVD993w5MClqwzRWrSo2kaInDY0Iv9hPETXxHzjfSGMG0QNk0Env3gw==" saltValue="D1FEbN8o+3wOw/VSEyppcg==" spinCount="100000" sheet="1" objects="1" scenarios="1"/>
  <mergeCells count="1">
    <mergeCell ref="A5:C5"/>
  </mergeCells>
  <hyperlinks>
    <hyperlink ref="A4" r:id="rId1"/>
  </hyperlinks>
  <pageMargins left="0.7" right="0.7" top="0.75" bottom="0.75" header="0.3" footer="0.3"/>
  <pageSetup paperSize="9" orientation="portrait" verticalDpi="12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5" name="Button 1">
              <controlPr defaultSize="0" print="0" autoFill="0" autoPict="0" macro="[0]!Enviar">
                <anchor moveWithCells="1" sizeWithCells="1">
                  <from>
                    <xdr:col>5</xdr:col>
                    <xdr:colOff>47625</xdr:colOff>
                    <xdr:row>0</xdr:row>
                    <xdr:rowOff>47625</xdr:rowOff>
                  </from>
                  <to>
                    <xdr:col>6</xdr:col>
                    <xdr:colOff>523875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4"/>
  <dimension ref="A1:U107"/>
  <sheetViews>
    <sheetView workbookViewId="0">
      <pane ySplit="7" topLeftCell="A8" activePane="bottomLeft" state="frozen"/>
      <selection pane="bottomLeft" activeCell="A7" sqref="A7"/>
    </sheetView>
  </sheetViews>
  <sheetFormatPr baseColWidth="10" defaultColWidth="9.140625" defaultRowHeight="15" x14ac:dyDescent="0.25"/>
  <cols>
    <col min="2" max="2" width="40.140625" customWidth="1"/>
    <col min="3" max="3" width="23.42578125" customWidth="1"/>
    <col min="4" max="4" width="11.5703125" customWidth="1"/>
    <col min="5" max="5" width="23.42578125" customWidth="1"/>
    <col min="6" max="6" width="11.85546875" customWidth="1"/>
    <col min="7" max="7" width="10.140625" customWidth="1"/>
    <col min="8" max="8" width="10.28515625" customWidth="1"/>
    <col min="9" max="9" width="13.140625" customWidth="1"/>
    <col min="10" max="11" width="14.140625" customWidth="1"/>
    <col min="12" max="12" width="12.7109375" customWidth="1"/>
    <col min="13" max="13" width="13.42578125" customWidth="1"/>
    <col min="14" max="15" width="13.5703125" customWidth="1"/>
    <col min="16" max="16" width="12.85546875" customWidth="1"/>
    <col min="17" max="18" width="14" customWidth="1"/>
    <col min="19" max="19" width="19" style="6" customWidth="1"/>
  </cols>
  <sheetData>
    <row r="1" spans="1:21" x14ac:dyDescent="0.25">
      <c r="A1" s="10" t="s">
        <v>41</v>
      </c>
    </row>
    <row r="2" spans="1:21" x14ac:dyDescent="0.25">
      <c r="A2" s="11" t="s">
        <v>56</v>
      </c>
    </row>
    <row r="3" spans="1:21" x14ac:dyDescent="0.25">
      <c r="A3" s="10"/>
    </row>
    <row r="4" spans="1:21" ht="26.25" customHeight="1" x14ac:dyDescent="0.3">
      <c r="A4" s="26" t="s">
        <v>109</v>
      </c>
      <c r="B4" s="144" t="s">
        <v>55</v>
      </c>
      <c r="C4" s="145"/>
      <c r="D4" s="146">
        <f>SUM(Q8:Q107)</f>
        <v>0</v>
      </c>
      <c r="U4" s="26" t="s">
        <v>109</v>
      </c>
    </row>
    <row r="5" spans="1:21" x14ac:dyDescent="0.25">
      <c r="A5" s="10"/>
    </row>
    <row r="6" spans="1:21" ht="15.75" x14ac:dyDescent="0.25">
      <c r="A6" s="262" t="s">
        <v>145</v>
      </c>
      <c r="B6" s="262"/>
      <c r="C6" s="262"/>
      <c r="D6" s="262"/>
      <c r="E6" s="262"/>
      <c r="F6" s="262"/>
      <c r="G6" s="262"/>
      <c r="H6" s="262"/>
      <c r="I6" s="262"/>
      <c r="J6" s="262"/>
      <c r="K6" s="262"/>
      <c r="L6" s="262"/>
      <c r="M6" s="262"/>
    </row>
    <row r="7" spans="1:21" ht="60" x14ac:dyDescent="0.25">
      <c r="A7" s="194" t="s">
        <v>54</v>
      </c>
      <c r="B7" s="195" t="s">
        <v>42</v>
      </c>
      <c r="C7" s="195" t="s">
        <v>43</v>
      </c>
      <c r="D7" s="195" t="s">
        <v>44</v>
      </c>
      <c r="E7" s="195" t="s">
        <v>45</v>
      </c>
      <c r="F7" s="195" t="s">
        <v>46</v>
      </c>
      <c r="G7" s="195" t="s">
        <v>47</v>
      </c>
      <c r="H7" s="195" t="s">
        <v>48</v>
      </c>
      <c r="I7" s="195" t="s">
        <v>370</v>
      </c>
      <c r="J7" s="195" t="s">
        <v>371</v>
      </c>
      <c r="K7" s="195" t="s">
        <v>372</v>
      </c>
      <c r="L7" s="195" t="s">
        <v>49</v>
      </c>
      <c r="M7" s="195" t="s">
        <v>50</v>
      </c>
      <c r="N7" s="195" t="s">
        <v>51</v>
      </c>
      <c r="O7" s="195" t="s">
        <v>89</v>
      </c>
      <c r="P7" s="190" t="s">
        <v>58</v>
      </c>
      <c r="Q7" s="190" t="s">
        <v>59</v>
      </c>
      <c r="R7" s="190" t="s">
        <v>110</v>
      </c>
      <c r="S7" s="192" t="s">
        <v>52</v>
      </c>
    </row>
    <row r="8" spans="1:21" x14ac:dyDescent="0.25">
      <c r="A8" s="194">
        <v>1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8"/>
      <c r="N8" s="28"/>
      <c r="O8" s="191">
        <f>(N8-M8)/365</f>
        <v>0</v>
      </c>
      <c r="P8" s="191" t="str">
        <f>IF(H8="si",IF(F8&gt;5,IF(G8=1,1.5,1),IF(G8&gt;1,0.9,1.25)),IF(J8="si",1,IF(K8="si",0.5,"")))</f>
        <v/>
      </c>
      <c r="Q8" s="191">
        <f>IFERROR(IF(O8&gt;=3,P8,IF(O8&lt;3,(P8+(P8*(O8-3))/3),((P8*O8)/3))),0)</f>
        <v>0</v>
      </c>
      <c r="R8" s="84"/>
      <c r="S8" s="207" t="str">
        <f>IF(R8="","",IF(R8="SI","No cal documentació",IF(P8&gt;0,(CONCATENATE("12A_",'Valoració '!$D$7,"00",A8))," ")))</f>
        <v/>
      </c>
    </row>
    <row r="9" spans="1:21" x14ac:dyDescent="0.25">
      <c r="A9" s="194">
        <v>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8"/>
      <c r="N9" s="28"/>
      <c r="O9" s="191">
        <f t="shared" ref="O9:O107" si="0">(N9-M9)/365</f>
        <v>0</v>
      </c>
      <c r="P9" s="191" t="str">
        <f t="shared" ref="P9:P72" si="1">IF(H9="si",IF(F9&gt;5,IF(G9=1,1.5,1),IF(G9&gt;1,0.9,1.25)),IF(J9="si",1,IF(K9="si",0.5,"")))</f>
        <v/>
      </c>
      <c r="Q9" s="191">
        <f t="shared" ref="Q9:Q72" si="2">IFERROR(IF(O9&gt;=3,P9,IF(O9&lt;3,(P9+(P9*(O9-3))/3),((P9*O9)/3))),0)</f>
        <v>0</v>
      </c>
      <c r="R9" s="84"/>
      <c r="S9" s="207" t="str">
        <f>IF(R9="","",IF(R9="SI","No cal documentació",IF(P9&gt;0,(CONCATENATE("12A_",'Valoració '!$D$7,"00",A9))," ")))</f>
        <v/>
      </c>
    </row>
    <row r="10" spans="1:21" x14ac:dyDescent="0.25">
      <c r="A10" s="194">
        <v>3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8"/>
      <c r="N10" s="28"/>
      <c r="O10" s="191">
        <f t="shared" si="0"/>
        <v>0</v>
      </c>
      <c r="P10" s="191" t="str">
        <f t="shared" si="1"/>
        <v/>
      </c>
      <c r="Q10" s="191">
        <f t="shared" si="2"/>
        <v>0</v>
      </c>
      <c r="R10" s="84"/>
      <c r="S10" s="207" t="str">
        <f>IF(R10="","",IF(R10="SI","No cal documentació",IF(P10&gt;0,(CONCATENATE("12A_",'Valoració '!$D$7,"00",A10))," ")))</f>
        <v/>
      </c>
    </row>
    <row r="11" spans="1:21" x14ac:dyDescent="0.25">
      <c r="A11" s="194">
        <v>4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28"/>
      <c r="N11" s="28"/>
      <c r="O11" s="191">
        <f t="shared" si="0"/>
        <v>0</v>
      </c>
      <c r="P11" s="191" t="str">
        <f t="shared" si="1"/>
        <v/>
      </c>
      <c r="Q11" s="191">
        <f t="shared" si="2"/>
        <v>0</v>
      </c>
      <c r="R11" s="84"/>
      <c r="S11" s="207" t="str">
        <f>IF(R11="","",IF(R11="SI","No cal documentació",IF(P11&gt;0,(CONCATENATE("12A_",'Valoració '!$D$7,"00",A11))," ")))</f>
        <v/>
      </c>
    </row>
    <row r="12" spans="1:21" x14ac:dyDescent="0.25">
      <c r="A12" s="194">
        <v>5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28"/>
      <c r="N12" s="28"/>
      <c r="O12" s="191">
        <f t="shared" si="0"/>
        <v>0</v>
      </c>
      <c r="P12" s="191" t="str">
        <f t="shared" si="1"/>
        <v/>
      </c>
      <c r="Q12" s="191">
        <f t="shared" si="2"/>
        <v>0</v>
      </c>
      <c r="R12" s="84"/>
      <c r="S12" s="207" t="str">
        <f>IF(R12="","",IF(R12="SI","No cal documentació",IF(P12&gt;0,(CONCATENATE("12A_",'Valoració '!$D$7,"00",A12))," ")))</f>
        <v/>
      </c>
    </row>
    <row r="13" spans="1:21" x14ac:dyDescent="0.25">
      <c r="A13" s="194">
        <v>6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28"/>
      <c r="N13" s="28"/>
      <c r="O13" s="191">
        <f t="shared" si="0"/>
        <v>0</v>
      </c>
      <c r="P13" s="191" t="str">
        <f t="shared" si="1"/>
        <v/>
      </c>
      <c r="Q13" s="191">
        <f t="shared" si="2"/>
        <v>0</v>
      </c>
      <c r="R13" s="84"/>
      <c r="S13" s="207" t="str">
        <f>IF(R13="","",IF(R13="SI","No cal documentació",IF(P13&gt;0,(CONCATENATE("12A_",'Valoració '!$D$7,"00",A13))," ")))</f>
        <v/>
      </c>
    </row>
    <row r="14" spans="1:21" x14ac:dyDescent="0.25">
      <c r="A14" s="194">
        <v>7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28"/>
      <c r="N14" s="28"/>
      <c r="O14" s="191">
        <f t="shared" si="0"/>
        <v>0</v>
      </c>
      <c r="P14" s="191" t="str">
        <f t="shared" si="1"/>
        <v/>
      </c>
      <c r="Q14" s="191">
        <f t="shared" si="2"/>
        <v>0</v>
      </c>
      <c r="R14" s="84"/>
      <c r="S14" s="207" t="str">
        <f>IF(R14="","",IF(R14="SI","No cal documentació",IF(P14&gt;0,(CONCATENATE("12A_",'Valoració '!$D$7,"00",A14))," ")))</f>
        <v/>
      </c>
    </row>
    <row r="15" spans="1:21" x14ac:dyDescent="0.25">
      <c r="A15" s="194">
        <v>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28"/>
      <c r="N15" s="28"/>
      <c r="O15" s="191">
        <f t="shared" si="0"/>
        <v>0</v>
      </c>
      <c r="P15" s="191" t="str">
        <f t="shared" si="1"/>
        <v/>
      </c>
      <c r="Q15" s="191">
        <f t="shared" si="2"/>
        <v>0</v>
      </c>
      <c r="R15" s="84"/>
      <c r="S15" s="207" t="str">
        <f>IF(R15="","",IF(R15="SI","No cal documentació",IF(P15&gt;0,(CONCATENATE("12A_",'Valoració '!$D$7,"00",A15))," ")))</f>
        <v/>
      </c>
    </row>
    <row r="16" spans="1:21" x14ac:dyDescent="0.25">
      <c r="A16" s="194">
        <v>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191">
        <f t="shared" si="0"/>
        <v>0</v>
      </c>
      <c r="P16" s="191" t="str">
        <f t="shared" si="1"/>
        <v/>
      </c>
      <c r="Q16" s="191">
        <f t="shared" si="2"/>
        <v>0</v>
      </c>
      <c r="R16" s="84"/>
      <c r="S16" s="207" t="str">
        <f>IF(R16="","",IF(R16="SI","No cal documentació",IF(P16&gt;0,(CONCATENATE("12A_",'Valoració '!$D$7,"00",A16))," ")))</f>
        <v/>
      </c>
    </row>
    <row r="17" spans="1:19" x14ac:dyDescent="0.25">
      <c r="A17" s="194">
        <v>10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191">
        <f t="shared" si="0"/>
        <v>0</v>
      </c>
      <c r="P17" s="191" t="str">
        <f t="shared" si="1"/>
        <v/>
      </c>
      <c r="Q17" s="191">
        <f t="shared" si="2"/>
        <v>0</v>
      </c>
      <c r="R17" s="84"/>
      <c r="S17" s="207" t="str">
        <f>IF(R17="","",IF(R17="SI","No cal documentació",IF(P17&gt;0,(CONCATENATE("12A_",'Valoració '!$D$7,"00",A17))," ")))</f>
        <v/>
      </c>
    </row>
    <row r="18" spans="1:19" x14ac:dyDescent="0.25">
      <c r="A18" s="194">
        <v>11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191">
        <f t="shared" si="0"/>
        <v>0</v>
      </c>
      <c r="P18" s="191" t="str">
        <f t="shared" si="1"/>
        <v/>
      </c>
      <c r="Q18" s="191">
        <f t="shared" si="2"/>
        <v>0</v>
      </c>
      <c r="R18" s="84"/>
      <c r="S18" s="207" t="str">
        <f>IF(R18="","",IF(R18="SI","No cal documentació",IF(P18&gt;0,(CONCATENATE("12A_",'Valoració '!$D$7,"00",A18))," ")))</f>
        <v/>
      </c>
    </row>
    <row r="19" spans="1:19" x14ac:dyDescent="0.25">
      <c r="A19" s="194">
        <v>12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191">
        <f t="shared" si="0"/>
        <v>0</v>
      </c>
      <c r="P19" s="191" t="str">
        <f t="shared" si="1"/>
        <v/>
      </c>
      <c r="Q19" s="191">
        <f t="shared" si="2"/>
        <v>0</v>
      </c>
      <c r="R19" s="84"/>
      <c r="S19" s="207" t="str">
        <f>IF(R19="","",IF(R19="SI","No cal documentació",IF(P19&gt;0,(CONCATENATE("12A_",'Valoració '!$D$7,"00",A19))," ")))</f>
        <v/>
      </c>
    </row>
    <row r="20" spans="1:19" x14ac:dyDescent="0.25">
      <c r="A20" s="194">
        <v>13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191">
        <f t="shared" si="0"/>
        <v>0</v>
      </c>
      <c r="P20" s="191" t="str">
        <f t="shared" si="1"/>
        <v/>
      </c>
      <c r="Q20" s="191">
        <f t="shared" si="2"/>
        <v>0</v>
      </c>
      <c r="R20" s="84"/>
      <c r="S20" s="207" t="str">
        <f>IF(R20="","",IF(R20="SI","No cal documentació",IF(P20&gt;0,(CONCATENATE("12A_",'Valoració '!$D$7,"00",A20))," ")))</f>
        <v/>
      </c>
    </row>
    <row r="21" spans="1:19" x14ac:dyDescent="0.25">
      <c r="A21" s="194">
        <v>14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191">
        <f t="shared" si="0"/>
        <v>0</v>
      </c>
      <c r="P21" s="191" t="str">
        <f t="shared" si="1"/>
        <v/>
      </c>
      <c r="Q21" s="191">
        <f t="shared" si="2"/>
        <v>0</v>
      </c>
      <c r="R21" s="84"/>
      <c r="S21" s="207" t="str">
        <f>IF(R21="","",IF(R21="SI","No cal documentació",IF(P21&gt;0,(CONCATENATE("12A_",'Valoració '!$D$7,"00",A21))," ")))</f>
        <v/>
      </c>
    </row>
    <row r="22" spans="1:19" x14ac:dyDescent="0.25">
      <c r="A22" s="194">
        <v>15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191">
        <f t="shared" si="0"/>
        <v>0</v>
      </c>
      <c r="P22" s="191" t="str">
        <f t="shared" si="1"/>
        <v/>
      </c>
      <c r="Q22" s="191">
        <f t="shared" si="2"/>
        <v>0</v>
      </c>
      <c r="R22" s="84"/>
      <c r="S22" s="207" t="str">
        <f>IF(R22="","",IF(R22="SI","No cal documentació",IF(P22&gt;0,(CONCATENATE("12A_",'Valoració '!$D$7,"00",A22))," ")))</f>
        <v/>
      </c>
    </row>
    <row r="23" spans="1:19" x14ac:dyDescent="0.25">
      <c r="A23" s="194">
        <v>16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191">
        <f t="shared" si="0"/>
        <v>0</v>
      </c>
      <c r="P23" s="191" t="str">
        <f t="shared" si="1"/>
        <v/>
      </c>
      <c r="Q23" s="191">
        <f t="shared" si="2"/>
        <v>0</v>
      </c>
      <c r="R23" s="84"/>
      <c r="S23" s="207" t="str">
        <f>IF(R23="","",IF(R23="SI","No cal documentació",IF(P23&gt;0,(CONCATENATE("12A_",'Valoració '!$D$7,"00",A23))," ")))</f>
        <v/>
      </c>
    </row>
    <row r="24" spans="1:19" x14ac:dyDescent="0.25">
      <c r="A24" s="194">
        <v>17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191">
        <f t="shared" si="0"/>
        <v>0</v>
      </c>
      <c r="P24" s="191" t="str">
        <f t="shared" si="1"/>
        <v/>
      </c>
      <c r="Q24" s="191">
        <f t="shared" si="2"/>
        <v>0</v>
      </c>
      <c r="R24" s="84"/>
      <c r="S24" s="207" t="str">
        <f>IF(R24="","",IF(R24="SI","No cal documentació",IF(P24&gt;0,(CONCATENATE("12A_",'Valoració '!$D$7,"00",A24))," ")))</f>
        <v/>
      </c>
    </row>
    <row r="25" spans="1:19" x14ac:dyDescent="0.25">
      <c r="A25" s="194">
        <v>18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191">
        <f t="shared" si="0"/>
        <v>0</v>
      </c>
      <c r="P25" s="191" t="str">
        <f t="shared" si="1"/>
        <v/>
      </c>
      <c r="Q25" s="191">
        <f t="shared" si="2"/>
        <v>0</v>
      </c>
      <c r="R25" s="84"/>
      <c r="S25" s="207" t="str">
        <f>IF(R25="","",IF(R25="SI","No cal documentació",IF(P25&gt;0,(CONCATENATE("12A_",'Valoració '!$D$7,"00",A25))," ")))</f>
        <v/>
      </c>
    </row>
    <row r="26" spans="1:19" x14ac:dyDescent="0.25">
      <c r="A26" s="194">
        <v>19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91">
        <f t="shared" si="0"/>
        <v>0</v>
      </c>
      <c r="P26" s="191" t="str">
        <f t="shared" si="1"/>
        <v/>
      </c>
      <c r="Q26" s="191">
        <f t="shared" si="2"/>
        <v>0</v>
      </c>
      <c r="R26" s="84"/>
      <c r="S26" s="207" t="str">
        <f>IF(R26="","",IF(R26="SI","No cal documentació",IF(P26&gt;0,(CONCATENATE("12A_",'Valoració '!$D$7,"00",A26))," ")))</f>
        <v/>
      </c>
    </row>
    <row r="27" spans="1:19" x14ac:dyDescent="0.25">
      <c r="A27" s="194">
        <v>20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191">
        <f t="shared" ref="O27:O90" si="3">(N27-M27)/365</f>
        <v>0</v>
      </c>
      <c r="P27" s="191" t="str">
        <f t="shared" si="1"/>
        <v/>
      </c>
      <c r="Q27" s="191">
        <f t="shared" si="2"/>
        <v>0</v>
      </c>
      <c r="R27" s="84"/>
      <c r="S27" s="207" t="str">
        <f>IF(R27="","",IF(R27="SI","No cal documentació",IF(P27&gt;0,(CONCATENATE("12A_",'Valoració '!$D$7,"00",A27))," ")))</f>
        <v/>
      </c>
    </row>
    <row r="28" spans="1:19" x14ac:dyDescent="0.25">
      <c r="A28" s="194">
        <v>21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191">
        <f t="shared" si="3"/>
        <v>0</v>
      </c>
      <c r="P28" s="191" t="str">
        <f t="shared" si="1"/>
        <v/>
      </c>
      <c r="Q28" s="191">
        <f t="shared" si="2"/>
        <v>0</v>
      </c>
      <c r="R28" s="84"/>
      <c r="S28" s="207" t="str">
        <f>IF(R28="","",IF(R28="SI","No cal documentació",IF(P28&gt;0,(CONCATENATE("12A_",'Valoració '!$D$7,"00",A28))," ")))</f>
        <v/>
      </c>
    </row>
    <row r="29" spans="1:19" x14ac:dyDescent="0.25">
      <c r="A29" s="194">
        <v>22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191">
        <f t="shared" si="3"/>
        <v>0</v>
      </c>
      <c r="P29" s="191" t="str">
        <f t="shared" si="1"/>
        <v/>
      </c>
      <c r="Q29" s="191">
        <f t="shared" si="2"/>
        <v>0</v>
      </c>
      <c r="R29" s="84"/>
      <c r="S29" s="207" t="str">
        <f>IF(R29="","",IF(R29="SI","No cal documentació",IF(P29&gt;0,(CONCATENATE("12A_",'Valoració '!$D$7,"00",A29))," ")))</f>
        <v/>
      </c>
    </row>
    <row r="30" spans="1:19" x14ac:dyDescent="0.25">
      <c r="A30" s="194">
        <v>23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191">
        <f t="shared" si="3"/>
        <v>0</v>
      </c>
      <c r="P30" s="191" t="str">
        <f t="shared" si="1"/>
        <v/>
      </c>
      <c r="Q30" s="191">
        <f t="shared" si="2"/>
        <v>0</v>
      </c>
      <c r="R30" s="84"/>
      <c r="S30" s="207" t="str">
        <f>IF(R30="","",IF(R30="SI","No cal documentació",IF(P30&gt;0,(CONCATENATE("12A_",'Valoració '!$D$7,"00",A30))," ")))</f>
        <v/>
      </c>
    </row>
    <row r="31" spans="1:19" x14ac:dyDescent="0.25">
      <c r="A31" s="194">
        <v>24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191">
        <f t="shared" si="3"/>
        <v>0</v>
      </c>
      <c r="P31" s="191" t="str">
        <f t="shared" si="1"/>
        <v/>
      </c>
      <c r="Q31" s="191">
        <f t="shared" si="2"/>
        <v>0</v>
      </c>
      <c r="R31" s="84"/>
      <c r="S31" s="207" t="str">
        <f>IF(R31="","",IF(R31="SI","No cal documentació",IF(P31&gt;0,(CONCATENATE("12A_",'Valoració '!$D$7,"00",A31))," ")))</f>
        <v/>
      </c>
    </row>
    <row r="32" spans="1:19" x14ac:dyDescent="0.25">
      <c r="A32" s="194">
        <v>25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191">
        <f t="shared" si="3"/>
        <v>0</v>
      </c>
      <c r="P32" s="191" t="str">
        <f t="shared" si="1"/>
        <v/>
      </c>
      <c r="Q32" s="191">
        <f t="shared" si="2"/>
        <v>0</v>
      </c>
      <c r="R32" s="84"/>
      <c r="S32" s="207" t="str">
        <f>IF(R32="","",IF(R32="SI","No cal documentació",IF(P32&gt;0,(CONCATENATE("12A_",'Valoració '!$D$7,"00",A32))," ")))</f>
        <v/>
      </c>
    </row>
    <row r="33" spans="1:19" x14ac:dyDescent="0.25">
      <c r="A33" s="194">
        <v>26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191">
        <f t="shared" si="3"/>
        <v>0</v>
      </c>
      <c r="P33" s="191" t="str">
        <f t="shared" si="1"/>
        <v/>
      </c>
      <c r="Q33" s="191">
        <f t="shared" si="2"/>
        <v>0</v>
      </c>
      <c r="R33" s="84"/>
      <c r="S33" s="207" t="str">
        <f>IF(R33="","",IF(R33="SI","No cal documentació",IF(P33&gt;0,(CONCATENATE("12A_",'Valoració '!$D$7,"00",A33))," ")))</f>
        <v/>
      </c>
    </row>
    <row r="34" spans="1:19" x14ac:dyDescent="0.25">
      <c r="A34" s="194">
        <v>27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191">
        <f t="shared" si="3"/>
        <v>0</v>
      </c>
      <c r="P34" s="191" t="str">
        <f t="shared" si="1"/>
        <v/>
      </c>
      <c r="Q34" s="191">
        <f t="shared" si="2"/>
        <v>0</v>
      </c>
      <c r="R34" s="84"/>
      <c r="S34" s="207" t="str">
        <f>IF(R34="","",IF(R34="SI","No cal documentació",IF(P34&gt;0,(CONCATENATE("12A_",'Valoració '!$D$7,"00",A34))," ")))</f>
        <v/>
      </c>
    </row>
    <row r="35" spans="1:19" x14ac:dyDescent="0.25">
      <c r="A35" s="194">
        <v>28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191">
        <f t="shared" si="3"/>
        <v>0</v>
      </c>
      <c r="P35" s="191" t="str">
        <f t="shared" si="1"/>
        <v/>
      </c>
      <c r="Q35" s="191">
        <f t="shared" si="2"/>
        <v>0</v>
      </c>
      <c r="R35" s="84"/>
      <c r="S35" s="207" t="str">
        <f>IF(R35="","",IF(R35="SI","No cal documentació",IF(P35&gt;0,(CONCATENATE("12A_",'Valoració '!$D$7,"00",A35))," ")))</f>
        <v/>
      </c>
    </row>
    <row r="36" spans="1:19" x14ac:dyDescent="0.25">
      <c r="A36" s="194">
        <v>29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191">
        <f t="shared" si="3"/>
        <v>0</v>
      </c>
      <c r="P36" s="191" t="str">
        <f t="shared" si="1"/>
        <v/>
      </c>
      <c r="Q36" s="191">
        <f t="shared" si="2"/>
        <v>0</v>
      </c>
      <c r="R36" s="84"/>
      <c r="S36" s="207" t="str">
        <f>IF(R36="","",IF(R36="SI","No cal documentació",IF(P36&gt;0,(CONCATENATE("12A_",'Valoració '!$D$7,"00",A36))," ")))</f>
        <v/>
      </c>
    </row>
    <row r="37" spans="1:19" x14ac:dyDescent="0.25">
      <c r="A37" s="194">
        <v>30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191">
        <f t="shared" si="3"/>
        <v>0</v>
      </c>
      <c r="P37" s="191" t="str">
        <f t="shared" si="1"/>
        <v/>
      </c>
      <c r="Q37" s="191">
        <f t="shared" si="2"/>
        <v>0</v>
      </c>
      <c r="R37" s="84"/>
      <c r="S37" s="207" t="str">
        <f>IF(R37="","",IF(R37="SI","No cal documentació",IF(P37&gt;0,(CONCATENATE("12A_",'Valoració '!$D$7,"00",A37))," ")))</f>
        <v/>
      </c>
    </row>
    <row r="38" spans="1:19" x14ac:dyDescent="0.25">
      <c r="A38" s="194">
        <v>31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191">
        <f t="shared" si="3"/>
        <v>0</v>
      </c>
      <c r="P38" s="191" t="str">
        <f t="shared" si="1"/>
        <v/>
      </c>
      <c r="Q38" s="191">
        <f t="shared" si="2"/>
        <v>0</v>
      </c>
      <c r="R38" s="84"/>
      <c r="S38" s="207" t="str">
        <f>IF(R38="","",IF(R38="SI","No cal documentació",IF(P38&gt;0,(CONCATENATE("12A_",'Valoració '!$D$7,"00",A38))," ")))</f>
        <v/>
      </c>
    </row>
    <row r="39" spans="1:19" x14ac:dyDescent="0.25">
      <c r="A39" s="194">
        <v>32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191">
        <f t="shared" si="3"/>
        <v>0</v>
      </c>
      <c r="P39" s="191" t="str">
        <f t="shared" si="1"/>
        <v/>
      </c>
      <c r="Q39" s="191">
        <f t="shared" si="2"/>
        <v>0</v>
      </c>
      <c r="R39" s="84"/>
      <c r="S39" s="207" t="str">
        <f>IF(R39="","",IF(R39="SI","No cal documentació",IF(P39&gt;0,(CONCATENATE("12A_",'Valoració '!$D$7,"00",A39))," ")))</f>
        <v/>
      </c>
    </row>
    <row r="40" spans="1:19" x14ac:dyDescent="0.25">
      <c r="A40" s="194">
        <v>33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191">
        <f t="shared" si="3"/>
        <v>0</v>
      </c>
      <c r="P40" s="191" t="str">
        <f t="shared" si="1"/>
        <v/>
      </c>
      <c r="Q40" s="191">
        <f t="shared" si="2"/>
        <v>0</v>
      </c>
      <c r="R40" s="84"/>
      <c r="S40" s="207" t="str">
        <f>IF(R40="","",IF(R40="SI","No cal documentació",IF(P40&gt;0,(CONCATENATE("12A_",'Valoració '!$D$7,"00",A40))," ")))</f>
        <v/>
      </c>
    </row>
    <row r="41" spans="1:19" x14ac:dyDescent="0.25">
      <c r="A41" s="194">
        <v>34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191">
        <f t="shared" si="3"/>
        <v>0</v>
      </c>
      <c r="P41" s="191" t="str">
        <f t="shared" si="1"/>
        <v/>
      </c>
      <c r="Q41" s="191">
        <f t="shared" si="2"/>
        <v>0</v>
      </c>
      <c r="R41" s="84"/>
      <c r="S41" s="207" t="str">
        <f>IF(R41="","",IF(R41="SI","No cal documentació",IF(P41&gt;0,(CONCATENATE("12A_",'Valoració '!$D$7,"00",A41))," ")))</f>
        <v/>
      </c>
    </row>
    <row r="42" spans="1:19" x14ac:dyDescent="0.25">
      <c r="A42" s="194">
        <v>35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191">
        <f t="shared" si="3"/>
        <v>0</v>
      </c>
      <c r="P42" s="191" t="str">
        <f t="shared" si="1"/>
        <v/>
      </c>
      <c r="Q42" s="191">
        <f t="shared" si="2"/>
        <v>0</v>
      </c>
      <c r="R42" s="84"/>
      <c r="S42" s="207" t="str">
        <f>IF(R42="","",IF(R42="SI","No cal documentació",IF(P42&gt;0,(CONCATENATE("12A_",'Valoració '!$D$7,"00",A42))," ")))</f>
        <v/>
      </c>
    </row>
    <row r="43" spans="1:19" x14ac:dyDescent="0.25">
      <c r="A43" s="194">
        <v>36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191">
        <f t="shared" si="3"/>
        <v>0</v>
      </c>
      <c r="P43" s="191" t="str">
        <f t="shared" si="1"/>
        <v/>
      </c>
      <c r="Q43" s="191">
        <f t="shared" si="2"/>
        <v>0</v>
      </c>
      <c r="R43" s="84"/>
      <c r="S43" s="207" t="str">
        <f>IF(R43="","",IF(R43="SI","No cal documentació",IF(P43&gt;0,(CONCATENATE("12A_",'Valoració '!$D$7,"00",A43))," ")))</f>
        <v/>
      </c>
    </row>
    <row r="44" spans="1:19" x14ac:dyDescent="0.25">
      <c r="A44" s="194">
        <v>37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191">
        <f t="shared" si="3"/>
        <v>0</v>
      </c>
      <c r="P44" s="191" t="str">
        <f t="shared" si="1"/>
        <v/>
      </c>
      <c r="Q44" s="191">
        <f t="shared" si="2"/>
        <v>0</v>
      </c>
      <c r="R44" s="84"/>
      <c r="S44" s="207" t="str">
        <f>IF(R44="","",IF(R44="SI","No cal documentació",IF(P44&gt;0,(CONCATENATE("12A_",'Valoració '!$D$7,"00",A44))," ")))</f>
        <v/>
      </c>
    </row>
    <row r="45" spans="1:19" x14ac:dyDescent="0.25">
      <c r="A45" s="194">
        <v>38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191">
        <f t="shared" si="3"/>
        <v>0</v>
      </c>
      <c r="P45" s="191" t="str">
        <f t="shared" si="1"/>
        <v/>
      </c>
      <c r="Q45" s="191">
        <f t="shared" si="2"/>
        <v>0</v>
      </c>
      <c r="R45" s="84"/>
      <c r="S45" s="207" t="str">
        <f>IF(R45="","",IF(R45="SI","No cal documentació",IF(P45&gt;0,(CONCATENATE("12A_",'Valoració '!$D$7,"00",A45))," ")))</f>
        <v/>
      </c>
    </row>
    <row r="46" spans="1:19" x14ac:dyDescent="0.25">
      <c r="A46" s="194">
        <v>39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191">
        <f t="shared" si="3"/>
        <v>0</v>
      </c>
      <c r="P46" s="191" t="str">
        <f t="shared" si="1"/>
        <v/>
      </c>
      <c r="Q46" s="191">
        <f t="shared" si="2"/>
        <v>0</v>
      </c>
      <c r="R46" s="84"/>
      <c r="S46" s="207" t="str">
        <f>IF(R46="","",IF(R46="SI","No cal documentació",IF(P46&gt;0,(CONCATENATE("12A_",'Valoració '!$D$7,"00",A46))," ")))</f>
        <v/>
      </c>
    </row>
    <row r="47" spans="1:19" x14ac:dyDescent="0.25">
      <c r="A47" s="194">
        <v>40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191">
        <f t="shared" si="3"/>
        <v>0</v>
      </c>
      <c r="P47" s="191" t="str">
        <f t="shared" si="1"/>
        <v/>
      </c>
      <c r="Q47" s="191">
        <f t="shared" si="2"/>
        <v>0</v>
      </c>
      <c r="R47" s="84"/>
      <c r="S47" s="207" t="str">
        <f>IF(R47="","",IF(R47="SI","No cal documentació",IF(P47&gt;0,(CONCATENATE("12A_",'Valoració '!$D$7,"00",A47))," ")))</f>
        <v/>
      </c>
    </row>
    <row r="48" spans="1:19" x14ac:dyDescent="0.25">
      <c r="A48" s="194">
        <v>41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191">
        <f t="shared" si="3"/>
        <v>0</v>
      </c>
      <c r="P48" s="191" t="str">
        <f t="shared" si="1"/>
        <v/>
      </c>
      <c r="Q48" s="191">
        <f t="shared" si="2"/>
        <v>0</v>
      </c>
      <c r="R48" s="84"/>
      <c r="S48" s="207" t="str">
        <f>IF(R48="","",IF(R48="SI","No cal documentació",IF(P48&gt;0,(CONCATENATE("12A_",'Valoració '!$D$7,"00",A48))," ")))</f>
        <v/>
      </c>
    </row>
    <row r="49" spans="1:19" x14ac:dyDescent="0.25">
      <c r="A49" s="194">
        <v>42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191">
        <f t="shared" si="3"/>
        <v>0</v>
      </c>
      <c r="P49" s="191" t="str">
        <f t="shared" si="1"/>
        <v/>
      </c>
      <c r="Q49" s="191">
        <f t="shared" si="2"/>
        <v>0</v>
      </c>
      <c r="R49" s="84"/>
      <c r="S49" s="207" t="str">
        <f>IF(R49="","",IF(R49="SI","No cal documentació",IF(P49&gt;0,(CONCATENATE("12A_",'Valoració '!$D$7,"00",A49))," ")))</f>
        <v/>
      </c>
    </row>
    <row r="50" spans="1:19" x14ac:dyDescent="0.25">
      <c r="A50" s="194">
        <v>43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191">
        <f t="shared" si="3"/>
        <v>0</v>
      </c>
      <c r="P50" s="191" t="str">
        <f t="shared" si="1"/>
        <v/>
      </c>
      <c r="Q50" s="191">
        <f t="shared" si="2"/>
        <v>0</v>
      </c>
      <c r="R50" s="84"/>
      <c r="S50" s="207" t="str">
        <f>IF(R50="","",IF(R50="SI","No cal documentació",IF(P50&gt;0,(CONCATENATE("12A_",'Valoració '!$D$7,"00",A50))," ")))</f>
        <v/>
      </c>
    </row>
    <row r="51" spans="1:19" x14ac:dyDescent="0.25">
      <c r="A51" s="194">
        <v>44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191">
        <f t="shared" si="3"/>
        <v>0</v>
      </c>
      <c r="P51" s="191" t="str">
        <f t="shared" si="1"/>
        <v/>
      </c>
      <c r="Q51" s="191">
        <f t="shared" si="2"/>
        <v>0</v>
      </c>
      <c r="R51" s="84"/>
      <c r="S51" s="207" t="str">
        <f>IF(R51="","",IF(R51="SI","No cal documentació",IF(P51&gt;0,(CONCATENATE("12A_",'Valoració '!$D$7,"00",A51))," ")))</f>
        <v/>
      </c>
    </row>
    <row r="52" spans="1:19" x14ac:dyDescent="0.25">
      <c r="A52" s="194">
        <v>45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191">
        <f t="shared" si="3"/>
        <v>0</v>
      </c>
      <c r="P52" s="191" t="str">
        <f t="shared" si="1"/>
        <v/>
      </c>
      <c r="Q52" s="191">
        <f t="shared" si="2"/>
        <v>0</v>
      </c>
      <c r="R52" s="84"/>
      <c r="S52" s="207" t="str">
        <f>IF(R52="","",IF(R52="SI","No cal documentació",IF(P52&gt;0,(CONCATENATE("12A_",'Valoració '!$D$7,"00",A52))," ")))</f>
        <v/>
      </c>
    </row>
    <row r="53" spans="1:19" x14ac:dyDescent="0.25">
      <c r="A53" s="194">
        <v>46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191">
        <f t="shared" si="3"/>
        <v>0</v>
      </c>
      <c r="P53" s="191" t="str">
        <f t="shared" si="1"/>
        <v/>
      </c>
      <c r="Q53" s="191">
        <f t="shared" si="2"/>
        <v>0</v>
      </c>
      <c r="R53" s="84"/>
      <c r="S53" s="207" t="str">
        <f>IF(R53="","",IF(R53="SI","No cal documentació",IF(P53&gt;0,(CONCATENATE("12A_",'Valoració '!$D$7,"00",A53))," ")))</f>
        <v/>
      </c>
    </row>
    <row r="54" spans="1:19" x14ac:dyDescent="0.25">
      <c r="A54" s="194">
        <v>47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191">
        <f t="shared" si="3"/>
        <v>0</v>
      </c>
      <c r="P54" s="191" t="str">
        <f t="shared" si="1"/>
        <v/>
      </c>
      <c r="Q54" s="191">
        <f t="shared" si="2"/>
        <v>0</v>
      </c>
      <c r="R54" s="84"/>
      <c r="S54" s="207" t="str">
        <f>IF(R54="","",IF(R54="SI","No cal documentació",IF(P54&gt;0,(CONCATENATE("12A_",'Valoració '!$D$7,"00",A54))," ")))</f>
        <v/>
      </c>
    </row>
    <row r="55" spans="1:19" x14ac:dyDescent="0.25">
      <c r="A55" s="194">
        <v>48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191">
        <f t="shared" si="3"/>
        <v>0</v>
      </c>
      <c r="P55" s="191" t="str">
        <f t="shared" si="1"/>
        <v/>
      </c>
      <c r="Q55" s="191">
        <f t="shared" si="2"/>
        <v>0</v>
      </c>
      <c r="R55" s="84"/>
      <c r="S55" s="207" t="str">
        <f>IF(R55="","",IF(R55="SI","No cal documentació",IF(P55&gt;0,(CONCATENATE("12A_",'Valoració '!$D$7,"00",A55))," ")))</f>
        <v/>
      </c>
    </row>
    <row r="56" spans="1:19" x14ac:dyDescent="0.25">
      <c r="A56" s="194">
        <v>49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191">
        <f t="shared" si="3"/>
        <v>0</v>
      </c>
      <c r="P56" s="191" t="str">
        <f t="shared" si="1"/>
        <v/>
      </c>
      <c r="Q56" s="191">
        <f t="shared" si="2"/>
        <v>0</v>
      </c>
      <c r="R56" s="84"/>
      <c r="S56" s="207" t="str">
        <f>IF(R56="","",IF(R56="SI","No cal documentació",IF(P56&gt;0,(CONCATENATE("12A_",'Valoració '!$D$7,"00",A56))," ")))</f>
        <v/>
      </c>
    </row>
    <row r="57" spans="1:19" x14ac:dyDescent="0.25">
      <c r="A57" s="194">
        <v>50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191">
        <f t="shared" si="3"/>
        <v>0</v>
      </c>
      <c r="P57" s="191" t="str">
        <f t="shared" si="1"/>
        <v/>
      </c>
      <c r="Q57" s="191">
        <f t="shared" si="2"/>
        <v>0</v>
      </c>
      <c r="R57" s="84"/>
      <c r="S57" s="207" t="str">
        <f>IF(R57="","",IF(R57="SI","No cal documentació",IF(P57&gt;0,(CONCATENATE("12A_",'Valoració '!$D$7,"00",A57))," ")))</f>
        <v/>
      </c>
    </row>
    <row r="58" spans="1:19" x14ac:dyDescent="0.25">
      <c r="A58" s="194">
        <v>51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191">
        <f t="shared" si="3"/>
        <v>0</v>
      </c>
      <c r="P58" s="191" t="str">
        <f t="shared" si="1"/>
        <v/>
      </c>
      <c r="Q58" s="191">
        <f t="shared" si="2"/>
        <v>0</v>
      </c>
      <c r="R58" s="84"/>
      <c r="S58" s="207" t="str">
        <f>IF(R58="","",IF(R58="SI","No cal documentació",IF(P58&gt;0,(CONCATENATE("12A_",'Valoració '!$D$7,"00",A58))," ")))</f>
        <v/>
      </c>
    </row>
    <row r="59" spans="1:19" x14ac:dyDescent="0.25">
      <c r="A59" s="194">
        <v>52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191">
        <f t="shared" si="3"/>
        <v>0</v>
      </c>
      <c r="P59" s="191" t="str">
        <f t="shared" si="1"/>
        <v/>
      </c>
      <c r="Q59" s="191">
        <f t="shared" si="2"/>
        <v>0</v>
      </c>
      <c r="R59" s="84"/>
      <c r="S59" s="207" t="str">
        <f>IF(R59="","",IF(R59="SI","No cal documentació",IF(P59&gt;0,(CONCATENATE("12A_",'Valoració '!$D$7,"00",A59))," ")))</f>
        <v/>
      </c>
    </row>
    <row r="60" spans="1:19" x14ac:dyDescent="0.25">
      <c r="A60" s="194">
        <v>53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191">
        <f t="shared" si="3"/>
        <v>0</v>
      </c>
      <c r="P60" s="191" t="str">
        <f t="shared" si="1"/>
        <v/>
      </c>
      <c r="Q60" s="191">
        <f t="shared" si="2"/>
        <v>0</v>
      </c>
      <c r="R60" s="84"/>
      <c r="S60" s="207" t="str">
        <f>IF(R60="","",IF(R60="SI","No cal documentació",IF(P60&gt;0,(CONCATENATE("12A_",'Valoració '!$D$7,"00",A60))," ")))</f>
        <v/>
      </c>
    </row>
    <row r="61" spans="1:19" x14ac:dyDescent="0.25">
      <c r="A61" s="194">
        <v>54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191">
        <f t="shared" si="3"/>
        <v>0</v>
      </c>
      <c r="P61" s="191" t="str">
        <f t="shared" si="1"/>
        <v/>
      </c>
      <c r="Q61" s="191">
        <f t="shared" si="2"/>
        <v>0</v>
      </c>
      <c r="R61" s="84"/>
      <c r="S61" s="207" t="str">
        <f>IF(R61="","",IF(R61="SI","No cal documentació",IF(P61&gt;0,(CONCATENATE("12A_",'Valoració '!$D$7,"00",A61))," ")))</f>
        <v/>
      </c>
    </row>
    <row r="62" spans="1:19" x14ac:dyDescent="0.25">
      <c r="A62" s="194">
        <v>55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191">
        <f t="shared" si="3"/>
        <v>0</v>
      </c>
      <c r="P62" s="191" t="str">
        <f t="shared" si="1"/>
        <v/>
      </c>
      <c r="Q62" s="191">
        <f t="shared" si="2"/>
        <v>0</v>
      </c>
      <c r="R62" s="84"/>
      <c r="S62" s="207" t="str">
        <f>IF(R62="","",IF(R62="SI","No cal documentació",IF(P62&gt;0,(CONCATENATE("12A_",'Valoració '!$D$7,"00",A62))," ")))</f>
        <v/>
      </c>
    </row>
    <row r="63" spans="1:19" x14ac:dyDescent="0.25">
      <c r="A63" s="194">
        <v>56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191">
        <f t="shared" si="3"/>
        <v>0</v>
      </c>
      <c r="P63" s="191" t="str">
        <f t="shared" si="1"/>
        <v/>
      </c>
      <c r="Q63" s="191">
        <f t="shared" si="2"/>
        <v>0</v>
      </c>
      <c r="R63" s="84"/>
      <c r="S63" s="207" t="str">
        <f>IF(R63="","",IF(R63="SI","No cal documentació",IF(P63&gt;0,(CONCATENATE("12A_",'Valoració '!$D$7,"00",A63))," ")))</f>
        <v/>
      </c>
    </row>
    <row r="64" spans="1:19" x14ac:dyDescent="0.25">
      <c r="A64" s="194">
        <v>57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191">
        <f t="shared" si="3"/>
        <v>0</v>
      </c>
      <c r="P64" s="191" t="str">
        <f t="shared" si="1"/>
        <v/>
      </c>
      <c r="Q64" s="191">
        <f t="shared" si="2"/>
        <v>0</v>
      </c>
      <c r="R64" s="84"/>
      <c r="S64" s="207" t="str">
        <f>IF(R64="","",IF(R64="SI","No cal documentació",IF(P64&gt;0,(CONCATENATE("12A_",'Valoració '!$D$7,"00",A64))," ")))</f>
        <v/>
      </c>
    </row>
    <row r="65" spans="1:19" x14ac:dyDescent="0.25">
      <c r="A65" s="194">
        <v>58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191">
        <f t="shared" si="3"/>
        <v>0</v>
      </c>
      <c r="P65" s="191" t="str">
        <f t="shared" si="1"/>
        <v/>
      </c>
      <c r="Q65" s="191">
        <f t="shared" si="2"/>
        <v>0</v>
      </c>
      <c r="R65" s="84"/>
      <c r="S65" s="207" t="str">
        <f>IF(R65="","",IF(R65="SI","No cal documentació",IF(P65&gt;0,(CONCATENATE("12A_",'Valoració '!$D$7,"00",A65))," ")))</f>
        <v/>
      </c>
    </row>
    <row r="66" spans="1:19" x14ac:dyDescent="0.25">
      <c r="A66" s="194">
        <v>59</v>
      </c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191">
        <f t="shared" si="3"/>
        <v>0</v>
      </c>
      <c r="P66" s="191" t="str">
        <f t="shared" si="1"/>
        <v/>
      </c>
      <c r="Q66" s="191">
        <f t="shared" si="2"/>
        <v>0</v>
      </c>
      <c r="R66" s="84"/>
      <c r="S66" s="207" t="str">
        <f>IF(R66="","",IF(R66="SI","No cal documentació",IF(P66&gt;0,(CONCATENATE("12A_",'Valoració '!$D$7,"00",A66))," ")))</f>
        <v/>
      </c>
    </row>
    <row r="67" spans="1:19" x14ac:dyDescent="0.25">
      <c r="A67" s="194">
        <v>60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191">
        <f t="shared" si="3"/>
        <v>0</v>
      </c>
      <c r="P67" s="191" t="str">
        <f t="shared" si="1"/>
        <v/>
      </c>
      <c r="Q67" s="191">
        <f t="shared" si="2"/>
        <v>0</v>
      </c>
      <c r="R67" s="84"/>
      <c r="S67" s="207" t="str">
        <f>IF(R67="","",IF(R67="SI","No cal documentació",IF(P67&gt;0,(CONCATENATE("12A_",'Valoració '!$D$7,"00",A67))," ")))</f>
        <v/>
      </c>
    </row>
    <row r="68" spans="1:19" x14ac:dyDescent="0.25">
      <c r="A68" s="194">
        <v>61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191">
        <f t="shared" si="3"/>
        <v>0</v>
      </c>
      <c r="P68" s="191" t="str">
        <f t="shared" si="1"/>
        <v/>
      </c>
      <c r="Q68" s="191">
        <f t="shared" si="2"/>
        <v>0</v>
      </c>
      <c r="R68" s="84"/>
      <c r="S68" s="207" t="str">
        <f>IF(R68="","",IF(R68="SI","No cal documentació",IF(P68&gt;0,(CONCATENATE("12A_",'Valoració '!$D$7,"00",A68))," ")))</f>
        <v/>
      </c>
    </row>
    <row r="69" spans="1:19" x14ac:dyDescent="0.25">
      <c r="A69" s="194">
        <v>62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191">
        <f t="shared" si="3"/>
        <v>0</v>
      </c>
      <c r="P69" s="191" t="str">
        <f t="shared" si="1"/>
        <v/>
      </c>
      <c r="Q69" s="191">
        <f t="shared" si="2"/>
        <v>0</v>
      </c>
      <c r="R69" s="84"/>
      <c r="S69" s="207" t="str">
        <f>IF(R69="","",IF(R69="SI","No cal documentació",IF(P69&gt;0,(CONCATENATE("12A_",'Valoració '!$D$7,"00",A69))," ")))</f>
        <v/>
      </c>
    </row>
    <row r="70" spans="1:19" x14ac:dyDescent="0.25">
      <c r="A70" s="194">
        <v>63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191">
        <f t="shared" si="3"/>
        <v>0</v>
      </c>
      <c r="P70" s="191" t="str">
        <f t="shared" si="1"/>
        <v/>
      </c>
      <c r="Q70" s="191">
        <f t="shared" si="2"/>
        <v>0</v>
      </c>
      <c r="R70" s="84"/>
      <c r="S70" s="207" t="str">
        <f>IF(R70="","",IF(R70="SI","No cal documentació",IF(P70&gt;0,(CONCATENATE("12A_",'Valoració '!$D$7,"00",A70))," ")))</f>
        <v/>
      </c>
    </row>
    <row r="71" spans="1:19" x14ac:dyDescent="0.25">
      <c r="A71" s="194">
        <v>64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191">
        <f t="shared" si="3"/>
        <v>0</v>
      </c>
      <c r="P71" s="191" t="str">
        <f t="shared" si="1"/>
        <v/>
      </c>
      <c r="Q71" s="191">
        <f t="shared" si="2"/>
        <v>0</v>
      </c>
      <c r="R71" s="84"/>
      <c r="S71" s="207" t="str">
        <f>IF(R71="","",IF(R71="SI","No cal documentació",IF(P71&gt;0,(CONCATENATE("12A_",'Valoració '!$D$7,"00",A71))," ")))</f>
        <v/>
      </c>
    </row>
    <row r="72" spans="1:19" x14ac:dyDescent="0.25">
      <c r="A72" s="194">
        <v>65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191">
        <f t="shared" si="3"/>
        <v>0</v>
      </c>
      <c r="P72" s="191" t="str">
        <f t="shared" si="1"/>
        <v/>
      </c>
      <c r="Q72" s="191">
        <f t="shared" si="2"/>
        <v>0</v>
      </c>
      <c r="R72" s="84"/>
      <c r="S72" s="207" t="str">
        <f>IF(R72="","",IF(R72="SI","No cal documentació",IF(P72&gt;0,(CONCATENATE("12A_",'Valoració '!$D$7,"00",A72))," ")))</f>
        <v/>
      </c>
    </row>
    <row r="73" spans="1:19" x14ac:dyDescent="0.25">
      <c r="A73" s="194">
        <v>66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191">
        <f t="shared" si="3"/>
        <v>0</v>
      </c>
      <c r="P73" s="191" t="str">
        <f t="shared" ref="P73:P107" si="4">IF(H73="si",IF(F73&gt;5,IF(G73=1,1.5,1),IF(G73&gt;1,0.9,1.25)),IF(J73="si",1,IF(K73="si",0.5,"")))</f>
        <v/>
      </c>
      <c r="Q73" s="191">
        <f t="shared" ref="Q73:Q107" si="5">IFERROR(IF(O73&gt;=3,P73,IF(O73&lt;3,(P73+(P73*(O73-3))/3),((P73*O73)/3))),0)</f>
        <v>0</v>
      </c>
      <c r="R73" s="84"/>
      <c r="S73" s="207" t="str">
        <f>IF(R73="","",IF(R73="SI","No cal documentació",IF(P73&gt;0,(CONCATENATE("12A_",'Valoració '!$D$7,"00",A73))," ")))</f>
        <v/>
      </c>
    </row>
    <row r="74" spans="1:19" x14ac:dyDescent="0.25">
      <c r="A74" s="194">
        <v>67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191">
        <f t="shared" si="3"/>
        <v>0</v>
      </c>
      <c r="P74" s="191" t="str">
        <f t="shared" si="4"/>
        <v/>
      </c>
      <c r="Q74" s="191">
        <f t="shared" si="5"/>
        <v>0</v>
      </c>
      <c r="R74" s="84"/>
      <c r="S74" s="207" t="str">
        <f>IF(R74="","",IF(R74="SI","No cal documentació",IF(P74&gt;0,(CONCATENATE("12A_",'Valoració '!$D$7,"00",A74))," ")))</f>
        <v/>
      </c>
    </row>
    <row r="75" spans="1:19" x14ac:dyDescent="0.25">
      <c r="A75" s="194">
        <v>68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191">
        <f t="shared" si="3"/>
        <v>0</v>
      </c>
      <c r="P75" s="191" t="str">
        <f t="shared" si="4"/>
        <v/>
      </c>
      <c r="Q75" s="191">
        <f t="shared" si="5"/>
        <v>0</v>
      </c>
      <c r="R75" s="84"/>
      <c r="S75" s="207" t="str">
        <f>IF(R75="","",IF(R75="SI","No cal documentació",IF(P75&gt;0,(CONCATENATE("12A_",'Valoració '!$D$7,"00",A75))," ")))</f>
        <v/>
      </c>
    </row>
    <row r="76" spans="1:19" x14ac:dyDescent="0.25">
      <c r="A76" s="194">
        <v>69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191">
        <f t="shared" si="3"/>
        <v>0</v>
      </c>
      <c r="P76" s="191" t="str">
        <f t="shared" si="4"/>
        <v/>
      </c>
      <c r="Q76" s="191">
        <f t="shared" si="5"/>
        <v>0</v>
      </c>
      <c r="R76" s="84"/>
      <c r="S76" s="207" t="str">
        <f>IF(R76="","",IF(R76="SI","No cal documentació",IF(P76&gt;0,(CONCATENATE("12A_",'Valoració '!$D$7,"00",A76))," ")))</f>
        <v/>
      </c>
    </row>
    <row r="77" spans="1:19" x14ac:dyDescent="0.25">
      <c r="A77" s="194">
        <v>70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191">
        <f t="shared" si="3"/>
        <v>0</v>
      </c>
      <c r="P77" s="191" t="str">
        <f t="shared" si="4"/>
        <v/>
      </c>
      <c r="Q77" s="191">
        <f t="shared" si="5"/>
        <v>0</v>
      </c>
      <c r="R77" s="84"/>
      <c r="S77" s="207" t="str">
        <f>IF(R77="","",IF(R77="SI","No cal documentació",IF(P77&gt;0,(CONCATENATE("12A_",'Valoració '!$D$7,"00",A77))," ")))</f>
        <v/>
      </c>
    </row>
    <row r="78" spans="1:19" x14ac:dyDescent="0.25">
      <c r="A78" s="194">
        <v>71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191">
        <f t="shared" si="3"/>
        <v>0</v>
      </c>
      <c r="P78" s="191" t="str">
        <f t="shared" si="4"/>
        <v/>
      </c>
      <c r="Q78" s="191">
        <f t="shared" si="5"/>
        <v>0</v>
      </c>
      <c r="R78" s="84"/>
      <c r="S78" s="207" t="str">
        <f>IF(R78="","",IF(R78="SI","No cal documentació",IF(P78&gt;0,(CONCATENATE("12A_",'Valoració '!$D$7,"00",A78))," ")))</f>
        <v/>
      </c>
    </row>
    <row r="79" spans="1:19" x14ac:dyDescent="0.25">
      <c r="A79" s="194">
        <v>72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191">
        <f t="shared" si="3"/>
        <v>0</v>
      </c>
      <c r="P79" s="191" t="str">
        <f t="shared" si="4"/>
        <v/>
      </c>
      <c r="Q79" s="191">
        <f t="shared" si="5"/>
        <v>0</v>
      </c>
      <c r="R79" s="84"/>
      <c r="S79" s="207" t="str">
        <f>IF(R79="","",IF(R79="SI","No cal documentació",IF(P79&gt;0,(CONCATENATE("12A_",'Valoració '!$D$7,"00",A79))," ")))</f>
        <v/>
      </c>
    </row>
    <row r="80" spans="1:19" x14ac:dyDescent="0.25">
      <c r="A80" s="194">
        <v>73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191">
        <f t="shared" si="3"/>
        <v>0</v>
      </c>
      <c r="P80" s="191" t="str">
        <f t="shared" si="4"/>
        <v/>
      </c>
      <c r="Q80" s="191">
        <f t="shared" si="5"/>
        <v>0</v>
      </c>
      <c r="R80" s="84"/>
      <c r="S80" s="207" t="str">
        <f>IF(R80="","",IF(R80="SI","No cal documentació",IF(P80&gt;0,(CONCATENATE("12A_",'Valoració '!$D$7,"00",A80))," ")))</f>
        <v/>
      </c>
    </row>
    <row r="81" spans="1:19" x14ac:dyDescent="0.25">
      <c r="A81" s="194">
        <v>74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191">
        <f t="shared" si="3"/>
        <v>0</v>
      </c>
      <c r="P81" s="191" t="str">
        <f t="shared" si="4"/>
        <v/>
      </c>
      <c r="Q81" s="191">
        <f t="shared" si="5"/>
        <v>0</v>
      </c>
      <c r="R81" s="84"/>
      <c r="S81" s="207" t="str">
        <f>IF(R81="","",IF(R81="SI","No cal documentació",IF(P81&gt;0,(CONCATENATE("12A_",'Valoració '!$D$7,"00",A81))," ")))</f>
        <v/>
      </c>
    </row>
    <row r="82" spans="1:19" x14ac:dyDescent="0.25">
      <c r="A82" s="194">
        <v>75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191">
        <f t="shared" si="3"/>
        <v>0</v>
      </c>
      <c r="P82" s="191" t="str">
        <f t="shared" si="4"/>
        <v/>
      </c>
      <c r="Q82" s="191">
        <f t="shared" si="5"/>
        <v>0</v>
      </c>
      <c r="R82" s="84"/>
      <c r="S82" s="207" t="str">
        <f>IF(R82="","",IF(R82="SI","No cal documentació",IF(P82&gt;0,(CONCATENATE("12A_",'Valoració '!$D$7,"00",A82))," ")))</f>
        <v/>
      </c>
    </row>
    <row r="83" spans="1:19" x14ac:dyDescent="0.25">
      <c r="A83" s="194">
        <v>76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191">
        <f t="shared" si="3"/>
        <v>0</v>
      </c>
      <c r="P83" s="191" t="str">
        <f t="shared" si="4"/>
        <v/>
      </c>
      <c r="Q83" s="191">
        <f t="shared" si="5"/>
        <v>0</v>
      </c>
      <c r="R83" s="84"/>
      <c r="S83" s="207" t="str">
        <f>IF(R83="","",IF(R83="SI","No cal documentació",IF(P83&gt;0,(CONCATENATE("12A_",'Valoració '!$D$7,"00",A83))," ")))</f>
        <v/>
      </c>
    </row>
    <row r="84" spans="1:19" x14ac:dyDescent="0.25">
      <c r="A84" s="194">
        <v>77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191">
        <f t="shared" si="3"/>
        <v>0</v>
      </c>
      <c r="P84" s="191" t="str">
        <f t="shared" si="4"/>
        <v/>
      </c>
      <c r="Q84" s="191">
        <f t="shared" si="5"/>
        <v>0</v>
      </c>
      <c r="R84" s="84"/>
      <c r="S84" s="207" t="str">
        <f>IF(R84="","",IF(R84="SI","No cal documentació",IF(P84&gt;0,(CONCATENATE("12A_",'Valoració '!$D$7,"00",A84))," ")))</f>
        <v/>
      </c>
    </row>
    <row r="85" spans="1:19" x14ac:dyDescent="0.25">
      <c r="A85" s="194">
        <v>78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191">
        <f t="shared" si="3"/>
        <v>0</v>
      </c>
      <c r="P85" s="191" t="str">
        <f t="shared" si="4"/>
        <v/>
      </c>
      <c r="Q85" s="191">
        <f t="shared" si="5"/>
        <v>0</v>
      </c>
      <c r="R85" s="84"/>
      <c r="S85" s="207" t="str">
        <f>IF(R85="","",IF(R85="SI","No cal documentació",IF(P85&gt;0,(CONCATENATE("12A_",'Valoració '!$D$7,"00",A85))," ")))</f>
        <v/>
      </c>
    </row>
    <row r="86" spans="1:19" x14ac:dyDescent="0.25">
      <c r="A86" s="194">
        <v>79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191">
        <f t="shared" si="3"/>
        <v>0</v>
      </c>
      <c r="P86" s="191" t="str">
        <f t="shared" si="4"/>
        <v/>
      </c>
      <c r="Q86" s="191">
        <f t="shared" si="5"/>
        <v>0</v>
      </c>
      <c r="R86" s="84"/>
      <c r="S86" s="207" t="str">
        <f>IF(R86="","",IF(R86="SI","No cal documentació",IF(P86&gt;0,(CONCATENATE("12A_",'Valoració '!$D$7,"00",A86))," ")))</f>
        <v/>
      </c>
    </row>
    <row r="87" spans="1:19" x14ac:dyDescent="0.25">
      <c r="A87" s="194">
        <v>80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191">
        <f t="shared" si="3"/>
        <v>0</v>
      </c>
      <c r="P87" s="191" t="str">
        <f t="shared" si="4"/>
        <v/>
      </c>
      <c r="Q87" s="191">
        <f t="shared" si="5"/>
        <v>0</v>
      </c>
      <c r="R87" s="84"/>
      <c r="S87" s="207" t="str">
        <f>IF(R87="","",IF(R87="SI","No cal documentació",IF(P87&gt;0,(CONCATENATE("12A_",'Valoració '!$D$7,"00",A87))," ")))</f>
        <v/>
      </c>
    </row>
    <row r="88" spans="1:19" x14ac:dyDescent="0.25">
      <c r="A88" s="194">
        <v>81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191">
        <f t="shared" si="3"/>
        <v>0</v>
      </c>
      <c r="P88" s="191" t="str">
        <f t="shared" si="4"/>
        <v/>
      </c>
      <c r="Q88" s="191">
        <f t="shared" si="5"/>
        <v>0</v>
      </c>
      <c r="R88" s="84"/>
      <c r="S88" s="207" t="str">
        <f>IF(R88="","",IF(R88="SI","No cal documentació",IF(P88&gt;0,(CONCATENATE("12A_",'Valoració '!$D$7,"00",A88))," ")))</f>
        <v/>
      </c>
    </row>
    <row r="89" spans="1:19" x14ac:dyDescent="0.25">
      <c r="A89" s="194">
        <v>82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191">
        <f t="shared" si="3"/>
        <v>0</v>
      </c>
      <c r="P89" s="191" t="str">
        <f t="shared" si="4"/>
        <v/>
      </c>
      <c r="Q89" s="191">
        <f t="shared" si="5"/>
        <v>0</v>
      </c>
      <c r="R89" s="84"/>
      <c r="S89" s="207" t="str">
        <f>IF(R89="","",IF(R89="SI","No cal documentació",IF(P89&gt;0,(CONCATENATE("12A_",'Valoració '!$D$7,"00",A89))," ")))</f>
        <v/>
      </c>
    </row>
    <row r="90" spans="1:19" x14ac:dyDescent="0.25">
      <c r="A90" s="194">
        <v>83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191">
        <f t="shared" si="3"/>
        <v>0</v>
      </c>
      <c r="P90" s="191" t="str">
        <f t="shared" si="4"/>
        <v/>
      </c>
      <c r="Q90" s="191">
        <f t="shared" si="5"/>
        <v>0</v>
      </c>
      <c r="R90" s="84"/>
      <c r="S90" s="207" t="str">
        <f>IF(R90="","",IF(R90="SI","No cal documentació",IF(P90&gt;0,(CONCATENATE("12A_",'Valoració '!$D$7,"00",A90))," ")))</f>
        <v/>
      </c>
    </row>
    <row r="91" spans="1:19" x14ac:dyDescent="0.25">
      <c r="A91" s="194">
        <v>84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191">
        <f t="shared" ref="O91:O106" si="6">(N91-M91)/365</f>
        <v>0</v>
      </c>
      <c r="P91" s="191" t="str">
        <f t="shared" si="4"/>
        <v/>
      </c>
      <c r="Q91" s="191">
        <f t="shared" si="5"/>
        <v>0</v>
      </c>
      <c r="R91" s="84"/>
      <c r="S91" s="207" t="str">
        <f>IF(R91="","",IF(R91="SI","No cal documentació",IF(P91&gt;0,(CONCATENATE("12A_",'Valoració '!$D$7,"00",A91))," ")))</f>
        <v/>
      </c>
    </row>
    <row r="92" spans="1:19" x14ac:dyDescent="0.25">
      <c r="A92" s="194">
        <v>85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191">
        <f t="shared" si="6"/>
        <v>0</v>
      </c>
      <c r="P92" s="191" t="str">
        <f t="shared" si="4"/>
        <v/>
      </c>
      <c r="Q92" s="191">
        <f t="shared" si="5"/>
        <v>0</v>
      </c>
      <c r="R92" s="84"/>
      <c r="S92" s="207" t="str">
        <f>IF(R92="","",IF(R92="SI","No cal documentació",IF(P92&gt;0,(CONCATENATE("12A_",'Valoració '!$D$7,"00",A92))," ")))</f>
        <v/>
      </c>
    </row>
    <row r="93" spans="1:19" x14ac:dyDescent="0.25">
      <c r="A93" s="194">
        <v>86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191">
        <f t="shared" si="6"/>
        <v>0</v>
      </c>
      <c r="P93" s="191" t="str">
        <f t="shared" si="4"/>
        <v/>
      </c>
      <c r="Q93" s="191">
        <f t="shared" si="5"/>
        <v>0</v>
      </c>
      <c r="R93" s="84"/>
      <c r="S93" s="207" t="str">
        <f>IF(R93="","",IF(R93="SI","No cal documentació",IF(P93&gt;0,(CONCATENATE("12A_",'Valoració '!$D$7,"00",A93))," ")))</f>
        <v/>
      </c>
    </row>
    <row r="94" spans="1:19" x14ac:dyDescent="0.25">
      <c r="A94" s="194">
        <v>87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191">
        <f t="shared" si="6"/>
        <v>0</v>
      </c>
      <c r="P94" s="191" t="str">
        <f t="shared" si="4"/>
        <v/>
      </c>
      <c r="Q94" s="191">
        <f t="shared" si="5"/>
        <v>0</v>
      </c>
      <c r="R94" s="84"/>
      <c r="S94" s="207" t="str">
        <f>IF(R94="","",IF(R94="SI","No cal documentació",IF(P94&gt;0,(CONCATENATE("12A_",'Valoració '!$D$7,"00",A94))," ")))</f>
        <v/>
      </c>
    </row>
    <row r="95" spans="1:19" x14ac:dyDescent="0.25">
      <c r="A95" s="194">
        <v>88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191">
        <f t="shared" si="6"/>
        <v>0</v>
      </c>
      <c r="P95" s="191" t="str">
        <f t="shared" si="4"/>
        <v/>
      </c>
      <c r="Q95" s="191">
        <f t="shared" si="5"/>
        <v>0</v>
      </c>
      <c r="R95" s="84"/>
      <c r="S95" s="207" t="str">
        <f>IF(R95="","",IF(R95="SI","No cal documentació",IF(P95&gt;0,(CONCATENATE("12A_",'Valoració '!$D$7,"00",A95))," ")))</f>
        <v/>
      </c>
    </row>
    <row r="96" spans="1:19" x14ac:dyDescent="0.25">
      <c r="A96" s="194">
        <v>89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191">
        <f t="shared" si="6"/>
        <v>0</v>
      </c>
      <c r="P96" s="191" t="str">
        <f t="shared" si="4"/>
        <v/>
      </c>
      <c r="Q96" s="191">
        <f t="shared" si="5"/>
        <v>0</v>
      </c>
      <c r="R96" s="84"/>
      <c r="S96" s="207" t="str">
        <f>IF(R96="","",IF(R96="SI","No cal documentació",IF(P96&gt;0,(CONCATENATE("12A_",'Valoració '!$D$7,"00",A96))," ")))</f>
        <v/>
      </c>
    </row>
    <row r="97" spans="1:19" x14ac:dyDescent="0.25">
      <c r="A97" s="194">
        <v>90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191">
        <f t="shared" si="6"/>
        <v>0</v>
      </c>
      <c r="P97" s="191" t="str">
        <f t="shared" si="4"/>
        <v/>
      </c>
      <c r="Q97" s="191">
        <f t="shared" si="5"/>
        <v>0</v>
      </c>
      <c r="R97" s="84"/>
      <c r="S97" s="207" t="str">
        <f>IF(R97="","",IF(R97="SI","No cal documentació",IF(P97&gt;0,(CONCATENATE("12A_",'Valoració '!$D$7,"00",A97))," ")))</f>
        <v/>
      </c>
    </row>
    <row r="98" spans="1:19" x14ac:dyDescent="0.25">
      <c r="A98" s="194">
        <v>91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191">
        <f t="shared" si="6"/>
        <v>0</v>
      </c>
      <c r="P98" s="191" t="str">
        <f t="shared" si="4"/>
        <v/>
      </c>
      <c r="Q98" s="191">
        <f t="shared" si="5"/>
        <v>0</v>
      </c>
      <c r="R98" s="84"/>
      <c r="S98" s="207" t="str">
        <f>IF(R98="","",IF(R98="SI","No cal documentació",IF(P98&gt;0,(CONCATENATE("12A_",'Valoració '!$D$7,"00",A98))," ")))</f>
        <v/>
      </c>
    </row>
    <row r="99" spans="1:19" x14ac:dyDescent="0.25">
      <c r="A99" s="194">
        <v>92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191">
        <f t="shared" si="6"/>
        <v>0</v>
      </c>
      <c r="P99" s="191" t="str">
        <f t="shared" si="4"/>
        <v/>
      </c>
      <c r="Q99" s="191">
        <f t="shared" si="5"/>
        <v>0</v>
      </c>
      <c r="R99" s="84"/>
      <c r="S99" s="207" t="str">
        <f>IF(R99="","",IF(R99="SI","No cal documentació",IF(P99&gt;0,(CONCATENATE("12A_",'Valoració '!$D$7,"00",A99))," ")))</f>
        <v/>
      </c>
    </row>
    <row r="100" spans="1:19" x14ac:dyDescent="0.25">
      <c r="A100" s="194">
        <v>93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191">
        <f t="shared" si="6"/>
        <v>0</v>
      </c>
      <c r="P100" s="191" t="str">
        <f t="shared" si="4"/>
        <v/>
      </c>
      <c r="Q100" s="191">
        <f t="shared" si="5"/>
        <v>0</v>
      </c>
      <c r="R100" s="84"/>
      <c r="S100" s="207" t="str">
        <f>IF(R100="","",IF(R100="SI","No cal documentació",IF(P100&gt;0,(CONCATENATE("12A_",'Valoració '!$D$7,"00",A100))," ")))</f>
        <v/>
      </c>
    </row>
    <row r="101" spans="1:19" x14ac:dyDescent="0.25">
      <c r="A101" s="194">
        <v>94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191">
        <f t="shared" si="6"/>
        <v>0</v>
      </c>
      <c r="P101" s="191" t="str">
        <f t="shared" si="4"/>
        <v/>
      </c>
      <c r="Q101" s="191">
        <f t="shared" si="5"/>
        <v>0</v>
      </c>
      <c r="R101" s="84"/>
      <c r="S101" s="207" t="str">
        <f>IF(R101="","",IF(R101="SI","No cal documentació",IF(P101&gt;0,(CONCATENATE("12A_",'Valoració '!$D$7,"00",A101))," ")))</f>
        <v/>
      </c>
    </row>
    <row r="102" spans="1:19" x14ac:dyDescent="0.25">
      <c r="A102" s="194">
        <v>95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191">
        <f t="shared" si="6"/>
        <v>0</v>
      </c>
      <c r="P102" s="191" t="str">
        <f t="shared" si="4"/>
        <v/>
      </c>
      <c r="Q102" s="191">
        <f t="shared" si="5"/>
        <v>0</v>
      </c>
      <c r="R102" s="84"/>
      <c r="S102" s="207" t="str">
        <f>IF(R102="","",IF(R102="SI","No cal documentació",IF(P102&gt;0,(CONCATENATE("12A_",'Valoració '!$D$7,"00",A102))," ")))</f>
        <v/>
      </c>
    </row>
    <row r="103" spans="1:19" x14ac:dyDescent="0.25">
      <c r="A103" s="194">
        <v>96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191">
        <f t="shared" si="6"/>
        <v>0</v>
      </c>
      <c r="P103" s="191" t="str">
        <f t="shared" si="4"/>
        <v/>
      </c>
      <c r="Q103" s="191">
        <f t="shared" si="5"/>
        <v>0</v>
      </c>
      <c r="R103" s="84"/>
      <c r="S103" s="207" t="str">
        <f>IF(R103="","",IF(R103="SI","No cal documentació",IF(P103&gt;0,(CONCATENATE("12A_",'Valoració '!$D$7,"00",A103))," ")))</f>
        <v/>
      </c>
    </row>
    <row r="104" spans="1:19" x14ac:dyDescent="0.25">
      <c r="A104" s="194">
        <v>97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191">
        <f t="shared" si="6"/>
        <v>0</v>
      </c>
      <c r="P104" s="191" t="str">
        <f t="shared" si="4"/>
        <v/>
      </c>
      <c r="Q104" s="191">
        <f t="shared" si="5"/>
        <v>0</v>
      </c>
      <c r="R104" s="84"/>
      <c r="S104" s="207" t="str">
        <f>IF(R104="","",IF(R104="SI","No cal documentació",IF(P104&gt;0,(CONCATENATE("12A_",'Valoració '!$D$7,"00",A104))," ")))</f>
        <v/>
      </c>
    </row>
    <row r="105" spans="1:19" x14ac:dyDescent="0.25">
      <c r="A105" s="194">
        <v>98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191">
        <f t="shared" si="6"/>
        <v>0</v>
      </c>
      <c r="P105" s="191" t="str">
        <f t="shared" si="4"/>
        <v/>
      </c>
      <c r="Q105" s="191">
        <f t="shared" si="5"/>
        <v>0</v>
      </c>
      <c r="R105" s="84"/>
      <c r="S105" s="207" t="str">
        <f>IF(R105="","",IF(R105="SI","No cal documentació",IF(P105&gt;0,(CONCATENATE("12A_",'Valoració '!$D$7,"00",A105))," ")))</f>
        <v/>
      </c>
    </row>
    <row r="106" spans="1:19" x14ac:dyDescent="0.25">
      <c r="A106" s="194">
        <v>99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191">
        <f t="shared" si="6"/>
        <v>0</v>
      </c>
      <c r="P106" s="191" t="str">
        <f t="shared" si="4"/>
        <v/>
      </c>
      <c r="Q106" s="191">
        <f t="shared" si="5"/>
        <v>0</v>
      </c>
      <c r="R106" s="84"/>
      <c r="S106" s="207" t="str">
        <f>IF(R106="","",IF(R106="SI","No cal documentació",IF(P106&gt;0,(CONCATENATE("12A_",'Valoració '!$D$7,"00",A106))," ")))</f>
        <v/>
      </c>
    </row>
    <row r="107" spans="1:19" x14ac:dyDescent="0.25">
      <c r="A107" s="194">
        <v>100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191">
        <f t="shared" si="0"/>
        <v>0</v>
      </c>
      <c r="P107" s="191" t="str">
        <f t="shared" si="4"/>
        <v/>
      </c>
      <c r="Q107" s="191">
        <f t="shared" si="5"/>
        <v>0</v>
      </c>
      <c r="R107" s="84"/>
      <c r="S107" s="207" t="str">
        <f>IF(R107="","",IF(R107="SI","No cal documentació",IF(P107&gt;0,(CONCATENATE("12A_",'Valoració '!$D$7,"00",A107))," ")))</f>
        <v/>
      </c>
    </row>
  </sheetData>
  <sheetProtection algorithmName="SHA-512" hashValue="iGiB+WMNo0gcb0/9/SxGGTPG6Gw3IvA206E0BR0vXQsY/DVKy29k4qruxpGT4F3iHM2zev2qAksPnbmWcJHIcA==" saltValue="izMc6o8TxC+iStahhHNTtg==" spinCount="100000" sheet="1" objects="1" scenarios="1"/>
  <mergeCells count="1">
    <mergeCell ref="A6:M6"/>
  </mergeCells>
  <dataValidations count="1">
    <dataValidation type="list" allowBlank="1" showInputMessage="1" showErrorMessage="1" sqref="J8:K107 H8:H107 R8:R107">
      <formula1>"si, no"</formula1>
    </dataValidation>
  </dataValidations>
  <hyperlinks>
    <hyperlink ref="U4" r:id="rId1"/>
    <hyperlink ref="A4" r:id="rId2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Enviar">
                <anchor moveWithCells="1" sizeWithCells="1">
                  <from>
                    <xdr:col>11</xdr:col>
                    <xdr:colOff>19050</xdr:colOff>
                    <xdr:row>0</xdr:row>
                    <xdr:rowOff>0</xdr:rowOff>
                  </from>
                  <to>
                    <xdr:col>12</xdr:col>
                    <xdr:colOff>409575</xdr:colOff>
                    <xdr:row>3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5"/>
  <dimension ref="A1:U107"/>
  <sheetViews>
    <sheetView workbookViewId="0">
      <selection activeCell="A7" sqref="A7"/>
    </sheetView>
  </sheetViews>
  <sheetFormatPr baseColWidth="10" defaultColWidth="9.140625" defaultRowHeight="15" x14ac:dyDescent="0.25"/>
  <cols>
    <col min="2" max="2" width="40.140625" customWidth="1"/>
    <col min="3" max="3" width="23.42578125" customWidth="1"/>
    <col min="4" max="4" width="11.5703125" customWidth="1"/>
    <col min="5" max="5" width="23.42578125" customWidth="1"/>
    <col min="6" max="6" width="34.5703125" customWidth="1"/>
    <col min="7" max="7" width="10.140625" customWidth="1"/>
    <col min="8" max="8" width="9" customWidth="1"/>
    <col min="9" max="9" width="10.140625" customWidth="1"/>
    <col min="10" max="10" width="12.7109375" customWidth="1"/>
    <col min="11" max="11" width="13.42578125" customWidth="1"/>
    <col min="12" max="13" width="13.5703125" customWidth="1"/>
    <col min="14" max="14" width="12.85546875" customWidth="1"/>
    <col min="15" max="16" width="14.28515625" customWidth="1"/>
    <col min="17" max="17" width="19" customWidth="1"/>
  </cols>
  <sheetData>
    <row r="1" spans="1:21" x14ac:dyDescent="0.25">
      <c r="A1" s="147" t="s">
        <v>41</v>
      </c>
      <c r="B1" s="143"/>
      <c r="C1" s="143"/>
      <c r="S1" s="6"/>
    </row>
    <row r="2" spans="1:21" x14ac:dyDescent="0.25">
      <c r="A2" s="148" t="s">
        <v>56</v>
      </c>
      <c r="B2" s="143"/>
      <c r="C2" s="143"/>
      <c r="S2" s="6"/>
    </row>
    <row r="3" spans="1:21" x14ac:dyDescent="0.25">
      <c r="A3" s="10"/>
      <c r="S3" s="6"/>
    </row>
    <row r="4" spans="1:21" ht="26.25" customHeight="1" x14ac:dyDescent="0.3">
      <c r="A4" s="26" t="s">
        <v>109</v>
      </c>
      <c r="B4" s="144" t="s">
        <v>57</v>
      </c>
      <c r="C4" s="145"/>
      <c r="D4" s="146">
        <f>SUM(O8:O107)</f>
        <v>0</v>
      </c>
      <c r="S4" s="6"/>
      <c r="U4" s="26" t="s">
        <v>109</v>
      </c>
    </row>
    <row r="5" spans="1:21" x14ac:dyDescent="0.25">
      <c r="A5" s="10"/>
      <c r="S5" s="6"/>
    </row>
    <row r="6" spans="1:21" ht="15.75" x14ac:dyDescent="0.25">
      <c r="A6" s="262" t="s">
        <v>147</v>
      </c>
      <c r="B6" s="262"/>
      <c r="C6" s="262"/>
      <c r="D6" s="262"/>
      <c r="E6" s="262"/>
      <c r="F6" s="262"/>
      <c r="G6" s="262"/>
      <c r="H6" s="262"/>
      <c r="I6" s="262"/>
      <c r="J6" s="262"/>
      <c r="K6" s="262"/>
    </row>
    <row r="7" spans="1:21" ht="60" x14ac:dyDescent="0.25">
      <c r="A7" s="194" t="s">
        <v>54</v>
      </c>
      <c r="B7" s="195" t="s">
        <v>42</v>
      </c>
      <c r="C7" s="195" t="s">
        <v>43</v>
      </c>
      <c r="D7" s="195" t="s">
        <v>44</v>
      </c>
      <c r="E7" s="195" t="s">
        <v>45</v>
      </c>
      <c r="F7" s="195" t="s">
        <v>233</v>
      </c>
      <c r="G7" s="195" t="s">
        <v>47</v>
      </c>
      <c r="H7" s="195" t="s">
        <v>48</v>
      </c>
      <c r="I7" s="195" t="s">
        <v>372</v>
      </c>
      <c r="J7" s="195" t="s">
        <v>49</v>
      </c>
      <c r="K7" s="195" t="s">
        <v>50</v>
      </c>
      <c r="L7" s="195" t="s">
        <v>51</v>
      </c>
      <c r="M7" s="195" t="s">
        <v>89</v>
      </c>
      <c r="N7" s="190" t="s">
        <v>58</v>
      </c>
      <c r="O7" s="190" t="s">
        <v>59</v>
      </c>
      <c r="P7" s="190" t="s">
        <v>110</v>
      </c>
      <c r="Q7" s="192" t="s">
        <v>52</v>
      </c>
    </row>
    <row r="8" spans="1:21" x14ac:dyDescent="0.25">
      <c r="A8" s="194">
        <v>1</v>
      </c>
      <c r="B8" s="3"/>
      <c r="C8" s="3"/>
      <c r="D8" s="3"/>
      <c r="E8" s="3"/>
      <c r="F8" s="3"/>
      <c r="G8" s="3"/>
      <c r="H8" s="3"/>
      <c r="I8" s="3"/>
      <c r="J8" s="3"/>
      <c r="K8" s="28"/>
      <c r="L8" s="28"/>
      <c r="M8" s="191">
        <f>(L8-K8)/365</f>
        <v>0</v>
      </c>
      <c r="N8" s="191">
        <f t="shared" ref="N8:N39" si="0">IF(H8="si",IF(F8&gt;1,IF(G8&gt;1,0.7,1),IF(G8&gt;1,0.6,0.75)),(IF(I8="si",0.3,0)))</f>
        <v>0</v>
      </c>
      <c r="O8" s="191">
        <f>IF(M8=3,N8,IF(M8&gt;3,(N8+(N8*(M8-3))/3),((N8*M8)/3)))</f>
        <v>0</v>
      </c>
      <c r="P8" s="84"/>
      <c r="Q8" s="193" t="str">
        <f>IF(P8="","",IF(P8="SI","No cal documentació",IF(N8&gt;0,(CONCATENATE("12B_",'Valoració '!$D$7,"00",A8))," ")))</f>
        <v/>
      </c>
    </row>
    <row r="9" spans="1:21" x14ac:dyDescent="0.25">
      <c r="A9" s="194">
        <v>2</v>
      </c>
      <c r="B9" s="3"/>
      <c r="C9" s="3"/>
      <c r="D9" s="3"/>
      <c r="E9" s="3"/>
      <c r="F9" s="3"/>
      <c r="G9" s="3"/>
      <c r="H9" s="3"/>
      <c r="I9" s="3"/>
      <c r="J9" s="3"/>
      <c r="K9" s="28"/>
      <c r="L9" s="28"/>
      <c r="M9" s="191">
        <f t="shared" ref="M9:M107" si="1">(L9-K9)/365</f>
        <v>0</v>
      </c>
      <c r="N9" s="191">
        <f t="shared" si="0"/>
        <v>0</v>
      </c>
      <c r="O9" s="191">
        <f t="shared" ref="O9:O72" si="2">IF(M9=3,N9,IF(M9&gt;3,(N9+(N9*(M9-3))/3),((N9*M9)/3)))</f>
        <v>0</v>
      </c>
      <c r="P9" s="84"/>
      <c r="Q9" s="193" t="str">
        <f>IF(P9="","",IF(P9="SI","No cal documentació",IF(N9&gt;0,(CONCATENATE("12B_",'Valoració '!$D$7,"00",A9))," ")))</f>
        <v/>
      </c>
    </row>
    <row r="10" spans="1:21" x14ac:dyDescent="0.25">
      <c r="A10" s="194">
        <v>3</v>
      </c>
      <c r="B10" s="3"/>
      <c r="C10" s="3"/>
      <c r="D10" s="3"/>
      <c r="E10" s="3"/>
      <c r="F10" s="3"/>
      <c r="G10" s="3"/>
      <c r="H10" s="3"/>
      <c r="I10" s="3"/>
      <c r="J10" s="3"/>
      <c r="K10" s="28"/>
      <c r="L10" s="28"/>
      <c r="M10" s="191">
        <f t="shared" si="1"/>
        <v>0</v>
      </c>
      <c r="N10" s="191">
        <f t="shared" si="0"/>
        <v>0</v>
      </c>
      <c r="O10" s="191">
        <f t="shared" si="2"/>
        <v>0</v>
      </c>
      <c r="P10" s="84"/>
      <c r="Q10" s="193" t="str">
        <f>IF(P10="","",IF(P10="SI","No cal documentació",IF(N10&gt;0,(CONCATENATE("12B_",'Valoració '!$D$7,"00",A10))," ")))</f>
        <v/>
      </c>
    </row>
    <row r="11" spans="1:21" x14ac:dyDescent="0.25">
      <c r="A11" s="194">
        <v>4</v>
      </c>
      <c r="B11" s="3"/>
      <c r="C11" s="3"/>
      <c r="D11" s="3"/>
      <c r="E11" s="3"/>
      <c r="F11" s="3"/>
      <c r="G11" s="3"/>
      <c r="H11" s="3"/>
      <c r="I11" s="3"/>
      <c r="J11" s="3"/>
      <c r="K11" s="28"/>
      <c r="L11" s="28"/>
      <c r="M11" s="191">
        <f t="shared" si="1"/>
        <v>0</v>
      </c>
      <c r="N11" s="191">
        <f t="shared" si="0"/>
        <v>0</v>
      </c>
      <c r="O11" s="191">
        <f t="shared" si="2"/>
        <v>0</v>
      </c>
      <c r="P11" s="84"/>
      <c r="Q11" s="193" t="str">
        <f>IF(P11="","",IF(P11="SI","No cal documentació",IF(N11&gt;0,(CONCATENATE("12B_",'Valoració '!$D$7,"00",A11))," ")))</f>
        <v/>
      </c>
    </row>
    <row r="12" spans="1:21" x14ac:dyDescent="0.25">
      <c r="A12" s="194">
        <v>5</v>
      </c>
      <c r="B12" s="3"/>
      <c r="C12" s="3"/>
      <c r="D12" s="3"/>
      <c r="E12" s="3"/>
      <c r="F12" s="3"/>
      <c r="G12" s="3"/>
      <c r="H12" s="3"/>
      <c r="I12" s="3"/>
      <c r="J12" s="3"/>
      <c r="K12" s="28"/>
      <c r="L12" s="28"/>
      <c r="M12" s="191">
        <f t="shared" si="1"/>
        <v>0</v>
      </c>
      <c r="N12" s="191">
        <f t="shared" si="0"/>
        <v>0</v>
      </c>
      <c r="O12" s="191">
        <f t="shared" si="2"/>
        <v>0</v>
      </c>
      <c r="P12" s="84"/>
      <c r="Q12" s="193" t="str">
        <f>IF(P12="","",IF(P12="SI","No cal documentació",IF(N12&gt;0,(CONCATENATE("12B_",'Valoració '!$D$7,"00",A12))," ")))</f>
        <v/>
      </c>
    </row>
    <row r="13" spans="1:21" x14ac:dyDescent="0.25">
      <c r="A13" s="194">
        <v>6</v>
      </c>
      <c r="B13" s="3"/>
      <c r="C13" s="3"/>
      <c r="D13" s="3"/>
      <c r="E13" s="3"/>
      <c r="F13" s="3"/>
      <c r="G13" s="3"/>
      <c r="H13" s="3"/>
      <c r="I13" s="3"/>
      <c r="J13" s="3"/>
      <c r="K13" s="28"/>
      <c r="L13" s="28"/>
      <c r="M13" s="191">
        <f t="shared" si="1"/>
        <v>0</v>
      </c>
      <c r="N13" s="191">
        <f t="shared" si="0"/>
        <v>0</v>
      </c>
      <c r="O13" s="191">
        <f t="shared" si="2"/>
        <v>0</v>
      </c>
      <c r="P13" s="84"/>
      <c r="Q13" s="193" t="str">
        <f>IF(P13="","",IF(P13="SI","No cal documentació",IF(N13&gt;0,(CONCATENATE("12B_",'Valoració '!$D$7,"00",A13))," ")))</f>
        <v/>
      </c>
    </row>
    <row r="14" spans="1:21" x14ac:dyDescent="0.25">
      <c r="A14" s="194">
        <v>7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191">
        <f t="shared" si="1"/>
        <v>0</v>
      </c>
      <c r="N14" s="191">
        <f t="shared" si="0"/>
        <v>0</v>
      </c>
      <c r="O14" s="191">
        <f t="shared" si="2"/>
        <v>0</v>
      </c>
      <c r="P14" s="84"/>
      <c r="Q14" s="193" t="str">
        <f>IF(P14="","",IF(P14="SI","No cal documentació",IF(N14&gt;0,(CONCATENATE("12B_",'Valoració '!$D$7,"00",A14))," ")))</f>
        <v/>
      </c>
    </row>
    <row r="15" spans="1:21" x14ac:dyDescent="0.25">
      <c r="A15" s="194">
        <v>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191">
        <f t="shared" si="1"/>
        <v>0</v>
      </c>
      <c r="N15" s="191">
        <f t="shared" si="0"/>
        <v>0</v>
      </c>
      <c r="O15" s="191">
        <f t="shared" si="2"/>
        <v>0</v>
      </c>
      <c r="P15" s="84"/>
      <c r="Q15" s="193" t="str">
        <f>IF(P15="","",IF(P15="SI","No cal documentació",IF(N15&gt;0,(CONCATENATE("12B_",'Valoració '!$D$7,"00",A15))," ")))</f>
        <v/>
      </c>
    </row>
    <row r="16" spans="1:21" x14ac:dyDescent="0.25">
      <c r="A16" s="194">
        <v>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191">
        <f t="shared" si="1"/>
        <v>0</v>
      </c>
      <c r="N16" s="191">
        <f t="shared" si="0"/>
        <v>0</v>
      </c>
      <c r="O16" s="191">
        <f t="shared" si="2"/>
        <v>0</v>
      </c>
      <c r="P16" s="84"/>
      <c r="Q16" s="193" t="str">
        <f>IF(P16="","",IF(P16="SI","No cal documentació",IF(N16&gt;0,(CONCATENATE("12B_",'Valoració '!$D$7,"00",A16))," ")))</f>
        <v/>
      </c>
    </row>
    <row r="17" spans="1:17" x14ac:dyDescent="0.25">
      <c r="A17" s="194">
        <v>10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191">
        <f t="shared" si="1"/>
        <v>0</v>
      </c>
      <c r="N17" s="191">
        <f t="shared" si="0"/>
        <v>0</v>
      </c>
      <c r="O17" s="191">
        <f t="shared" si="2"/>
        <v>0</v>
      </c>
      <c r="P17" s="84"/>
      <c r="Q17" s="193" t="str">
        <f>IF(P17="","",IF(P17="SI","No cal documentació",IF(N17&gt;0,(CONCATENATE("12B_",'Valoració '!$D$7,"00",A17))," ")))</f>
        <v/>
      </c>
    </row>
    <row r="18" spans="1:17" x14ac:dyDescent="0.25">
      <c r="A18" s="194">
        <v>11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191">
        <f t="shared" si="1"/>
        <v>0</v>
      </c>
      <c r="N18" s="191">
        <f t="shared" si="0"/>
        <v>0</v>
      </c>
      <c r="O18" s="191">
        <f t="shared" si="2"/>
        <v>0</v>
      </c>
      <c r="P18" s="84"/>
      <c r="Q18" s="193" t="str">
        <f>IF(P18="","",IF(P18="SI","No cal documentació",IF(N18&gt;0,(CONCATENATE("12B_",'Valoració '!$D$7,"00",A18))," ")))</f>
        <v/>
      </c>
    </row>
    <row r="19" spans="1:17" x14ac:dyDescent="0.25">
      <c r="A19" s="194">
        <v>12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191">
        <f t="shared" si="1"/>
        <v>0</v>
      </c>
      <c r="N19" s="191">
        <f t="shared" si="0"/>
        <v>0</v>
      </c>
      <c r="O19" s="191">
        <f t="shared" si="2"/>
        <v>0</v>
      </c>
      <c r="P19" s="84"/>
      <c r="Q19" s="193" t="str">
        <f>IF(P19="","",IF(P19="SI","No cal documentació",IF(N19&gt;0,(CONCATENATE("12B_",'Valoració '!$D$7,"00",A19))," ")))</f>
        <v/>
      </c>
    </row>
    <row r="20" spans="1:17" x14ac:dyDescent="0.25">
      <c r="A20" s="194">
        <v>13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191">
        <f t="shared" si="1"/>
        <v>0</v>
      </c>
      <c r="N20" s="191">
        <f t="shared" si="0"/>
        <v>0</v>
      </c>
      <c r="O20" s="191">
        <f t="shared" si="2"/>
        <v>0</v>
      </c>
      <c r="P20" s="84"/>
      <c r="Q20" s="193" t="str">
        <f>IF(P20="","",IF(P20="SI","No cal documentació",IF(N20&gt;0,(CONCATENATE("12B_",'Valoració '!$D$7,"00",A20))," ")))</f>
        <v/>
      </c>
    </row>
    <row r="21" spans="1:17" x14ac:dyDescent="0.25">
      <c r="A21" s="194">
        <v>14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191">
        <f t="shared" si="1"/>
        <v>0</v>
      </c>
      <c r="N21" s="191">
        <f t="shared" si="0"/>
        <v>0</v>
      </c>
      <c r="O21" s="191">
        <f t="shared" si="2"/>
        <v>0</v>
      </c>
      <c r="P21" s="84"/>
      <c r="Q21" s="193" t="str">
        <f>IF(P21="","",IF(P21="SI","No cal documentació",IF(N21&gt;0,(CONCATENATE("12B_",'Valoració '!$D$7,"00",A21))," ")))</f>
        <v/>
      </c>
    </row>
    <row r="22" spans="1:17" x14ac:dyDescent="0.25">
      <c r="A22" s="194">
        <v>15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191">
        <f t="shared" si="1"/>
        <v>0</v>
      </c>
      <c r="N22" s="191">
        <f t="shared" si="0"/>
        <v>0</v>
      </c>
      <c r="O22" s="191">
        <f t="shared" si="2"/>
        <v>0</v>
      </c>
      <c r="P22" s="84"/>
      <c r="Q22" s="193" t="str">
        <f>IF(P22="","",IF(P22="SI","No cal documentació",IF(N22&gt;0,(CONCATENATE("12B_",'Valoració '!$D$7,"00",A22))," ")))</f>
        <v/>
      </c>
    </row>
    <row r="23" spans="1:17" x14ac:dyDescent="0.25">
      <c r="A23" s="194">
        <v>16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191">
        <f t="shared" si="1"/>
        <v>0</v>
      </c>
      <c r="N23" s="191">
        <f t="shared" si="0"/>
        <v>0</v>
      </c>
      <c r="O23" s="191">
        <f t="shared" si="2"/>
        <v>0</v>
      </c>
      <c r="P23" s="84"/>
      <c r="Q23" s="193" t="str">
        <f>IF(P23="","",IF(P23="SI","No cal documentació",IF(N23&gt;0,(CONCATENATE("12B_",'Valoració '!$D$7,"00",A23))," ")))</f>
        <v/>
      </c>
    </row>
    <row r="24" spans="1:17" x14ac:dyDescent="0.25">
      <c r="A24" s="194">
        <v>17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191">
        <f t="shared" si="1"/>
        <v>0</v>
      </c>
      <c r="N24" s="191">
        <f t="shared" si="0"/>
        <v>0</v>
      </c>
      <c r="O24" s="191">
        <f t="shared" si="2"/>
        <v>0</v>
      </c>
      <c r="P24" s="84"/>
      <c r="Q24" s="193" t="str">
        <f>IF(P24="","",IF(P24="SI","No cal documentació",IF(N24&gt;0,(CONCATENATE("12B_",'Valoració '!$D$7,"00",A24))," ")))</f>
        <v/>
      </c>
    </row>
    <row r="25" spans="1:17" x14ac:dyDescent="0.25">
      <c r="A25" s="194">
        <v>18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191">
        <f t="shared" si="1"/>
        <v>0</v>
      </c>
      <c r="N25" s="191">
        <f t="shared" si="0"/>
        <v>0</v>
      </c>
      <c r="O25" s="191">
        <f t="shared" si="2"/>
        <v>0</v>
      </c>
      <c r="P25" s="84"/>
      <c r="Q25" s="193" t="str">
        <f>IF(P25="","",IF(P25="SI","No cal documentació",IF(N25&gt;0,(CONCATENATE("12B_",'Valoració '!$D$7,"00",A25))," ")))</f>
        <v/>
      </c>
    </row>
    <row r="26" spans="1:17" x14ac:dyDescent="0.25">
      <c r="A26" s="194">
        <v>19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191">
        <f t="shared" si="1"/>
        <v>0</v>
      </c>
      <c r="N26" s="191">
        <f t="shared" si="0"/>
        <v>0</v>
      </c>
      <c r="O26" s="191">
        <f t="shared" si="2"/>
        <v>0</v>
      </c>
      <c r="P26" s="84"/>
      <c r="Q26" s="193" t="str">
        <f>IF(P26="","",IF(P26="SI","No cal documentació",IF(N26&gt;0,(CONCATENATE("12B_",'Valoració '!$D$7,"00",A26))," ")))</f>
        <v/>
      </c>
    </row>
    <row r="27" spans="1:17" x14ac:dyDescent="0.25">
      <c r="A27" s="194">
        <v>20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191">
        <f t="shared" ref="M27:M90" si="3">(L27-K27)/365</f>
        <v>0</v>
      </c>
      <c r="N27" s="191">
        <f t="shared" si="0"/>
        <v>0</v>
      </c>
      <c r="O27" s="191">
        <f t="shared" si="2"/>
        <v>0</v>
      </c>
      <c r="P27" s="84"/>
      <c r="Q27" s="193" t="str">
        <f>IF(P27="","",IF(P27="SI","No cal documentació",IF(N27&gt;0,(CONCATENATE("12B_",'Valoració '!$D$7,"00",A27))," ")))</f>
        <v/>
      </c>
    </row>
    <row r="28" spans="1:17" x14ac:dyDescent="0.25">
      <c r="A28" s="194">
        <v>21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191">
        <f t="shared" si="3"/>
        <v>0</v>
      </c>
      <c r="N28" s="191">
        <f t="shared" si="0"/>
        <v>0</v>
      </c>
      <c r="O28" s="191">
        <f t="shared" si="2"/>
        <v>0</v>
      </c>
      <c r="P28" s="84"/>
      <c r="Q28" s="193" t="str">
        <f>IF(P28="","",IF(P28="SI","No cal documentació",IF(N28&gt;0,(CONCATENATE("12B_",'Valoració '!$D$7,"00",A28))," ")))</f>
        <v/>
      </c>
    </row>
    <row r="29" spans="1:17" x14ac:dyDescent="0.25">
      <c r="A29" s="194">
        <v>22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191">
        <f t="shared" si="3"/>
        <v>0</v>
      </c>
      <c r="N29" s="191">
        <f t="shared" si="0"/>
        <v>0</v>
      </c>
      <c r="O29" s="191">
        <f t="shared" si="2"/>
        <v>0</v>
      </c>
      <c r="P29" s="84"/>
      <c r="Q29" s="193" t="str">
        <f>IF(P29="","",IF(P29="SI","No cal documentació",IF(N29&gt;0,(CONCATENATE("12B_",'Valoració '!$D$7,"00",A29))," ")))</f>
        <v/>
      </c>
    </row>
    <row r="30" spans="1:17" x14ac:dyDescent="0.25">
      <c r="A30" s="194">
        <v>23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191">
        <f t="shared" si="3"/>
        <v>0</v>
      </c>
      <c r="N30" s="191">
        <f t="shared" si="0"/>
        <v>0</v>
      </c>
      <c r="O30" s="191">
        <f t="shared" si="2"/>
        <v>0</v>
      </c>
      <c r="P30" s="84"/>
      <c r="Q30" s="193" t="str">
        <f>IF(P30="","",IF(P30="SI","No cal documentació",IF(N30&gt;0,(CONCATENATE("12B_",'Valoració '!$D$7,"00",A30))," ")))</f>
        <v/>
      </c>
    </row>
    <row r="31" spans="1:17" x14ac:dyDescent="0.25">
      <c r="A31" s="194">
        <v>24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191">
        <f t="shared" si="3"/>
        <v>0</v>
      </c>
      <c r="N31" s="191">
        <f t="shared" si="0"/>
        <v>0</v>
      </c>
      <c r="O31" s="191">
        <f t="shared" si="2"/>
        <v>0</v>
      </c>
      <c r="P31" s="84"/>
      <c r="Q31" s="193" t="str">
        <f>IF(P31="","",IF(P31="SI","No cal documentació",IF(N31&gt;0,(CONCATENATE("12B_",'Valoració '!$D$7,"00",A31))," ")))</f>
        <v/>
      </c>
    </row>
    <row r="32" spans="1:17" x14ac:dyDescent="0.25">
      <c r="A32" s="194">
        <v>25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191">
        <f t="shared" si="3"/>
        <v>0</v>
      </c>
      <c r="N32" s="191">
        <f t="shared" si="0"/>
        <v>0</v>
      </c>
      <c r="O32" s="191">
        <f t="shared" si="2"/>
        <v>0</v>
      </c>
      <c r="P32" s="84"/>
      <c r="Q32" s="193" t="str">
        <f>IF(P32="","",IF(P32="SI","No cal documentació",IF(N32&gt;0,(CONCATENATE("12B_",'Valoració '!$D$7,"00",A32))," ")))</f>
        <v/>
      </c>
    </row>
    <row r="33" spans="1:17" x14ac:dyDescent="0.25">
      <c r="A33" s="194">
        <v>26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191">
        <f t="shared" si="3"/>
        <v>0</v>
      </c>
      <c r="N33" s="191">
        <f t="shared" si="0"/>
        <v>0</v>
      </c>
      <c r="O33" s="191">
        <f t="shared" si="2"/>
        <v>0</v>
      </c>
      <c r="P33" s="84"/>
      <c r="Q33" s="193" t="str">
        <f>IF(P33="","",IF(P33="SI","No cal documentació",IF(N33&gt;0,(CONCATENATE("12B_",'Valoració '!$D$7,"00",A33))," ")))</f>
        <v/>
      </c>
    </row>
    <row r="34" spans="1:17" x14ac:dyDescent="0.25">
      <c r="A34" s="194">
        <v>27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191">
        <f t="shared" si="3"/>
        <v>0</v>
      </c>
      <c r="N34" s="191">
        <f t="shared" si="0"/>
        <v>0</v>
      </c>
      <c r="O34" s="191">
        <f t="shared" si="2"/>
        <v>0</v>
      </c>
      <c r="P34" s="84"/>
      <c r="Q34" s="193" t="str">
        <f>IF(P34="","",IF(P34="SI","No cal documentació",IF(N34&gt;0,(CONCATENATE("12B_",'Valoració '!$D$7,"00",A34))," ")))</f>
        <v/>
      </c>
    </row>
    <row r="35" spans="1:17" x14ac:dyDescent="0.25">
      <c r="A35" s="194">
        <v>28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191">
        <f t="shared" si="3"/>
        <v>0</v>
      </c>
      <c r="N35" s="191">
        <f t="shared" si="0"/>
        <v>0</v>
      </c>
      <c r="O35" s="191">
        <f t="shared" si="2"/>
        <v>0</v>
      </c>
      <c r="P35" s="84"/>
      <c r="Q35" s="193" t="str">
        <f>IF(P35="","",IF(P35="SI","No cal documentació",IF(N35&gt;0,(CONCATENATE("12B_",'Valoració '!$D$7,"00",A35))," ")))</f>
        <v/>
      </c>
    </row>
    <row r="36" spans="1:17" x14ac:dyDescent="0.25">
      <c r="A36" s="194">
        <v>29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191">
        <f t="shared" si="3"/>
        <v>0</v>
      </c>
      <c r="N36" s="191">
        <f t="shared" si="0"/>
        <v>0</v>
      </c>
      <c r="O36" s="191">
        <f t="shared" si="2"/>
        <v>0</v>
      </c>
      <c r="P36" s="84"/>
      <c r="Q36" s="193" t="str">
        <f>IF(P36="","",IF(P36="SI","No cal documentació",IF(N36&gt;0,(CONCATENATE("12B_",'Valoració '!$D$7,"00",A36))," ")))</f>
        <v/>
      </c>
    </row>
    <row r="37" spans="1:17" x14ac:dyDescent="0.25">
      <c r="A37" s="194">
        <v>30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191">
        <f t="shared" si="3"/>
        <v>0</v>
      </c>
      <c r="N37" s="191">
        <f t="shared" si="0"/>
        <v>0</v>
      </c>
      <c r="O37" s="191">
        <f t="shared" si="2"/>
        <v>0</v>
      </c>
      <c r="P37" s="84"/>
      <c r="Q37" s="193" t="str">
        <f>IF(P37="","",IF(P37="SI","No cal documentació",IF(N37&gt;0,(CONCATENATE("12B_",'Valoració '!$D$7,"00",A37))," ")))</f>
        <v/>
      </c>
    </row>
    <row r="38" spans="1:17" x14ac:dyDescent="0.25">
      <c r="A38" s="194">
        <v>31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191">
        <f t="shared" si="3"/>
        <v>0</v>
      </c>
      <c r="N38" s="191">
        <f t="shared" si="0"/>
        <v>0</v>
      </c>
      <c r="O38" s="191">
        <f t="shared" si="2"/>
        <v>0</v>
      </c>
      <c r="P38" s="84"/>
      <c r="Q38" s="193" t="str">
        <f>IF(P38="","",IF(P38="SI","No cal documentació",IF(N38&gt;0,(CONCATENATE("12B_",'Valoració '!$D$7,"00",A38))," ")))</f>
        <v/>
      </c>
    </row>
    <row r="39" spans="1:17" x14ac:dyDescent="0.25">
      <c r="A39" s="194">
        <v>32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191">
        <f t="shared" si="3"/>
        <v>0</v>
      </c>
      <c r="N39" s="191">
        <f t="shared" si="0"/>
        <v>0</v>
      </c>
      <c r="O39" s="191">
        <f t="shared" si="2"/>
        <v>0</v>
      </c>
      <c r="P39" s="84"/>
      <c r="Q39" s="193" t="str">
        <f>IF(P39="","",IF(P39="SI","No cal documentació",IF(N39&gt;0,(CONCATENATE("12B_",'Valoració '!$D$7,"00",A39))," ")))</f>
        <v/>
      </c>
    </row>
    <row r="40" spans="1:17" x14ac:dyDescent="0.25">
      <c r="A40" s="194">
        <v>33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191">
        <f t="shared" si="3"/>
        <v>0</v>
      </c>
      <c r="N40" s="191">
        <f t="shared" ref="N40:N71" si="4">IF(H40="si",IF(F40&gt;1,IF(G40&gt;1,0.7,1),IF(G40&gt;1,0.6,0.75)),(IF(I40="si",0.3,0)))</f>
        <v>0</v>
      </c>
      <c r="O40" s="191">
        <f t="shared" si="2"/>
        <v>0</v>
      </c>
      <c r="P40" s="84"/>
      <c r="Q40" s="193" t="str">
        <f>IF(P40="","",IF(P40="SI","No cal documentació",IF(N40&gt;0,(CONCATENATE("12B_",'Valoració '!$D$7,"00",A40))," ")))</f>
        <v/>
      </c>
    </row>
    <row r="41" spans="1:17" x14ac:dyDescent="0.25">
      <c r="A41" s="194">
        <v>34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191">
        <f t="shared" si="3"/>
        <v>0</v>
      </c>
      <c r="N41" s="191">
        <f t="shared" si="4"/>
        <v>0</v>
      </c>
      <c r="O41" s="191">
        <f t="shared" si="2"/>
        <v>0</v>
      </c>
      <c r="P41" s="84"/>
      <c r="Q41" s="193" t="str">
        <f>IF(P41="","",IF(P41="SI","No cal documentació",IF(N41&gt;0,(CONCATENATE("12B_",'Valoració '!$D$7,"00",A41))," ")))</f>
        <v/>
      </c>
    </row>
    <row r="42" spans="1:17" x14ac:dyDescent="0.25">
      <c r="A42" s="194">
        <v>35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191">
        <f t="shared" si="3"/>
        <v>0</v>
      </c>
      <c r="N42" s="191">
        <f t="shared" si="4"/>
        <v>0</v>
      </c>
      <c r="O42" s="191">
        <f t="shared" si="2"/>
        <v>0</v>
      </c>
      <c r="P42" s="84"/>
      <c r="Q42" s="193" t="str">
        <f>IF(P42="","",IF(P42="SI","No cal documentació",IF(N42&gt;0,(CONCATENATE("12B_",'Valoració '!$D$7,"00",A42))," ")))</f>
        <v/>
      </c>
    </row>
    <row r="43" spans="1:17" x14ac:dyDescent="0.25">
      <c r="A43" s="194">
        <v>36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191">
        <f t="shared" si="3"/>
        <v>0</v>
      </c>
      <c r="N43" s="191">
        <f t="shared" si="4"/>
        <v>0</v>
      </c>
      <c r="O43" s="191">
        <f t="shared" si="2"/>
        <v>0</v>
      </c>
      <c r="P43" s="84"/>
      <c r="Q43" s="193" t="str">
        <f>IF(P43="","",IF(P43="SI","No cal documentació",IF(N43&gt;0,(CONCATENATE("12B_",'Valoració '!$D$7,"00",A43))," ")))</f>
        <v/>
      </c>
    </row>
    <row r="44" spans="1:17" x14ac:dyDescent="0.25">
      <c r="A44" s="194">
        <v>37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191">
        <f t="shared" si="3"/>
        <v>0</v>
      </c>
      <c r="N44" s="191">
        <f t="shared" si="4"/>
        <v>0</v>
      </c>
      <c r="O44" s="191">
        <f t="shared" si="2"/>
        <v>0</v>
      </c>
      <c r="P44" s="84"/>
      <c r="Q44" s="193" t="str">
        <f>IF(P44="","",IF(P44="SI","No cal documentació",IF(N44&gt;0,(CONCATENATE("12B_",'Valoració '!$D$7,"00",A44))," ")))</f>
        <v/>
      </c>
    </row>
    <row r="45" spans="1:17" x14ac:dyDescent="0.25">
      <c r="A45" s="194">
        <v>38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191">
        <f t="shared" si="3"/>
        <v>0</v>
      </c>
      <c r="N45" s="191">
        <f t="shared" si="4"/>
        <v>0</v>
      </c>
      <c r="O45" s="191">
        <f t="shared" si="2"/>
        <v>0</v>
      </c>
      <c r="P45" s="84"/>
      <c r="Q45" s="193" t="str">
        <f>IF(P45="","",IF(P45="SI","No cal documentació",IF(N45&gt;0,(CONCATENATE("12B_",'Valoració '!$D$7,"00",A45))," ")))</f>
        <v/>
      </c>
    </row>
    <row r="46" spans="1:17" x14ac:dyDescent="0.25">
      <c r="A46" s="194">
        <v>39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191">
        <f t="shared" si="3"/>
        <v>0</v>
      </c>
      <c r="N46" s="191">
        <f t="shared" si="4"/>
        <v>0</v>
      </c>
      <c r="O46" s="191">
        <f t="shared" si="2"/>
        <v>0</v>
      </c>
      <c r="P46" s="84"/>
      <c r="Q46" s="193" t="str">
        <f>IF(P46="","",IF(P46="SI","No cal documentació",IF(N46&gt;0,(CONCATENATE("12B_",'Valoració '!$D$7,"00",A46))," ")))</f>
        <v/>
      </c>
    </row>
    <row r="47" spans="1:17" x14ac:dyDescent="0.25">
      <c r="A47" s="194">
        <v>40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191">
        <f t="shared" si="3"/>
        <v>0</v>
      </c>
      <c r="N47" s="191">
        <f t="shared" si="4"/>
        <v>0</v>
      </c>
      <c r="O47" s="191">
        <f t="shared" si="2"/>
        <v>0</v>
      </c>
      <c r="P47" s="84"/>
      <c r="Q47" s="193" t="str">
        <f>IF(P47="","",IF(P47="SI","No cal documentació",IF(N47&gt;0,(CONCATENATE("12B_",'Valoració '!$D$7,"00",A47))," ")))</f>
        <v/>
      </c>
    </row>
    <row r="48" spans="1:17" x14ac:dyDescent="0.25">
      <c r="A48" s="194">
        <v>41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191">
        <f t="shared" si="3"/>
        <v>0</v>
      </c>
      <c r="N48" s="191">
        <f t="shared" si="4"/>
        <v>0</v>
      </c>
      <c r="O48" s="191">
        <f t="shared" si="2"/>
        <v>0</v>
      </c>
      <c r="P48" s="84"/>
      <c r="Q48" s="193" t="str">
        <f>IF(P48="","",IF(P48="SI","No cal documentació",IF(N48&gt;0,(CONCATENATE("12B_",'Valoració '!$D$7,"00",A48))," ")))</f>
        <v/>
      </c>
    </row>
    <row r="49" spans="1:17" x14ac:dyDescent="0.25">
      <c r="A49" s="194">
        <v>42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191">
        <f t="shared" si="3"/>
        <v>0</v>
      </c>
      <c r="N49" s="191">
        <f t="shared" si="4"/>
        <v>0</v>
      </c>
      <c r="O49" s="191">
        <f t="shared" si="2"/>
        <v>0</v>
      </c>
      <c r="P49" s="84"/>
      <c r="Q49" s="193" t="str">
        <f>IF(P49="","",IF(P49="SI","No cal documentació",IF(N49&gt;0,(CONCATENATE("12B_",'Valoració '!$D$7,"00",A49))," ")))</f>
        <v/>
      </c>
    </row>
    <row r="50" spans="1:17" x14ac:dyDescent="0.25">
      <c r="A50" s="194">
        <v>43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191">
        <f t="shared" si="3"/>
        <v>0</v>
      </c>
      <c r="N50" s="191">
        <f t="shared" si="4"/>
        <v>0</v>
      </c>
      <c r="O50" s="191">
        <f t="shared" si="2"/>
        <v>0</v>
      </c>
      <c r="P50" s="84"/>
      <c r="Q50" s="193" t="str">
        <f>IF(P50="","",IF(P50="SI","No cal documentació",IF(N50&gt;0,(CONCATENATE("12B_",'Valoració '!$D$7,"00",A50))," ")))</f>
        <v/>
      </c>
    </row>
    <row r="51" spans="1:17" x14ac:dyDescent="0.25">
      <c r="A51" s="194">
        <v>44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191">
        <f t="shared" si="3"/>
        <v>0</v>
      </c>
      <c r="N51" s="191">
        <f t="shared" si="4"/>
        <v>0</v>
      </c>
      <c r="O51" s="191">
        <f t="shared" si="2"/>
        <v>0</v>
      </c>
      <c r="P51" s="84"/>
      <c r="Q51" s="193" t="str">
        <f>IF(P51="","",IF(P51="SI","No cal documentació",IF(N51&gt;0,(CONCATENATE("12B_",'Valoració '!$D$7,"00",A51))," ")))</f>
        <v/>
      </c>
    </row>
    <row r="52" spans="1:17" x14ac:dyDescent="0.25">
      <c r="A52" s="194">
        <v>45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191">
        <f t="shared" si="3"/>
        <v>0</v>
      </c>
      <c r="N52" s="191">
        <f t="shared" si="4"/>
        <v>0</v>
      </c>
      <c r="O52" s="191">
        <f t="shared" si="2"/>
        <v>0</v>
      </c>
      <c r="P52" s="84"/>
      <c r="Q52" s="193" t="str">
        <f>IF(P52="","",IF(P52="SI","No cal documentació",IF(N52&gt;0,(CONCATENATE("12B_",'Valoració '!$D$7,"00",A52))," ")))</f>
        <v/>
      </c>
    </row>
    <row r="53" spans="1:17" x14ac:dyDescent="0.25">
      <c r="A53" s="194">
        <v>46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191">
        <f t="shared" si="3"/>
        <v>0</v>
      </c>
      <c r="N53" s="191">
        <f t="shared" si="4"/>
        <v>0</v>
      </c>
      <c r="O53" s="191">
        <f t="shared" si="2"/>
        <v>0</v>
      </c>
      <c r="P53" s="84"/>
      <c r="Q53" s="193" t="str">
        <f>IF(P53="","",IF(P53="SI","No cal documentació",IF(N53&gt;0,(CONCATENATE("12B_",'Valoració '!$D$7,"00",A53))," ")))</f>
        <v/>
      </c>
    </row>
    <row r="54" spans="1:17" x14ac:dyDescent="0.25">
      <c r="A54" s="194">
        <v>47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191">
        <f t="shared" si="3"/>
        <v>0</v>
      </c>
      <c r="N54" s="191">
        <f t="shared" si="4"/>
        <v>0</v>
      </c>
      <c r="O54" s="191">
        <f t="shared" si="2"/>
        <v>0</v>
      </c>
      <c r="P54" s="84"/>
      <c r="Q54" s="193" t="str">
        <f>IF(P54="","",IF(P54="SI","No cal documentació",IF(N54&gt;0,(CONCATENATE("12B_",'Valoració '!$D$7,"00",A54))," ")))</f>
        <v/>
      </c>
    </row>
    <row r="55" spans="1:17" x14ac:dyDescent="0.25">
      <c r="A55" s="194">
        <v>48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191">
        <f t="shared" si="3"/>
        <v>0</v>
      </c>
      <c r="N55" s="191">
        <f t="shared" si="4"/>
        <v>0</v>
      </c>
      <c r="O55" s="191">
        <f t="shared" si="2"/>
        <v>0</v>
      </c>
      <c r="P55" s="84"/>
      <c r="Q55" s="193" t="str">
        <f>IF(P55="","",IF(P55="SI","No cal documentació",IF(N55&gt;0,(CONCATENATE("12B_",'Valoració '!$D$7,"00",A55))," ")))</f>
        <v/>
      </c>
    </row>
    <row r="56" spans="1:17" x14ac:dyDescent="0.25">
      <c r="A56" s="194">
        <v>49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191">
        <f t="shared" si="3"/>
        <v>0</v>
      </c>
      <c r="N56" s="191">
        <f t="shared" si="4"/>
        <v>0</v>
      </c>
      <c r="O56" s="191">
        <f t="shared" si="2"/>
        <v>0</v>
      </c>
      <c r="P56" s="84"/>
      <c r="Q56" s="193" t="str">
        <f>IF(P56="","",IF(P56="SI","No cal documentació",IF(N56&gt;0,(CONCATENATE("12B_",'Valoració '!$D$7,"00",A56))," ")))</f>
        <v/>
      </c>
    </row>
    <row r="57" spans="1:17" x14ac:dyDescent="0.25">
      <c r="A57" s="194">
        <v>50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191">
        <f t="shared" si="3"/>
        <v>0</v>
      </c>
      <c r="N57" s="191">
        <f t="shared" si="4"/>
        <v>0</v>
      </c>
      <c r="O57" s="191">
        <f t="shared" si="2"/>
        <v>0</v>
      </c>
      <c r="P57" s="84"/>
      <c r="Q57" s="193" t="str">
        <f>IF(P57="","",IF(P57="SI","No cal documentació",IF(N57&gt;0,(CONCATENATE("12B_",'Valoració '!$D$7,"00",A57))," ")))</f>
        <v/>
      </c>
    </row>
    <row r="58" spans="1:17" x14ac:dyDescent="0.25">
      <c r="A58" s="194">
        <v>51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191">
        <f t="shared" si="3"/>
        <v>0</v>
      </c>
      <c r="N58" s="191">
        <f t="shared" si="4"/>
        <v>0</v>
      </c>
      <c r="O58" s="191">
        <f t="shared" si="2"/>
        <v>0</v>
      </c>
      <c r="P58" s="84"/>
      <c r="Q58" s="193" t="str">
        <f>IF(P58="","",IF(P58="SI","No cal documentació",IF(N58&gt;0,(CONCATENATE("12B_",'Valoració '!$D$7,"00",A58))," ")))</f>
        <v/>
      </c>
    </row>
    <row r="59" spans="1:17" x14ac:dyDescent="0.25">
      <c r="A59" s="194">
        <v>52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191">
        <f t="shared" si="3"/>
        <v>0</v>
      </c>
      <c r="N59" s="191">
        <f t="shared" si="4"/>
        <v>0</v>
      </c>
      <c r="O59" s="191">
        <f t="shared" si="2"/>
        <v>0</v>
      </c>
      <c r="P59" s="84"/>
      <c r="Q59" s="193" t="str">
        <f>IF(P59="","",IF(P59="SI","No cal documentació",IF(N59&gt;0,(CONCATENATE("12B_",'Valoració '!$D$7,"00",A59))," ")))</f>
        <v/>
      </c>
    </row>
    <row r="60" spans="1:17" x14ac:dyDescent="0.25">
      <c r="A60" s="194">
        <v>53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191">
        <f t="shared" si="3"/>
        <v>0</v>
      </c>
      <c r="N60" s="191">
        <f t="shared" si="4"/>
        <v>0</v>
      </c>
      <c r="O60" s="191">
        <f t="shared" si="2"/>
        <v>0</v>
      </c>
      <c r="P60" s="84"/>
      <c r="Q60" s="193" t="str">
        <f>IF(P60="","",IF(P60="SI","No cal documentació",IF(N60&gt;0,(CONCATENATE("12B_",'Valoració '!$D$7,"00",A60))," ")))</f>
        <v/>
      </c>
    </row>
    <row r="61" spans="1:17" x14ac:dyDescent="0.25">
      <c r="A61" s="194">
        <v>54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191">
        <f t="shared" si="3"/>
        <v>0</v>
      </c>
      <c r="N61" s="191">
        <f t="shared" si="4"/>
        <v>0</v>
      </c>
      <c r="O61" s="191">
        <f t="shared" si="2"/>
        <v>0</v>
      </c>
      <c r="P61" s="84"/>
      <c r="Q61" s="193" t="str">
        <f>IF(P61="","",IF(P61="SI","No cal documentació",IF(N61&gt;0,(CONCATENATE("12B_",'Valoració '!$D$7,"00",A61))," ")))</f>
        <v/>
      </c>
    </row>
    <row r="62" spans="1:17" x14ac:dyDescent="0.25">
      <c r="A62" s="194">
        <v>55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191">
        <f t="shared" si="3"/>
        <v>0</v>
      </c>
      <c r="N62" s="191">
        <f t="shared" si="4"/>
        <v>0</v>
      </c>
      <c r="O62" s="191">
        <f t="shared" si="2"/>
        <v>0</v>
      </c>
      <c r="P62" s="84"/>
      <c r="Q62" s="193" t="str">
        <f>IF(P62="","",IF(P62="SI","No cal documentació",IF(N62&gt;0,(CONCATENATE("12B_",'Valoració '!$D$7,"00",A62))," ")))</f>
        <v/>
      </c>
    </row>
    <row r="63" spans="1:17" x14ac:dyDescent="0.25">
      <c r="A63" s="194">
        <v>56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191">
        <f t="shared" si="3"/>
        <v>0</v>
      </c>
      <c r="N63" s="191">
        <f t="shared" si="4"/>
        <v>0</v>
      </c>
      <c r="O63" s="191">
        <f t="shared" si="2"/>
        <v>0</v>
      </c>
      <c r="P63" s="84"/>
      <c r="Q63" s="193" t="str">
        <f>IF(P63="","",IF(P63="SI","No cal documentació",IF(N63&gt;0,(CONCATENATE("12B_",'Valoració '!$D$7,"00",A63))," ")))</f>
        <v/>
      </c>
    </row>
    <row r="64" spans="1:17" x14ac:dyDescent="0.25">
      <c r="A64" s="194">
        <v>57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191">
        <f t="shared" si="3"/>
        <v>0</v>
      </c>
      <c r="N64" s="191">
        <f t="shared" si="4"/>
        <v>0</v>
      </c>
      <c r="O64" s="191">
        <f t="shared" si="2"/>
        <v>0</v>
      </c>
      <c r="P64" s="84"/>
      <c r="Q64" s="193" t="str">
        <f>IF(P64="","",IF(P64="SI","No cal documentació",IF(N64&gt;0,(CONCATENATE("12B_",'Valoració '!$D$7,"00",A64))," ")))</f>
        <v/>
      </c>
    </row>
    <row r="65" spans="1:17" x14ac:dyDescent="0.25">
      <c r="A65" s="194">
        <v>58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191">
        <f t="shared" si="3"/>
        <v>0</v>
      </c>
      <c r="N65" s="191">
        <f t="shared" si="4"/>
        <v>0</v>
      </c>
      <c r="O65" s="191">
        <f t="shared" si="2"/>
        <v>0</v>
      </c>
      <c r="P65" s="84"/>
      <c r="Q65" s="193" t="str">
        <f>IF(P65="","",IF(P65="SI","No cal documentació",IF(N65&gt;0,(CONCATENATE("12B_",'Valoració '!$D$7,"00",A65))," ")))</f>
        <v/>
      </c>
    </row>
    <row r="66" spans="1:17" x14ac:dyDescent="0.25">
      <c r="A66" s="194">
        <v>59</v>
      </c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191">
        <f t="shared" si="3"/>
        <v>0</v>
      </c>
      <c r="N66" s="191">
        <f t="shared" si="4"/>
        <v>0</v>
      </c>
      <c r="O66" s="191">
        <f t="shared" si="2"/>
        <v>0</v>
      </c>
      <c r="P66" s="84"/>
      <c r="Q66" s="193" t="str">
        <f>IF(P66="","",IF(P66="SI","No cal documentació",IF(N66&gt;0,(CONCATENATE("12B_",'Valoració '!$D$7,"00",A66))," ")))</f>
        <v/>
      </c>
    </row>
    <row r="67" spans="1:17" x14ac:dyDescent="0.25">
      <c r="A67" s="194">
        <v>60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191">
        <f t="shared" si="3"/>
        <v>0</v>
      </c>
      <c r="N67" s="191">
        <f t="shared" si="4"/>
        <v>0</v>
      </c>
      <c r="O67" s="191">
        <f t="shared" si="2"/>
        <v>0</v>
      </c>
      <c r="P67" s="84"/>
      <c r="Q67" s="193" t="str">
        <f>IF(P67="","",IF(P67="SI","No cal documentació",IF(N67&gt;0,(CONCATENATE("12B_",'Valoració '!$D$7,"00",A67))," ")))</f>
        <v/>
      </c>
    </row>
    <row r="68" spans="1:17" x14ac:dyDescent="0.25">
      <c r="A68" s="194">
        <v>61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191">
        <f t="shared" si="3"/>
        <v>0</v>
      </c>
      <c r="N68" s="191">
        <f t="shared" si="4"/>
        <v>0</v>
      </c>
      <c r="O68" s="191">
        <f t="shared" si="2"/>
        <v>0</v>
      </c>
      <c r="P68" s="84"/>
      <c r="Q68" s="193" t="str">
        <f>IF(P68="","",IF(P68="SI","No cal documentació",IF(N68&gt;0,(CONCATENATE("12B_",'Valoració '!$D$7,"00",A68))," ")))</f>
        <v/>
      </c>
    </row>
    <row r="69" spans="1:17" x14ac:dyDescent="0.25">
      <c r="A69" s="194">
        <v>62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191">
        <f t="shared" si="3"/>
        <v>0</v>
      </c>
      <c r="N69" s="191">
        <f t="shared" si="4"/>
        <v>0</v>
      </c>
      <c r="O69" s="191">
        <f t="shared" si="2"/>
        <v>0</v>
      </c>
      <c r="P69" s="84"/>
      <c r="Q69" s="193" t="str">
        <f>IF(P69="","",IF(P69="SI","No cal documentació",IF(N69&gt;0,(CONCATENATE("12B_",'Valoració '!$D$7,"00",A69))," ")))</f>
        <v/>
      </c>
    </row>
    <row r="70" spans="1:17" x14ac:dyDescent="0.25">
      <c r="A70" s="194">
        <v>63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191">
        <f t="shared" si="3"/>
        <v>0</v>
      </c>
      <c r="N70" s="191">
        <f t="shared" si="4"/>
        <v>0</v>
      </c>
      <c r="O70" s="191">
        <f t="shared" si="2"/>
        <v>0</v>
      </c>
      <c r="P70" s="84"/>
      <c r="Q70" s="193" t="str">
        <f>IF(P70="","",IF(P70="SI","No cal documentació",IF(N70&gt;0,(CONCATENATE("12B_",'Valoració '!$D$7,"00",A70))," ")))</f>
        <v/>
      </c>
    </row>
    <row r="71" spans="1:17" x14ac:dyDescent="0.25">
      <c r="A71" s="194">
        <v>64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191">
        <f t="shared" si="3"/>
        <v>0</v>
      </c>
      <c r="N71" s="191">
        <f t="shared" si="4"/>
        <v>0</v>
      </c>
      <c r="O71" s="191">
        <f t="shared" si="2"/>
        <v>0</v>
      </c>
      <c r="P71" s="84"/>
      <c r="Q71" s="193" t="str">
        <f>IF(P71="","",IF(P71="SI","No cal documentació",IF(N71&gt;0,(CONCATENATE("12B_",'Valoració '!$D$7,"00",A71))," ")))</f>
        <v/>
      </c>
    </row>
    <row r="72" spans="1:17" x14ac:dyDescent="0.25">
      <c r="A72" s="194">
        <v>65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191">
        <f t="shared" si="3"/>
        <v>0</v>
      </c>
      <c r="N72" s="191">
        <f t="shared" ref="N72:N107" si="5">IF(H72="si",IF(F72&gt;1,IF(G72&gt;1,0.7,1),IF(G72&gt;1,0.6,0.75)),(IF(I72="si",0.3,0)))</f>
        <v>0</v>
      </c>
      <c r="O72" s="191">
        <f t="shared" si="2"/>
        <v>0</v>
      </c>
      <c r="P72" s="84"/>
      <c r="Q72" s="193" t="str">
        <f>IF(P72="","",IF(P72="SI","No cal documentació",IF(N72&gt;0,(CONCATENATE("12B_",'Valoració '!$D$7,"00",A72))," ")))</f>
        <v/>
      </c>
    </row>
    <row r="73" spans="1:17" x14ac:dyDescent="0.25">
      <c r="A73" s="194">
        <v>66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191">
        <f t="shared" si="3"/>
        <v>0</v>
      </c>
      <c r="N73" s="191">
        <f t="shared" si="5"/>
        <v>0</v>
      </c>
      <c r="O73" s="191">
        <f t="shared" ref="O73:O107" si="6">IF(M73=3,N73,IF(M73&gt;3,(N73+(N73*(M73-3))/3),((N73*M73)/3)))</f>
        <v>0</v>
      </c>
      <c r="P73" s="84"/>
      <c r="Q73" s="193" t="str">
        <f>IF(P73="","",IF(P73="SI","No cal documentació",IF(N73&gt;0,(CONCATENATE("12B_",'Valoració '!$D$7,"00",A73))," ")))</f>
        <v/>
      </c>
    </row>
    <row r="74" spans="1:17" x14ac:dyDescent="0.25">
      <c r="A74" s="194">
        <v>67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191">
        <f t="shared" si="3"/>
        <v>0</v>
      </c>
      <c r="N74" s="191">
        <f t="shared" si="5"/>
        <v>0</v>
      </c>
      <c r="O74" s="191">
        <f t="shared" si="6"/>
        <v>0</v>
      </c>
      <c r="P74" s="84"/>
      <c r="Q74" s="193" t="str">
        <f>IF(P74="","",IF(P74="SI","No cal documentació",IF(N74&gt;0,(CONCATENATE("12B_",'Valoració '!$D$7,"00",A74))," ")))</f>
        <v/>
      </c>
    </row>
    <row r="75" spans="1:17" x14ac:dyDescent="0.25">
      <c r="A75" s="194">
        <v>68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191">
        <f t="shared" si="3"/>
        <v>0</v>
      </c>
      <c r="N75" s="191">
        <f t="shared" si="5"/>
        <v>0</v>
      </c>
      <c r="O75" s="191">
        <f t="shared" si="6"/>
        <v>0</v>
      </c>
      <c r="P75" s="84"/>
      <c r="Q75" s="193" t="str">
        <f>IF(P75="","",IF(P75="SI","No cal documentació",IF(N75&gt;0,(CONCATENATE("12B_",'Valoració '!$D$7,"00",A75))," ")))</f>
        <v/>
      </c>
    </row>
    <row r="76" spans="1:17" x14ac:dyDescent="0.25">
      <c r="A76" s="194">
        <v>69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191">
        <f t="shared" si="3"/>
        <v>0</v>
      </c>
      <c r="N76" s="191">
        <f t="shared" si="5"/>
        <v>0</v>
      </c>
      <c r="O76" s="191">
        <f t="shared" si="6"/>
        <v>0</v>
      </c>
      <c r="P76" s="84"/>
      <c r="Q76" s="193" t="str">
        <f>IF(P76="","",IF(P76="SI","No cal documentació",IF(N76&gt;0,(CONCATENATE("12B_",'Valoració '!$D$7,"00",A76))," ")))</f>
        <v/>
      </c>
    </row>
    <row r="77" spans="1:17" x14ac:dyDescent="0.25">
      <c r="A77" s="194">
        <v>70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91">
        <f t="shared" si="3"/>
        <v>0</v>
      </c>
      <c r="N77" s="191">
        <f t="shared" si="5"/>
        <v>0</v>
      </c>
      <c r="O77" s="191">
        <f t="shared" si="6"/>
        <v>0</v>
      </c>
      <c r="P77" s="84"/>
      <c r="Q77" s="193" t="str">
        <f>IF(P77="","",IF(P77="SI","No cal documentació",IF(N77&gt;0,(CONCATENATE("12B_",'Valoració '!$D$7,"00",A77))," ")))</f>
        <v/>
      </c>
    </row>
    <row r="78" spans="1:17" x14ac:dyDescent="0.25">
      <c r="A78" s="194">
        <v>71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191">
        <f t="shared" si="3"/>
        <v>0</v>
      </c>
      <c r="N78" s="191">
        <f t="shared" si="5"/>
        <v>0</v>
      </c>
      <c r="O78" s="191">
        <f t="shared" si="6"/>
        <v>0</v>
      </c>
      <c r="P78" s="84"/>
      <c r="Q78" s="193" t="str">
        <f>IF(P78="","",IF(P78="SI","No cal documentació",IF(N78&gt;0,(CONCATENATE("12B_",'Valoració '!$D$7,"00",A78))," ")))</f>
        <v/>
      </c>
    </row>
    <row r="79" spans="1:17" x14ac:dyDescent="0.25">
      <c r="A79" s="194">
        <v>72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191">
        <f t="shared" si="3"/>
        <v>0</v>
      </c>
      <c r="N79" s="191">
        <f t="shared" si="5"/>
        <v>0</v>
      </c>
      <c r="O79" s="191">
        <f t="shared" si="6"/>
        <v>0</v>
      </c>
      <c r="P79" s="84"/>
      <c r="Q79" s="193" t="str">
        <f>IF(P79="","",IF(P79="SI","No cal documentació",IF(N79&gt;0,(CONCATENATE("12B_",'Valoració '!$D$7,"00",A79))," ")))</f>
        <v/>
      </c>
    </row>
    <row r="80" spans="1:17" x14ac:dyDescent="0.25">
      <c r="A80" s="194">
        <v>73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191">
        <f t="shared" si="3"/>
        <v>0</v>
      </c>
      <c r="N80" s="191">
        <f t="shared" si="5"/>
        <v>0</v>
      </c>
      <c r="O80" s="191">
        <f t="shared" si="6"/>
        <v>0</v>
      </c>
      <c r="P80" s="84"/>
      <c r="Q80" s="193" t="str">
        <f>IF(P80="","",IF(P80="SI","No cal documentació",IF(N80&gt;0,(CONCATENATE("12B_",'Valoració '!$D$7,"00",A80))," ")))</f>
        <v/>
      </c>
    </row>
    <row r="81" spans="1:17" x14ac:dyDescent="0.25">
      <c r="A81" s="194">
        <v>74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191">
        <f t="shared" si="3"/>
        <v>0</v>
      </c>
      <c r="N81" s="191">
        <f t="shared" si="5"/>
        <v>0</v>
      </c>
      <c r="O81" s="191">
        <f t="shared" si="6"/>
        <v>0</v>
      </c>
      <c r="P81" s="84"/>
      <c r="Q81" s="193" t="str">
        <f>IF(P81="","",IF(P81="SI","No cal documentació",IF(N81&gt;0,(CONCATENATE("12B_",'Valoració '!$D$7,"00",A81))," ")))</f>
        <v/>
      </c>
    </row>
    <row r="82" spans="1:17" x14ac:dyDescent="0.25">
      <c r="A82" s="194">
        <v>75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191">
        <f t="shared" si="3"/>
        <v>0</v>
      </c>
      <c r="N82" s="191">
        <f t="shared" si="5"/>
        <v>0</v>
      </c>
      <c r="O82" s="191">
        <f t="shared" si="6"/>
        <v>0</v>
      </c>
      <c r="P82" s="84"/>
      <c r="Q82" s="193" t="str">
        <f>IF(P82="","",IF(P82="SI","No cal documentació",IF(N82&gt;0,(CONCATENATE("12B_",'Valoració '!$D$7,"00",A82))," ")))</f>
        <v/>
      </c>
    </row>
    <row r="83" spans="1:17" x14ac:dyDescent="0.25">
      <c r="A83" s="194">
        <v>76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191">
        <f t="shared" si="3"/>
        <v>0</v>
      </c>
      <c r="N83" s="191">
        <f t="shared" si="5"/>
        <v>0</v>
      </c>
      <c r="O83" s="191">
        <f t="shared" si="6"/>
        <v>0</v>
      </c>
      <c r="P83" s="84"/>
      <c r="Q83" s="193" t="str">
        <f>IF(P83="","",IF(P83="SI","No cal documentació",IF(N83&gt;0,(CONCATENATE("12B_",'Valoració '!$D$7,"00",A83))," ")))</f>
        <v/>
      </c>
    </row>
    <row r="84" spans="1:17" x14ac:dyDescent="0.25">
      <c r="A84" s="194">
        <v>77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191">
        <f t="shared" si="3"/>
        <v>0</v>
      </c>
      <c r="N84" s="191">
        <f t="shared" si="5"/>
        <v>0</v>
      </c>
      <c r="O84" s="191">
        <f t="shared" si="6"/>
        <v>0</v>
      </c>
      <c r="P84" s="84"/>
      <c r="Q84" s="193" t="str">
        <f>IF(P84="","",IF(P84="SI","No cal documentació",IF(N84&gt;0,(CONCATENATE("12B_",'Valoració '!$D$7,"00",A84))," ")))</f>
        <v/>
      </c>
    </row>
    <row r="85" spans="1:17" x14ac:dyDescent="0.25">
      <c r="A85" s="194">
        <v>78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191">
        <f t="shared" si="3"/>
        <v>0</v>
      </c>
      <c r="N85" s="191">
        <f t="shared" si="5"/>
        <v>0</v>
      </c>
      <c r="O85" s="191">
        <f t="shared" si="6"/>
        <v>0</v>
      </c>
      <c r="P85" s="84"/>
      <c r="Q85" s="193" t="str">
        <f>IF(P85="","",IF(P85="SI","No cal documentació",IF(N85&gt;0,(CONCATENATE("12B_",'Valoració '!$D$7,"00",A85))," ")))</f>
        <v/>
      </c>
    </row>
    <row r="86" spans="1:17" x14ac:dyDescent="0.25">
      <c r="A86" s="194">
        <v>79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191">
        <f t="shared" si="3"/>
        <v>0</v>
      </c>
      <c r="N86" s="191">
        <f t="shared" si="5"/>
        <v>0</v>
      </c>
      <c r="O86" s="191">
        <f t="shared" si="6"/>
        <v>0</v>
      </c>
      <c r="P86" s="84"/>
      <c r="Q86" s="193" t="str">
        <f>IF(P86="","",IF(P86="SI","No cal documentació",IF(N86&gt;0,(CONCATENATE("12B_",'Valoració '!$D$7,"00",A86))," ")))</f>
        <v/>
      </c>
    </row>
    <row r="87" spans="1:17" x14ac:dyDescent="0.25">
      <c r="A87" s="194">
        <v>80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191">
        <f t="shared" si="3"/>
        <v>0</v>
      </c>
      <c r="N87" s="191">
        <f t="shared" si="5"/>
        <v>0</v>
      </c>
      <c r="O87" s="191">
        <f t="shared" si="6"/>
        <v>0</v>
      </c>
      <c r="P87" s="84"/>
      <c r="Q87" s="193" t="str">
        <f>IF(P87="","",IF(P87="SI","No cal documentació",IF(N87&gt;0,(CONCATENATE("12B_",'Valoració '!$D$7,"00",A87))," ")))</f>
        <v/>
      </c>
    </row>
    <row r="88" spans="1:17" x14ac:dyDescent="0.25">
      <c r="A88" s="194">
        <v>81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191">
        <f t="shared" si="3"/>
        <v>0</v>
      </c>
      <c r="N88" s="191">
        <f t="shared" si="5"/>
        <v>0</v>
      </c>
      <c r="O88" s="191">
        <f t="shared" si="6"/>
        <v>0</v>
      </c>
      <c r="P88" s="84"/>
      <c r="Q88" s="193" t="str">
        <f>IF(P88="","",IF(P88="SI","No cal documentació",IF(N88&gt;0,(CONCATENATE("12B_",'Valoració '!$D$7,"00",A88))," ")))</f>
        <v/>
      </c>
    </row>
    <row r="89" spans="1:17" x14ac:dyDescent="0.25">
      <c r="A89" s="194">
        <v>82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191">
        <f t="shared" si="3"/>
        <v>0</v>
      </c>
      <c r="N89" s="191">
        <f t="shared" si="5"/>
        <v>0</v>
      </c>
      <c r="O89" s="191">
        <f t="shared" si="6"/>
        <v>0</v>
      </c>
      <c r="P89" s="84"/>
      <c r="Q89" s="193" t="str">
        <f>IF(P89="","",IF(P89="SI","No cal documentació",IF(N89&gt;0,(CONCATENATE("12B_",'Valoració '!$D$7,"00",A89))," ")))</f>
        <v/>
      </c>
    </row>
    <row r="90" spans="1:17" x14ac:dyDescent="0.25">
      <c r="A90" s="194">
        <v>83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191">
        <f t="shared" si="3"/>
        <v>0</v>
      </c>
      <c r="N90" s="191">
        <f t="shared" si="5"/>
        <v>0</v>
      </c>
      <c r="O90" s="191">
        <f t="shared" si="6"/>
        <v>0</v>
      </c>
      <c r="P90" s="84"/>
      <c r="Q90" s="193" t="str">
        <f>IF(P90="","",IF(P90="SI","No cal documentació",IF(N90&gt;0,(CONCATENATE("12B_",'Valoració '!$D$7,"00",A90))," ")))</f>
        <v/>
      </c>
    </row>
    <row r="91" spans="1:17" x14ac:dyDescent="0.25">
      <c r="A91" s="194">
        <v>84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191">
        <f t="shared" ref="M91:M106" si="7">(L91-K91)/365</f>
        <v>0</v>
      </c>
      <c r="N91" s="191">
        <f t="shared" si="5"/>
        <v>0</v>
      </c>
      <c r="O91" s="191">
        <f t="shared" si="6"/>
        <v>0</v>
      </c>
      <c r="P91" s="84"/>
      <c r="Q91" s="193" t="str">
        <f>IF(P91="","",IF(P91="SI","No cal documentació",IF(N91&gt;0,(CONCATENATE("12B_",'Valoració '!$D$7,"00",A91))," ")))</f>
        <v/>
      </c>
    </row>
    <row r="92" spans="1:17" x14ac:dyDescent="0.25">
      <c r="A92" s="194">
        <v>85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191">
        <f t="shared" si="7"/>
        <v>0</v>
      </c>
      <c r="N92" s="191">
        <f t="shared" si="5"/>
        <v>0</v>
      </c>
      <c r="O92" s="191">
        <f t="shared" si="6"/>
        <v>0</v>
      </c>
      <c r="P92" s="84"/>
      <c r="Q92" s="193" t="str">
        <f>IF(P92="","",IF(P92="SI","No cal documentació",IF(N92&gt;0,(CONCATENATE("12B_",'Valoració '!$D$7,"00",A92))," ")))</f>
        <v/>
      </c>
    </row>
    <row r="93" spans="1:17" x14ac:dyDescent="0.25">
      <c r="A93" s="194">
        <v>86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191">
        <f t="shared" si="7"/>
        <v>0</v>
      </c>
      <c r="N93" s="191">
        <f t="shared" si="5"/>
        <v>0</v>
      </c>
      <c r="O93" s="191">
        <f t="shared" si="6"/>
        <v>0</v>
      </c>
      <c r="P93" s="84"/>
      <c r="Q93" s="193" t="str">
        <f>IF(P93="","",IF(P93="SI","No cal documentació",IF(N93&gt;0,(CONCATENATE("12B_",'Valoració '!$D$7,"00",A93))," ")))</f>
        <v/>
      </c>
    </row>
    <row r="94" spans="1:17" x14ac:dyDescent="0.25">
      <c r="A94" s="194">
        <v>87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191">
        <f t="shared" si="7"/>
        <v>0</v>
      </c>
      <c r="N94" s="191">
        <f t="shared" si="5"/>
        <v>0</v>
      </c>
      <c r="O94" s="191">
        <f t="shared" si="6"/>
        <v>0</v>
      </c>
      <c r="P94" s="84"/>
      <c r="Q94" s="193" t="str">
        <f>IF(P94="","",IF(P94="SI","No cal documentació",IF(N94&gt;0,(CONCATENATE("12B_",'Valoració '!$D$7,"00",A94))," ")))</f>
        <v/>
      </c>
    </row>
    <row r="95" spans="1:17" x14ac:dyDescent="0.25">
      <c r="A95" s="194">
        <v>88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191">
        <f t="shared" si="7"/>
        <v>0</v>
      </c>
      <c r="N95" s="191">
        <f t="shared" si="5"/>
        <v>0</v>
      </c>
      <c r="O95" s="191">
        <f t="shared" si="6"/>
        <v>0</v>
      </c>
      <c r="P95" s="84"/>
      <c r="Q95" s="193" t="str">
        <f>IF(P95="","",IF(P95="SI","No cal documentació",IF(N95&gt;0,(CONCATENATE("12B_",'Valoració '!$D$7,"00",A95))," ")))</f>
        <v/>
      </c>
    </row>
    <row r="96" spans="1:17" x14ac:dyDescent="0.25">
      <c r="A96" s="194">
        <v>89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191">
        <f t="shared" si="7"/>
        <v>0</v>
      </c>
      <c r="N96" s="191">
        <f t="shared" si="5"/>
        <v>0</v>
      </c>
      <c r="O96" s="191">
        <f t="shared" si="6"/>
        <v>0</v>
      </c>
      <c r="P96" s="84"/>
      <c r="Q96" s="193" t="str">
        <f>IF(P96="","",IF(P96="SI","No cal documentació",IF(N96&gt;0,(CONCATENATE("12B_",'Valoració '!$D$7,"00",A96))," ")))</f>
        <v/>
      </c>
    </row>
    <row r="97" spans="1:17" x14ac:dyDescent="0.25">
      <c r="A97" s="194">
        <v>90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191">
        <f t="shared" si="7"/>
        <v>0</v>
      </c>
      <c r="N97" s="191">
        <f t="shared" si="5"/>
        <v>0</v>
      </c>
      <c r="O97" s="191">
        <f t="shared" si="6"/>
        <v>0</v>
      </c>
      <c r="P97" s="84"/>
      <c r="Q97" s="193" t="str">
        <f>IF(P97="","",IF(P97="SI","No cal documentació",IF(N97&gt;0,(CONCATENATE("12B_",'Valoració '!$D$7,"00",A97))," ")))</f>
        <v/>
      </c>
    </row>
    <row r="98" spans="1:17" x14ac:dyDescent="0.25">
      <c r="A98" s="194">
        <v>91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191">
        <f t="shared" si="7"/>
        <v>0</v>
      </c>
      <c r="N98" s="191">
        <f t="shared" si="5"/>
        <v>0</v>
      </c>
      <c r="O98" s="191">
        <f t="shared" si="6"/>
        <v>0</v>
      </c>
      <c r="P98" s="84"/>
      <c r="Q98" s="193" t="str">
        <f>IF(P98="","",IF(P98="SI","No cal documentació",IF(N98&gt;0,(CONCATENATE("12B_",'Valoració '!$D$7,"00",A98))," ")))</f>
        <v/>
      </c>
    </row>
    <row r="99" spans="1:17" x14ac:dyDescent="0.25">
      <c r="A99" s="194">
        <v>92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191">
        <f t="shared" si="7"/>
        <v>0</v>
      </c>
      <c r="N99" s="191">
        <f t="shared" si="5"/>
        <v>0</v>
      </c>
      <c r="O99" s="191">
        <f t="shared" si="6"/>
        <v>0</v>
      </c>
      <c r="P99" s="84"/>
      <c r="Q99" s="193" t="str">
        <f>IF(P99="","",IF(P99="SI","No cal documentació",IF(N99&gt;0,(CONCATENATE("12B_",'Valoració '!$D$7,"00",A99))," ")))</f>
        <v/>
      </c>
    </row>
    <row r="100" spans="1:17" x14ac:dyDescent="0.25">
      <c r="A100" s="194">
        <v>93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191">
        <f t="shared" si="7"/>
        <v>0</v>
      </c>
      <c r="N100" s="191">
        <f t="shared" si="5"/>
        <v>0</v>
      </c>
      <c r="O100" s="191">
        <f t="shared" si="6"/>
        <v>0</v>
      </c>
      <c r="P100" s="84"/>
      <c r="Q100" s="193" t="str">
        <f>IF(P100="","",IF(P100="SI","No cal documentació",IF(N100&gt;0,(CONCATENATE("12B_",'Valoració '!$D$7,"00",A100))," ")))</f>
        <v/>
      </c>
    </row>
    <row r="101" spans="1:17" x14ac:dyDescent="0.25">
      <c r="A101" s="194">
        <v>94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191">
        <f t="shared" si="7"/>
        <v>0</v>
      </c>
      <c r="N101" s="191">
        <f t="shared" si="5"/>
        <v>0</v>
      </c>
      <c r="O101" s="191">
        <f t="shared" si="6"/>
        <v>0</v>
      </c>
      <c r="P101" s="84"/>
      <c r="Q101" s="193" t="str">
        <f>IF(P101="","",IF(P101="SI","No cal documentació",IF(N101&gt;0,(CONCATENATE("12B_",'Valoració '!$D$7,"00",A101))," ")))</f>
        <v/>
      </c>
    </row>
    <row r="102" spans="1:17" x14ac:dyDescent="0.25">
      <c r="A102" s="194">
        <v>95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191">
        <f t="shared" si="7"/>
        <v>0</v>
      </c>
      <c r="N102" s="191">
        <f t="shared" si="5"/>
        <v>0</v>
      </c>
      <c r="O102" s="191">
        <f t="shared" si="6"/>
        <v>0</v>
      </c>
      <c r="P102" s="84"/>
      <c r="Q102" s="193" t="str">
        <f>IF(P102="","",IF(P102="SI","No cal documentació",IF(N102&gt;0,(CONCATENATE("12B_",'Valoració '!$D$7,"00",A102))," ")))</f>
        <v/>
      </c>
    </row>
    <row r="103" spans="1:17" x14ac:dyDescent="0.25">
      <c r="A103" s="194">
        <v>96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191">
        <f t="shared" si="7"/>
        <v>0</v>
      </c>
      <c r="N103" s="191">
        <f t="shared" si="5"/>
        <v>0</v>
      </c>
      <c r="O103" s="191">
        <f t="shared" si="6"/>
        <v>0</v>
      </c>
      <c r="P103" s="84"/>
      <c r="Q103" s="193" t="str">
        <f>IF(P103="","",IF(P103="SI","No cal documentació",IF(N103&gt;0,(CONCATENATE("12B_",'Valoració '!$D$7,"00",A103))," ")))</f>
        <v/>
      </c>
    </row>
    <row r="104" spans="1:17" x14ac:dyDescent="0.25">
      <c r="A104" s="194">
        <v>97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191">
        <f t="shared" si="7"/>
        <v>0</v>
      </c>
      <c r="N104" s="191">
        <f t="shared" si="5"/>
        <v>0</v>
      </c>
      <c r="O104" s="191">
        <f t="shared" si="6"/>
        <v>0</v>
      </c>
      <c r="P104" s="84"/>
      <c r="Q104" s="193" t="str">
        <f>IF(P104="","",IF(P104="SI","No cal documentació",IF(N104&gt;0,(CONCATENATE("12B_",'Valoració '!$D$7,"00",A104))," ")))</f>
        <v/>
      </c>
    </row>
    <row r="105" spans="1:17" x14ac:dyDescent="0.25">
      <c r="A105" s="194">
        <v>98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91">
        <f t="shared" si="7"/>
        <v>0</v>
      </c>
      <c r="N105" s="191">
        <f t="shared" si="5"/>
        <v>0</v>
      </c>
      <c r="O105" s="191">
        <f t="shared" si="6"/>
        <v>0</v>
      </c>
      <c r="P105" s="84"/>
      <c r="Q105" s="193" t="str">
        <f>IF(P105="","",IF(P105="SI","No cal documentació",IF(N105&gt;0,(CONCATENATE("12B_",'Valoració '!$D$7,"00",A105))," ")))</f>
        <v/>
      </c>
    </row>
    <row r="106" spans="1:17" x14ac:dyDescent="0.25">
      <c r="A106" s="194">
        <v>99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191">
        <f t="shared" si="7"/>
        <v>0</v>
      </c>
      <c r="N106" s="191">
        <f t="shared" si="5"/>
        <v>0</v>
      </c>
      <c r="O106" s="191">
        <f t="shared" si="6"/>
        <v>0</v>
      </c>
      <c r="P106" s="84"/>
      <c r="Q106" s="193" t="str">
        <f>IF(P106="","",IF(P106="SI","No cal documentació",IF(N106&gt;0,(CONCATENATE("12B_",'Valoració '!$D$7,"00",A106))," ")))</f>
        <v/>
      </c>
    </row>
    <row r="107" spans="1:17" x14ac:dyDescent="0.25">
      <c r="A107" s="194">
        <v>100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191">
        <f t="shared" si="1"/>
        <v>0</v>
      </c>
      <c r="N107" s="191">
        <f t="shared" si="5"/>
        <v>0</v>
      </c>
      <c r="O107" s="191">
        <f t="shared" si="6"/>
        <v>0</v>
      </c>
      <c r="P107" s="84"/>
      <c r="Q107" s="193" t="str">
        <f>IF(P107="","",IF(P107="SI","No cal documentació",IF(N107&gt;0,(CONCATENATE("12B_",'Valoració '!$D$7,"00",A107))," ")))</f>
        <v/>
      </c>
    </row>
  </sheetData>
  <sheetProtection algorithmName="SHA-512" hashValue="SQLzYqmFV49R6bsXiuUWjdgCXVhU4H6qM/i6PtRACRU8gkn4UZcRcx8TiWC82ICKIcLXo4jgn6+a/FXammCvow==" saltValue="HVPPhr4VA1AyfptLhreyDw==" spinCount="100000" sheet="1" objects="1" scenarios="1"/>
  <mergeCells count="1">
    <mergeCell ref="A6:K6"/>
  </mergeCells>
  <dataValidations count="1">
    <dataValidation type="list" allowBlank="1" showInputMessage="1" showErrorMessage="1" sqref="P8:P107 H8:I107">
      <formula1>"si, no"</formula1>
    </dataValidation>
  </dataValidations>
  <hyperlinks>
    <hyperlink ref="U4" r:id="rId1"/>
    <hyperlink ref="A4" r:id="rId2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Enviar">
                <anchor moveWithCells="1" sizeWithCells="1">
                  <from>
                    <xdr:col>11</xdr:col>
                    <xdr:colOff>19050</xdr:colOff>
                    <xdr:row>0</xdr:row>
                    <xdr:rowOff>0</xdr:rowOff>
                  </from>
                  <to>
                    <xdr:col>12</xdr:col>
                    <xdr:colOff>409575</xdr:colOff>
                    <xdr:row>3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5"/>
  <dimension ref="A1:O107"/>
  <sheetViews>
    <sheetView workbookViewId="0">
      <selection activeCell="A7" sqref="A7"/>
    </sheetView>
  </sheetViews>
  <sheetFormatPr baseColWidth="10" defaultColWidth="9.140625" defaultRowHeight="15" x14ac:dyDescent="0.25"/>
  <cols>
    <col min="2" max="2" width="40.140625" customWidth="1"/>
    <col min="3" max="3" width="23.42578125" customWidth="1"/>
    <col min="4" max="4" width="11.5703125" customWidth="1"/>
    <col min="5" max="5" width="23.42578125" customWidth="1"/>
    <col min="6" max="6" width="10.140625" customWidth="1"/>
    <col min="7" max="7" width="10.28515625" customWidth="1"/>
    <col min="8" max="8" width="12.7109375" customWidth="1"/>
    <col min="9" max="9" width="12.85546875" customWidth="1"/>
    <col min="10" max="10" width="14.28515625" customWidth="1"/>
    <col min="11" max="11" width="19.7109375" bestFit="1" customWidth="1"/>
  </cols>
  <sheetData>
    <row r="1" spans="1:15" x14ac:dyDescent="0.25">
      <c r="A1" s="10" t="s">
        <v>41</v>
      </c>
      <c r="M1" s="6"/>
    </row>
    <row r="2" spans="1:15" x14ac:dyDescent="0.25">
      <c r="A2" s="11" t="s">
        <v>56</v>
      </c>
      <c r="M2" s="6"/>
    </row>
    <row r="3" spans="1:15" x14ac:dyDescent="0.25">
      <c r="A3" s="10"/>
      <c r="M3" s="6"/>
    </row>
    <row r="4" spans="1:15" ht="26.25" customHeight="1" x14ac:dyDescent="0.3">
      <c r="A4" s="26" t="s">
        <v>109</v>
      </c>
      <c r="B4" s="144" t="s">
        <v>62</v>
      </c>
      <c r="C4" s="145"/>
      <c r="D4" s="146">
        <f>SUM(I8:I107)</f>
        <v>0</v>
      </c>
      <c r="M4" s="6"/>
      <c r="O4" s="26" t="s">
        <v>109</v>
      </c>
    </row>
    <row r="5" spans="1:15" x14ac:dyDescent="0.25">
      <c r="A5" s="10"/>
      <c r="M5" s="6"/>
    </row>
    <row r="6" spans="1:15" ht="15.75" x14ac:dyDescent="0.25">
      <c r="A6" s="262" t="s">
        <v>153</v>
      </c>
      <c r="B6" s="262"/>
      <c r="C6" s="262"/>
      <c r="D6" s="262"/>
      <c r="E6" s="262"/>
      <c r="F6" s="262"/>
      <c r="G6" s="262"/>
      <c r="H6" s="262"/>
    </row>
    <row r="7" spans="1:15" ht="45" x14ac:dyDescent="0.25">
      <c r="A7" s="194" t="s">
        <v>54</v>
      </c>
      <c r="B7" s="195" t="s">
        <v>42</v>
      </c>
      <c r="C7" s="195" t="s">
        <v>43</v>
      </c>
      <c r="D7" s="195" t="s">
        <v>44</v>
      </c>
      <c r="E7" s="195" t="s">
        <v>45</v>
      </c>
      <c r="F7" s="195" t="s">
        <v>152</v>
      </c>
      <c r="G7" s="195" t="s">
        <v>48</v>
      </c>
      <c r="H7" s="195" t="s">
        <v>49</v>
      </c>
      <c r="I7" s="190" t="s">
        <v>58</v>
      </c>
      <c r="J7" s="190" t="s">
        <v>111</v>
      </c>
      <c r="K7" s="192" t="s">
        <v>52</v>
      </c>
    </row>
    <row r="8" spans="1:15" x14ac:dyDescent="0.25">
      <c r="A8" s="194">
        <v>1</v>
      </c>
      <c r="B8" s="3"/>
      <c r="C8" s="3"/>
      <c r="D8" s="3"/>
      <c r="E8" s="3"/>
      <c r="F8" s="3"/>
      <c r="G8" s="3"/>
      <c r="H8" s="3"/>
      <c r="I8" s="191">
        <f>IF(F8="si",IF(G8="si",0.5,0),IF(G8="si",0.3,0))</f>
        <v>0</v>
      </c>
      <c r="J8" s="84"/>
      <c r="K8" s="193" t="str">
        <f>IF(J8="","",IF(J8="SI","No cal documentació",IF(I8&gt;0,(CONCATENATE("12c_",'Valoració '!$D$7,"00",A8))," ")))</f>
        <v/>
      </c>
    </row>
    <row r="9" spans="1:15" x14ac:dyDescent="0.25">
      <c r="A9" s="194">
        <v>2</v>
      </c>
      <c r="B9" s="3"/>
      <c r="C9" s="3"/>
      <c r="D9" s="3"/>
      <c r="E9" s="3"/>
      <c r="F9" s="3"/>
      <c r="G9" s="3"/>
      <c r="H9" s="3"/>
      <c r="I9" s="191">
        <f t="shared" ref="I9:I72" si="0">IF(F9="si",IF(G9="si",0.5,0),IF(G9="si",0.3,0))</f>
        <v>0</v>
      </c>
      <c r="J9" s="84"/>
      <c r="K9" s="193" t="str">
        <f>IF(J9="","",IF(J9="SI","No cal documentació",IF(I9&gt;0,(CONCATENATE("12c_",'Valoració '!$D$7,"00",A9))," ")))</f>
        <v/>
      </c>
    </row>
    <row r="10" spans="1:15" x14ac:dyDescent="0.25">
      <c r="A10" s="194">
        <v>3</v>
      </c>
      <c r="B10" s="3"/>
      <c r="C10" s="3"/>
      <c r="D10" s="3"/>
      <c r="E10" s="3"/>
      <c r="F10" s="3"/>
      <c r="G10" s="3"/>
      <c r="H10" s="3"/>
      <c r="I10" s="191">
        <f t="shared" si="0"/>
        <v>0</v>
      </c>
      <c r="J10" s="84"/>
      <c r="K10" s="193" t="str">
        <f>IF(J10="","",IF(J10="SI","No cal documentació",IF(I10&gt;0,(CONCATENATE("12c_",'Valoració '!$D$7,"00",A10))," ")))</f>
        <v/>
      </c>
    </row>
    <row r="11" spans="1:15" x14ac:dyDescent="0.25">
      <c r="A11" s="194">
        <v>4</v>
      </c>
      <c r="B11" s="3"/>
      <c r="C11" s="3"/>
      <c r="D11" s="3"/>
      <c r="E11" s="3"/>
      <c r="F11" s="3"/>
      <c r="G11" s="3"/>
      <c r="H11" s="3"/>
      <c r="I11" s="191">
        <f t="shared" si="0"/>
        <v>0</v>
      </c>
      <c r="J11" s="84"/>
      <c r="K11" s="193" t="str">
        <f>IF(J11="","",IF(J11="SI","No cal documentació",IF(I11&gt;0,(CONCATENATE("12c_",'Valoració '!$D$7,"00",A11))," ")))</f>
        <v/>
      </c>
    </row>
    <row r="12" spans="1:15" x14ac:dyDescent="0.25">
      <c r="A12" s="194">
        <v>5</v>
      </c>
      <c r="B12" s="3"/>
      <c r="C12" s="3"/>
      <c r="D12" s="3"/>
      <c r="E12" s="3"/>
      <c r="F12" s="3"/>
      <c r="G12" s="3"/>
      <c r="H12" s="3"/>
      <c r="I12" s="191">
        <f t="shared" si="0"/>
        <v>0</v>
      </c>
      <c r="J12" s="84"/>
      <c r="K12" s="193" t="str">
        <f>IF(J12="","",IF(J12="SI","No cal documentació",IF(I12&gt;0,(CONCATENATE("12c_",'Valoració '!$D$7,"00",A12))," ")))</f>
        <v/>
      </c>
    </row>
    <row r="13" spans="1:15" x14ac:dyDescent="0.25">
      <c r="A13" s="194">
        <v>6</v>
      </c>
      <c r="B13" s="3"/>
      <c r="C13" s="3"/>
      <c r="D13" s="3"/>
      <c r="E13" s="3"/>
      <c r="F13" s="3"/>
      <c r="G13" s="3"/>
      <c r="H13" s="3"/>
      <c r="I13" s="191">
        <f t="shared" si="0"/>
        <v>0</v>
      </c>
      <c r="J13" s="84"/>
      <c r="K13" s="193" t="str">
        <f>IF(J13="","",IF(J13="SI","No cal documentació",IF(I13&gt;0,(CONCATENATE("12c_",'Valoració '!$D$7,"00",A13))," ")))</f>
        <v/>
      </c>
    </row>
    <row r="14" spans="1:15" x14ac:dyDescent="0.25">
      <c r="A14" s="194">
        <v>7</v>
      </c>
      <c r="B14" s="3"/>
      <c r="C14" s="3"/>
      <c r="D14" s="3"/>
      <c r="E14" s="3"/>
      <c r="F14" s="3"/>
      <c r="G14" s="3"/>
      <c r="H14" s="3"/>
      <c r="I14" s="191">
        <f t="shared" si="0"/>
        <v>0</v>
      </c>
      <c r="J14" s="84"/>
      <c r="K14" s="193" t="str">
        <f>IF(J14="","",IF(J14="SI","No cal documentació",IF(I14&gt;0,(CONCATENATE("12c_",'Valoració '!$D$7,"00",A14))," ")))</f>
        <v/>
      </c>
    </row>
    <row r="15" spans="1:15" x14ac:dyDescent="0.25">
      <c r="A15" s="194">
        <v>8</v>
      </c>
      <c r="B15" s="3"/>
      <c r="C15" s="3"/>
      <c r="D15" s="3"/>
      <c r="E15" s="3"/>
      <c r="F15" s="3"/>
      <c r="G15" s="3"/>
      <c r="H15" s="3"/>
      <c r="I15" s="191">
        <f t="shared" si="0"/>
        <v>0</v>
      </c>
      <c r="J15" s="84"/>
      <c r="K15" s="193" t="str">
        <f>IF(J15="","",IF(J15="SI","No cal documentació",IF(I15&gt;0,(CONCATENATE("12c_",'Valoració '!$D$7,"00",A15))," ")))</f>
        <v/>
      </c>
    </row>
    <row r="16" spans="1:15" x14ac:dyDescent="0.25">
      <c r="A16" s="194">
        <v>9</v>
      </c>
      <c r="B16" s="3"/>
      <c r="C16" s="3"/>
      <c r="D16" s="3"/>
      <c r="E16" s="3"/>
      <c r="F16" s="3"/>
      <c r="G16" s="3"/>
      <c r="H16" s="3"/>
      <c r="I16" s="191">
        <f t="shared" si="0"/>
        <v>0</v>
      </c>
      <c r="J16" s="84"/>
      <c r="K16" s="193" t="str">
        <f>IF(J16="","",IF(J16="SI","No cal documentació",IF(I16&gt;0,(CONCATENATE("12c_",'Valoració '!$D$7,"00",A16))," ")))</f>
        <v/>
      </c>
    </row>
    <row r="17" spans="1:11" x14ac:dyDescent="0.25">
      <c r="A17" s="194">
        <v>10</v>
      </c>
      <c r="B17" s="3"/>
      <c r="C17" s="3"/>
      <c r="D17" s="3"/>
      <c r="E17" s="3"/>
      <c r="F17" s="3"/>
      <c r="G17" s="3"/>
      <c r="H17" s="3"/>
      <c r="I17" s="191">
        <f t="shared" si="0"/>
        <v>0</v>
      </c>
      <c r="J17" s="84"/>
      <c r="K17" s="193" t="str">
        <f>IF(J17="","",IF(J17="SI","No cal documentació",IF(I17&gt;0,(CONCATENATE("12c_",'Valoració '!$D$7,"00",A17))," ")))</f>
        <v/>
      </c>
    </row>
    <row r="18" spans="1:11" x14ac:dyDescent="0.25">
      <c r="A18" s="194">
        <v>11</v>
      </c>
      <c r="B18" s="3"/>
      <c r="C18" s="3"/>
      <c r="D18" s="3"/>
      <c r="E18" s="3"/>
      <c r="F18" s="3"/>
      <c r="G18" s="3"/>
      <c r="H18" s="3"/>
      <c r="I18" s="191">
        <f t="shared" si="0"/>
        <v>0</v>
      </c>
      <c r="J18" s="84"/>
      <c r="K18" s="193" t="str">
        <f>IF(J18="","",IF(J18="SI","No cal documentació",IF(I18&gt;0,(CONCATENATE("12c_",'Valoració '!$D$7,"00",A18))," ")))</f>
        <v/>
      </c>
    </row>
    <row r="19" spans="1:11" x14ac:dyDescent="0.25">
      <c r="A19" s="194">
        <v>12</v>
      </c>
      <c r="B19" s="3"/>
      <c r="C19" s="3"/>
      <c r="D19" s="3"/>
      <c r="E19" s="3"/>
      <c r="F19" s="3"/>
      <c r="G19" s="3"/>
      <c r="H19" s="3"/>
      <c r="I19" s="191">
        <f t="shared" si="0"/>
        <v>0</v>
      </c>
      <c r="J19" s="84"/>
      <c r="K19" s="193" t="str">
        <f>IF(J19="","",IF(J19="SI","No cal documentació",IF(I19&gt;0,(CONCATENATE("12c_",'Valoració '!$D$7,"00",A19))," ")))</f>
        <v/>
      </c>
    </row>
    <row r="20" spans="1:11" x14ac:dyDescent="0.25">
      <c r="A20" s="194">
        <v>13</v>
      </c>
      <c r="B20" s="3"/>
      <c r="C20" s="3"/>
      <c r="D20" s="3"/>
      <c r="E20" s="3"/>
      <c r="F20" s="3"/>
      <c r="G20" s="3"/>
      <c r="H20" s="3"/>
      <c r="I20" s="191">
        <f t="shared" si="0"/>
        <v>0</v>
      </c>
      <c r="J20" s="84"/>
      <c r="K20" s="193" t="str">
        <f>IF(J20="","",IF(J20="SI","No cal documentació",IF(I20&gt;0,(CONCATENATE("12c_",'Valoració '!$D$7,"00",A20))," ")))</f>
        <v/>
      </c>
    </row>
    <row r="21" spans="1:11" x14ac:dyDescent="0.25">
      <c r="A21" s="194">
        <v>14</v>
      </c>
      <c r="B21" s="3"/>
      <c r="C21" s="3"/>
      <c r="D21" s="3"/>
      <c r="E21" s="3"/>
      <c r="F21" s="3"/>
      <c r="G21" s="3"/>
      <c r="H21" s="3"/>
      <c r="I21" s="191">
        <f t="shared" si="0"/>
        <v>0</v>
      </c>
      <c r="J21" s="84"/>
      <c r="K21" s="193" t="str">
        <f>IF(J21="","",IF(J21="SI","No cal documentació",IF(I21&gt;0,(CONCATENATE("12c_",'Valoració '!$D$7,"00",A21))," ")))</f>
        <v/>
      </c>
    </row>
    <row r="22" spans="1:11" x14ac:dyDescent="0.25">
      <c r="A22" s="194">
        <v>15</v>
      </c>
      <c r="B22" s="3"/>
      <c r="C22" s="3"/>
      <c r="D22" s="3"/>
      <c r="E22" s="3"/>
      <c r="F22" s="3"/>
      <c r="G22" s="3"/>
      <c r="H22" s="3"/>
      <c r="I22" s="191">
        <f t="shared" si="0"/>
        <v>0</v>
      </c>
      <c r="J22" s="84"/>
      <c r="K22" s="193" t="str">
        <f>IF(J22="","",IF(J22="SI","No cal documentació",IF(I22&gt;0,(CONCATENATE("12c_",'Valoració '!$D$7,"00",A22))," ")))</f>
        <v/>
      </c>
    </row>
    <row r="23" spans="1:11" x14ac:dyDescent="0.25">
      <c r="A23" s="194">
        <v>16</v>
      </c>
      <c r="B23" s="3"/>
      <c r="C23" s="3"/>
      <c r="D23" s="3"/>
      <c r="E23" s="3"/>
      <c r="F23" s="3"/>
      <c r="G23" s="3"/>
      <c r="H23" s="3"/>
      <c r="I23" s="191">
        <f t="shared" si="0"/>
        <v>0</v>
      </c>
      <c r="J23" s="84"/>
      <c r="K23" s="193" t="str">
        <f>IF(J23="","",IF(J23="SI","No cal documentació",IF(I23&gt;0,(CONCATENATE("12c_",'Valoració '!$D$7,"00",A23))," ")))</f>
        <v/>
      </c>
    </row>
    <row r="24" spans="1:11" x14ac:dyDescent="0.25">
      <c r="A24" s="194">
        <v>17</v>
      </c>
      <c r="B24" s="3"/>
      <c r="C24" s="3"/>
      <c r="D24" s="3"/>
      <c r="E24" s="3"/>
      <c r="F24" s="3"/>
      <c r="G24" s="3"/>
      <c r="H24" s="3"/>
      <c r="I24" s="191">
        <f t="shared" si="0"/>
        <v>0</v>
      </c>
      <c r="J24" s="84"/>
      <c r="K24" s="193" t="str">
        <f>IF(J24="","",IF(J24="SI","No cal documentació",IF(I24&gt;0,(CONCATENATE("12c_",'Valoració '!$D$7,"00",A24))," ")))</f>
        <v/>
      </c>
    </row>
    <row r="25" spans="1:11" x14ac:dyDescent="0.25">
      <c r="A25" s="194">
        <v>18</v>
      </c>
      <c r="B25" s="3"/>
      <c r="C25" s="3"/>
      <c r="D25" s="3"/>
      <c r="E25" s="3"/>
      <c r="F25" s="3"/>
      <c r="G25" s="3"/>
      <c r="H25" s="3"/>
      <c r="I25" s="191">
        <f t="shared" si="0"/>
        <v>0</v>
      </c>
      <c r="J25" s="84"/>
      <c r="K25" s="193" t="str">
        <f>IF(J25="","",IF(J25="SI","No cal documentació",IF(I25&gt;0,(CONCATENATE("12c_",'Valoració '!$D$7,"00",A25))," ")))</f>
        <v/>
      </c>
    </row>
    <row r="26" spans="1:11" x14ac:dyDescent="0.25">
      <c r="A26" s="194">
        <v>19</v>
      </c>
      <c r="B26" s="3"/>
      <c r="C26" s="3"/>
      <c r="D26" s="3"/>
      <c r="E26" s="3"/>
      <c r="F26" s="3"/>
      <c r="G26" s="3"/>
      <c r="H26" s="3"/>
      <c r="I26" s="191">
        <f t="shared" si="0"/>
        <v>0</v>
      </c>
      <c r="J26" s="84"/>
      <c r="K26" s="193" t="str">
        <f>IF(J26="","",IF(J26="SI","No cal documentació",IF(I26&gt;0,(CONCATENATE("12c_",'Valoració '!$D$7,"00",A26))," ")))</f>
        <v/>
      </c>
    </row>
    <row r="27" spans="1:11" x14ac:dyDescent="0.25">
      <c r="A27" s="194">
        <v>20</v>
      </c>
      <c r="B27" s="3"/>
      <c r="C27" s="3"/>
      <c r="D27" s="3"/>
      <c r="E27" s="3"/>
      <c r="F27" s="3"/>
      <c r="G27" s="3"/>
      <c r="H27" s="3"/>
      <c r="I27" s="191">
        <f t="shared" si="0"/>
        <v>0</v>
      </c>
      <c r="J27" s="84"/>
      <c r="K27" s="193" t="str">
        <f>IF(J27="","",IF(J27="SI","No cal documentació",IF(I27&gt;0,(CONCATENATE("12c_",'Valoració '!$D$7,"00",A27))," ")))</f>
        <v/>
      </c>
    </row>
    <row r="28" spans="1:11" x14ac:dyDescent="0.25">
      <c r="A28" s="194">
        <v>21</v>
      </c>
      <c r="B28" s="3"/>
      <c r="C28" s="3"/>
      <c r="D28" s="3"/>
      <c r="E28" s="3"/>
      <c r="F28" s="3"/>
      <c r="G28" s="3"/>
      <c r="H28" s="3"/>
      <c r="I28" s="191">
        <f t="shared" si="0"/>
        <v>0</v>
      </c>
      <c r="J28" s="84"/>
      <c r="K28" s="193" t="str">
        <f>IF(J28="","",IF(J28="SI","No cal documentació",IF(I28&gt;0,(CONCATENATE("12c_",'Valoració '!$D$7,"00",A28))," ")))</f>
        <v/>
      </c>
    </row>
    <row r="29" spans="1:11" x14ac:dyDescent="0.25">
      <c r="A29" s="194">
        <v>22</v>
      </c>
      <c r="B29" s="3"/>
      <c r="C29" s="3"/>
      <c r="D29" s="3"/>
      <c r="E29" s="3"/>
      <c r="F29" s="3"/>
      <c r="G29" s="3"/>
      <c r="H29" s="3"/>
      <c r="I29" s="191">
        <f t="shared" si="0"/>
        <v>0</v>
      </c>
      <c r="J29" s="84"/>
      <c r="K29" s="193" t="str">
        <f>IF(J29="","",IF(J29="SI","No cal documentació",IF(I29&gt;0,(CONCATENATE("12c_",'Valoració '!$D$7,"00",A29))," ")))</f>
        <v/>
      </c>
    </row>
    <row r="30" spans="1:11" x14ac:dyDescent="0.25">
      <c r="A30" s="194">
        <v>23</v>
      </c>
      <c r="B30" s="3"/>
      <c r="C30" s="3"/>
      <c r="D30" s="3"/>
      <c r="E30" s="3"/>
      <c r="F30" s="3"/>
      <c r="G30" s="3"/>
      <c r="H30" s="3"/>
      <c r="I30" s="191">
        <f t="shared" si="0"/>
        <v>0</v>
      </c>
      <c r="J30" s="84"/>
      <c r="K30" s="193" t="str">
        <f>IF(J30="","",IF(J30="SI","No cal documentació",IF(I30&gt;0,(CONCATENATE("12c_",'Valoració '!$D$7,"00",A30))," ")))</f>
        <v/>
      </c>
    </row>
    <row r="31" spans="1:11" x14ac:dyDescent="0.25">
      <c r="A31" s="194">
        <v>24</v>
      </c>
      <c r="B31" s="3"/>
      <c r="C31" s="3"/>
      <c r="D31" s="3"/>
      <c r="E31" s="3"/>
      <c r="F31" s="3"/>
      <c r="G31" s="3"/>
      <c r="H31" s="3"/>
      <c r="I31" s="191">
        <f t="shared" si="0"/>
        <v>0</v>
      </c>
      <c r="J31" s="84"/>
      <c r="K31" s="193" t="str">
        <f>IF(J31="","",IF(J31="SI","No cal documentació",IF(I31&gt;0,(CONCATENATE("12c_",'Valoració '!$D$7,"00",A31))," ")))</f>
        <v/>
      </c>
    </row>
    <row r="32" spans="1:11" x14ac:dyDescent="0.25">
      <c r="A32" s="194">
        <v>25</v>
      </c>
      <c r="B32" s="3"/>
      <c r="C32" s="3"/>
      <c r="D32" s="3"/>
      <c r="E32" s="3"/>
      <c r="F32" s="3"/>
      <c r="G32" s="3"/>
      <c r="H32" s="3"/>
      <c r="I32" s="191">
        <f t="shared" si="0"/>
        <v>0</v>
      </c>
      <c r="J32" s="84"/>
      <c r="K32" s="193" t="str">
        <f>IF(J32="","",IF(J32="SI","No cal documentació",IF(I32&gt;0,(CONCATENATE("12c_",'Valoració '!$D$7,"00",A32))," ")))</f>
        <v/>
      </c>
    </row>
    <row r="33" spans="1:11" x14ac:dyDescent="0.25">
      <c r="A33" s="194">
        <v>26</v>
      </c>
      <c r="B33" s="3"/>
      <c r="C33" s="3"/>
      <c r="D33" s="3"/>
      <c r="E33" s="3"/>
      <c r="F33" s="3"/>
      <c r="G33" s="3"/>
      <c r="H33" s="3"/>
      <c r="I33" s="191">
        <f t="shared" si="0"/>
        <v>0</v>
      </c>
      <c r="J33" s="84"/>
      <c r="K33" s="193" t="str">
        <f>IF(J33="","",IF(J33="SI","No cal documentació",IF(I33&gt;0,(CONCATENATE("12c_",'Valoració '!$D$7,"00",A33))," ")))</f>
        <v/>
      </c>
    </row>
    <row r="34" spans="1:11" x14ac:dyDescent="0.25">
      <c r="A34" s="194">
        <v>27</v>
      </c>
      <c r="B34" s="3"/>
      <c r="C34" s="3"/>
      <c r="D34" s="3"/>
      <c r="E34" s="3"/>
      <c r="F34" s="3"/>
      <c r="G34" s="3"/>
      <c r="H34" s="3"/>
      <c r="I34" s="191">
        <f t="shared" si="0"/>
        <v>0</v>
      </c>
      <c r="J34" s="84"/>
      <c r="K34" s="193" t="str">
        <f>IF(J34="","",IF(J34="SI","No cal documentació",IF(I34&gt;0,(CONCATENATE("12c_",'Valoració '!$D$7,"00",A34))," ")))</f>
        <v/>
      </c>
    </row>
    <row r="35" spans="1:11" x14ac:dyDescent="0.25">
      <c r="A35" s="194">
        <v>28</v>
      </c>
      <c r="B35" s="3"/>
      <c r="C35" s="3"/>
      <c r="D35" s="3"/>
      <c r="E35" s="3"/>
      <c r="F35" s="3"/>
      <c r="G35" s="3"/>
      <c r="H35" s="3"/>
      <c r="I35" s="191">
        <f t="shared" si="0"/>
        <v>0</v>
      </c>
      <c r="J35" s="84"/>
      <c r="K35" s="193" t="str">
        <f>IF(J35="","",IF(J35="SI","No cal documentació",IF(I35&gt;0,(CONCATENATE("12c_",'Valoració '!$D$7,"00",A35))," ")))</f>
        <v/>
      </c>
    </row>
    <row r="36" spans="1:11" x14ac:dyDescent="0.25">
      <c r="A36" s="194">
        <v>29</v>
      </c>
      <c r="B36" s="3"/>
      <c r="C36" s="3"/>
      <c r="D36" s="3"/>
      <c r="E36" s="3"/>
      <c r="F36" s="3"/>
      <c r="G36" s="3"/>
      <c r="H36" s="3"/>
      <c r="I36" s="191">
        <f t="shared" si="0"/>
        <v>0</v>
      </c>
      <c r="J36" s="84"/>
      <c r="K36" s="193" t="str">
        <f>IF(J36="","",IF(J36="SI","No cal documentació",IF(I36&gt;0,(CONCATENATE("12c_",'Valoració '!$D$7,"00",A36))," ")))</f>
        <v/>
      </c>
    </row>
    <row r="37" spans="1:11" x14ac:dyDescent="0.25">
      <c r="A37" s="194">
        <v>30</v>
      </c>
      <c r="B37" s="3"/>
      <c r="C37" s="3"/>
      <c r="D37" s="3"/>
      <c r="E37" s="3"/>
      <c r="F37" s="3"/>
      <c r="G37" s="3"/>
      <c r="H37" s="3"/>
      <c r="I37" s="191">
        <f t="shared" si="0"/>
        <v>0</v>
      </c>
      <c r="J37" s="84"/>
      <c r="K37" s="193" t="str">
        <f>IF(J37="","",IF(J37="SI","No cal documentació",IF(I37&gt;0,(CONCATENATE("12c_",'Valoració '!$D$7,"00",A37))," ")))</f>
        <v/>
      </c>
    </row>
    <row r="38" spans="1:11" x14ac:dyDescent="0.25">
      <c r="A38" s="194">
        <v>31</v>
      </c>
      <c r="B38" s="3"/>
      <c r="C38" s="3"/>
      <c r="D38" s="3"/>
      <c r="E38" s="3"/>
      <c r="F38" s="3"/>
      <c r="G38" s="3"/>
      <c r="H38" s="3"/>
      <c r="I38" s="191">
        <f t="shared" si="0"/>
        <v>0</v>
      </c>
      <c r="J38" s="84"/>
      <c r="K38" s="193" t="str">
        <f>IF(J38="","",IF(J38="SI","No cal documentació",IF(I38&gt;0,(CONCATENATE("12c_",'Valoració '!$D$7,"00",A38))," ")))</f>
        <v/>
      </c>
    </row>
    <row r="39" spans="1:11" x14ac:dyDescent="0.25">
      <c r="A39" s="194">
        <v>32</v>
      </c>
      <c r="B39" s="3"/>
      <c r="C39" s="3"/>
      <c r="D39" s="3"/>
      <c r="E39" s="3"/>
      <c r="F39" s="3"/>
      <c r="G39" s="3"/>
      <c r="H39" s="3"/>
      <c r="I39" s="191">
        <f t="shared" si="0"/>
        <v>0</v>
      </c>
      <c r="J39" s="84"/>
      <c r="K39" s="193" t="str">
        <f>IF(J39="","",IF(J39="SI","No cal documentació",IF(I39&gt;0,(CONCATENATE("12c_",'Valoració '!$D$7,"00",A39))," ")))</f>
        <v/>
      </c>
    </row>
    <row r="40" spans="1:11" x14ac:dyDescent="0.25">
      <c r="A40" s="194">
        <v>33</v>
      </c>
      <c r="B40" s="3"/>
      <c r="C40" s="3"/>
      <c r="D40" s="3"/>
      <c r="E40" s="3"/>
      <c r="F40" s="3"/>
      <c r="G40" s="3"/>
      <c r="H40" s="3"/>
      <c r="I40" s="191">
        <f t="shared" si="0"/>
        <v>0</v>
      </c>
      <c r="J40" s="84"/>
      <c r="K40" s="193" t="str">
        <f>IF(J40="","",IF(J40="SI","No cal documentació",IF(I40&gt;0,(CONCATENATE("12c_",'Valoració '!$D$7,"00",A40))," ")))</f>
        <v/>
      </c>
    </row>
    <row r="41" spans="1:11" x14ac:dyDescent="0.25">
      <c r="A41" s="194">
        <v>34</v>
      </c>
      <c r="B41" s="3"/>
      <c r="C41" s="3"/>
      <c r="D41" s="3"/>
      <c r="E41" s="3"/>
      <c r="F41" s="3"/>
      <c r="G41" s="3"/>
      <c r="H41" s="3"/>
      <c r="I41" s="191">
        <f t="shared" si="0"/>
        <v>0</v>
      </c>
      <c r="J41" s="84"/>
      <c r="K41" s="193" t="str">
        <f>IF(J41="","",IF(J41="SI","No cal documentació",IF(I41&gt;0,(CONCATENATE("12c_",'Valoració '!$D$7,"00",A41))," ")))</f>
        <v/>
      </c>
    </row>
    <row r="42" spans="1:11" x14ac:dyDescent="0.25">
      <c r="A42" s="194">
        <v>35</v>
      </c>
      <c r="B42" s="3"/>
      <c r="C42" s="3"/>
      <c r="D42" s="3"/>
      <c r="E42" s="3"/>
      <c r="F42" s="3"/>
      <c r="G42" s="3"/>
      <c r="H42" s="3"/>
      <c r="I42" s="191">
        <f t="shared" si="0"/>
        <v>0</v>
      </c>
      <c r="J42" s="84"/>
      <c r="K42" s="193" t="str">
        <f>IF(J42="","",IF(J42="SI","No cal documentació",IF(I42&gt;0,(CONCATENATE("12c_",'Valoració '!$D$7,"00",A42))," ")))</f>
        <v/>
      </c>
    </row>
    <row r="43" spans="1:11" x14ac:dyDescent="0.25">
      <c r="A43" s="194">
        <v>36</v>
      </c>
      <c r="B43" s="3"/>
      <c r="C43" s="3"/>
      <c r="D43" s="3"/>
      <c r="E43" s="3"/>
      <c r="F43" s="3"/>
      <c r="G43" s="3"/>
      <c r="H43" s="3"/>
      <c r="I43" s="191">
        <f t="shared" si="0"/>
        <v>0</v>
      </c>
      <c r="J43" s="84"/>
      <c r="K43" s="193" t="str">
        <f>IF(J43="","",IF(J43="SI","No cal documentació",IF(I43&gt;0,(CONCATENATE("12c_",'Valoració '!$D$7,"00",A43))," ")))</f>
        <v/>
      </c>
    </row>
    <row r="44" spans="1:11" x14ac:dyDescent="0.25">
      <c r="A44" s="194">
        <v>37</v>
      </c>
      <c r="B44" s="3"/>
      <c r="C44" s="3"/>
      <c r="D44" s="3"/>
      <c r="E44" s="3"/>
      <c r="F44" s="3"/>
      <c r="G44" s="3"/>
      <c r="H44" s="3"/>
      <c r="I44" s="191">
        <f t="shared" si="0"/>
        <v>0</v>
      </c>
      <c r="J44" s="84"/>
      <c r="K44" s="193" t="str">
        <f>IF(J44="","",IF(J44="SI","No cal documentació",IF(I44&gt;0,(CONCATENATE("12c_",'Valoració '!$D$7,"00",A44))," ")))</f>
        <v/>
      </c>
    </row>
    <row r="45" spans="1:11" x14ac:dyDescent="0.25">
      <c r="A45" s="194">
        <v>38</v>
      </c>
      <c r="B45" s="3"/>
      <c r="C45" s="3"/>
      <c r="D45" s="3"/>
      <c r="E45" s="3"/>
      <c r="F45" s="3"/>
      <c r="G45" s="3"/>
      <c r="H45" s="3"/>
      <c r="I45" s="191">
        <f t="shared" si="0"/>
        <v>0</v>
      </c>
      <c r="J45" s="84"/>
      <c r="K45" s="193" t="str">
        <f>IF(J45="","",IF(J45="SI","No cal documentació",IF(I45&gt;0,(CONCATENATE("12c_",'Valoració '!$D$7,"00",A45))," ")))</f>
        <v/>
      </c>
    </row>
    <row r="46" spans="1:11" x14ac:dyDescent="0.25">
      <c r="A46" s="194">
        <v>39</v>
      </c>
      <c r="B46" s="3"/>
      <c r="C46" s="3"/>
      <c r="D46" s="3"/>
      <c r="E46" s="3"/>
      <c r="F46" s="3"/>
      <c r="G46" s="3"/>
      <c r="H46" s="3"/>
      <c r="I46" s="191">
        <f t="shared" si="0"/>
        <v>0</v>
      </c>
      <c r="J46" s="84"/>
      <c r="K46" s="193" t="str">
        <f>IF(J46="","",IF(J46="SI","No cal documentació",IF(I46&gt;0,(CONCATENATE("12c_",'Valoració '!$D$7,"00",A46))," ")))</f>
        <v/>
      </c>
    </row>
    <row r="47" spans="1:11" x14ac:dyDescent="0.25">
      <c r="A47" s="194">
        <v>40</v>
      </c>
      <c r="B47" s="3"/>
      <c r="C47" s="3"/>
      <c r="D47" s="3"/>
      <c r="E47" s="3"/>
      <c r="F47" s="3"/>
      <c r="G47" s="3"/>
      <c r="H47" s="3"/>
      <c r="I47" s="191">
        <f t="shared" si="0"/>
        <v>0</v>
      </c>
      <c r="J47" s="84"/>
      <c r="K47" s="193" t="str">
        <f>IF(J47="","",IF(J47="SI","No cal documentació",IF(I47&gt;0,(CONCATENATE("12c_",'Valoració '!$D$7,"00",A47))," ")))</f>
        <v/>
      </c>
    </row>
    <row r="48" spans="1:11" x14ac:dyDescent="0.25">
      <c r="A48" s="194">
        <v>41</v>
      </c>
      <c r="B48" s="3"/>
      <c r="C48" s="3"/>
      <c r="D48" s="3"/>
      <c r="E48" s="3"/>
      <c r="F48" s="3"/>
      <c r="G48" s="3"/>
      <c r="H48" s="3"/>
      <c r="I48" s="191">
        <f t="shared" si="0"/>
        <v>0</v>
      </c>
      <c r="J48" s="84"/>
      <c r="K48" s="193" t="str">
        <f>IF(J48="","",IF(J48="SI","No cal documentació",IF(I48&gt;0,(CONCATENATE("12c_",'Valoració '!$D$7,"00",A48))," ")))</f>
        <v/>
      </c>
    </row>
    <row r="49" spans="1:11" x14ac:dyDescent="0.25">
      <c r="A49" s="194">
        <v>42</v>
      </c>
      <c r="B49" s="3"/>
      <c r="C49" s="3"/>
      <c r="D49" s="3"/>
      <c r="E49" s="3"/>
      <c r="F49" s="3"/>
      <c r="G49" s="3"/>
      <c r="H49" s="3"/>
      <c r="I49" s="191">
        <f t="shared" si="0"/>
        <v>0</v>
      </c>
      <c r="J49" s="84"/>
      <c r="K49" s="193" t="str">
        <f>IF(J49="","",IF(J49="SI","No cal documentació",IF(I49&gt;0,(CONCATENATE("12c_",'Valoració '!$D$7,"00",A49))," ")))</f>
        <v/>
      </c>
    </row>
    <row r="50" spans="1:11" x14ac:dyDescent="0.25">
      <c r="A50" s="194">
        <v>43</v>
      </c>
      <c r="B50" s="3"/>
      <c r="C50" s="3"/>
      <c r="D50" s="3"/>
      <c r="E50" s="3"/>
      <c r="F50" s="3"/>
      <c r="G50" s="3"/>
      <c r="H50" s="3"/>
      <c r="I50" s="191">
        <f t="shared" si="0"/>
        <v>0</v>
      </c>
      <c r="J50" s="84"/>
      <c r="K50" s="193" t="str">
        <f>IF(J50="","",IF(J50="SI","No cal documentació",IF(I50&gt;0,(CONCATENATE("12c_",'Valoració '!$D$7,"00",A50))," ")))</f>
        <v/>
      </c>
    </row>
    <row r="51" spans="1:11" x14ac:dyDescent="0.25">
      <c r="A51" s="194">
        <v>44</v>
      </c>
      <c r="B51" s="3"/>
      <c r="C51" s="3"/>
      <c r="D51" s="3"/>
      <c r="E51" s="3"/>
      <c r="F51" s="3"/>
      <c r="G51" s="3"/>
      <c r="H51" s="3"/>
      <c r="I51" s="191">
        <f t="shared" si="0"/>
        <v>0</v>
      </c>
      <c r="J51" s="84"/>
      <c r="K51" s="193" t="str">
        <f>IF(J51="","",IF(J51="SI","No cal documentació",IF(I51&gt;0,(CONCATENATE("12c_",'Valoració '!$D$7,"00",A51))," ")))</f>
        <v/>
      </c>
    </row>
    <row r="52" spans="1:11" x14ac:dyDescent="0.25">
      <c r="A52" s="194">
        <v>45</v>
      </c>
      <c r="B52" s="3"/>
      <c r="C52" s="3"/>
      <c r="D52" s="3"/>
      <c r="E52" s="3"/>
      <c r="F52" s="3"/>
      <c r="G52" s="3"/>
      <c r="H52" s="3"/>
      <c r="I52" s="191">
        <f t="shared" si="0"/>
        <v>0</v>
      </c>
      <c r="J52" s="84"/>
      <c r="K52" s="193" t="str">
        <f>IF(J52="","",IF(J52="SI","No cal documentació",IF(I52&gt;0,(CONCATENATE("12c_",'Valoració '!$D$7,"00",A52))," ")))</f>
        <v/>
      </c>
    </row>
    <row r="53" spans="1:11" x14ac:dyDescent="0.25">
      <c r="A53" s="194">
        <v>46</v>
      </c>
      <c r="B53" s="3"/>
      <c r="C53" s="3"/>
      <c r="D53" s="3"/>
      <c r="E53" s="3"/>
      <c r="F53" s="3"/>
      <c r="G53" s="3"/>
      <c r="H53" s="3"/>
      <c r="I53" s="191">
        <f t="shared" si="0"/>
        <v>0</v>
      </c>
      <c r="J53" s="84"/>
      <c r="K53" s="193" t="str">
        <f>IF(J53="","",IF(J53="SI","No cal documentació",IF(I53&gt;0,(CONCATENATE("12c_",'Valoració '!$D$7,"00",A53))," ")))</f>
        <v/>
      </c>
    </row>
    <row r="54" spans="1:11" x14ac:dyDescent="0.25">
      <c r="A54" s="194">
        <v>47</v>
      </c>
      <c r="B54" s="3"/>
      <c r="C54" s="3"/>
      <c r="D54" s="3"/>
      <c r="E54" s="3"/>
      <c r="F54" s="3"/>
      <c r="G54" s="3"/>
      <c r="H54" s="3"/>
      <c r="I54" s="191">
        <f t="shared" si="0"/>
        <v>0</v>
      </c>
      <c r="J54" s="84"/>
      <c r="K54" s="193" t="str">
        <f>IF(J54="","",IF(J54="SI","No cal documentació",IF(I54&gt;0,(CONCATENATE("12c_",'Valoració '!$D$7,"00",A54))," ")))</f>
        <v/>
      </c>
    </row>
    <row r="55" spans="1:11" x14ac:dyDescent="0.25">
      <c r="A55" s="194">
        <v>48</v>
      </c>
      <c r="B55" s="3"/>
      <c r="C55" s="3"/>
      <c r="D55" s="3"/>
      <c r="E55" s="3"/>
      <c r="F55" s="3"/>
      <c r="G55" s="3"/>
      <c r="H55" s="3"/>
      <c r="I55" s="191">
        <f t="shared" si="0"/>
        <v>0</v>
      </c>
      <c r="J55" s="84"/>
      <c r="K55" s="193" t="str">
        <f>IF(J55="","",IF(J55="SI","No cal documentació",IF(I55&gt;0,(CONCATENATE("12c_",'Valoració '!$D$7,"00",A55))," ")))</f>
        <v/>
      </c>
    </row>
    <row r="56" spans="1:11" x14ac:dyDescent="0.25">
      <c r="A56" s="194">
        <v>49</v>
      </c>
      <c r="B56" s="3"/>
      <c r="C56" s="3"/>
      <c r="D56" s="3"/>
      <c r="E56" s="3"/>
      <c r="F56" s="3"/>
      <c r="G56" s="3"/>
      <c r="H56" s="3"/>
      <c r="I56" s="191">
        <f t="shared" si="0"/>
        <v>0</v>
      </c>
      <c r="J56" s="84"/>
      <c r="K56" s="193" t="str">
        <f>IF(J56="","",IF(J56="SI","No cal documentació",IF(I56&gt;0,(CONCATENATE("12c_",'Valoració '!$D$7,"00",A56))," ")))</f>
        <v/>
      </c>
    </row>
    <row r="57" spans="1:11" x14ac:dyDescent="0.25">
      <c r="A57" s="194">
        <v>50</v>
      </c>
      <c r="B57" s="3"/>
      <c r="C57" s="3"/>
      <c r="D57" s="3"/>
      <c r="E57" s="3"/>
      <c r="F57" s="3"/>
      <c r="G57" s="3"/>
      <c r="H57" s="3"/>
      <c r="I57" s="191">
        <f t="shared" si="0"/>
        <v>0</v>
      </c>
      <c r="J57" s="84"/>
      <c r="K57" s="193" t="str">
        <f>IF(J57="","",IF(J57="SI","No cal documentació",IF(I57&gt;0,(CONCATENATE("12c_",'Valoració '!$D$7,"00",A57))," ")))</f>
        <v/>
      </c>
    </row>
    <row r="58" spans="1:11" x14ac:dyDescent="0.25">
      <c r="A58" s="194">
        <v>51</v>
      </c>
      <c r="B58" s="3"/>
      <c r="C58" s="3"/>
      <c r="D58" s="3"/>
      <c r="E58" s="3"/>
      <c r="F58" s="3"/>
      <c r="G58" s="3"/>
      <c r="H58" s="3"/>
      <c r="I58" s="191">
        <f t="shared" si="0"/>
        <v>0</v>
      </c>
      <c r="J58" s="84"/>
      <c r="K58" s="193" t="str">
        <f>IF(J58="","",IF(J58="SI","No cal documentació",IF(I58&gt;0,(CONCATENATE("12c_",'Valoració '!$D$7,"00",A58))," ")))</f>
        <v/>
      </c>
    </row>
    <row r="59" spans="1:11" x14ac:dyDescent="0.25">
      <c r="A59" s="194">
        <v>52</v>
      </c>
      <c r="B59" s="3"/>
      <c r="C59" s="3"/>
      <c r="D59" s="3"/>
      <c r="E59" s="3"/>
      <c r="F59" s="3"/>
      <c r="G59" s="3"/>
      <c r="H59" s="3"/>
      <c r="I59" s="191">
        <f t="shared" si="0"/>
        <v>0</v>
      </c>
      <c r="J59" s="84"/>
      <c r="K59" s="193" t="str">
        <f>IF(J59="","",IF(J59="SI","No cal documentació",IF(I59&gt;0,(CONCATENATE("12c_",'Valoració '!$D$7,"00",A59))," ")))</f>
        <v/>
      </c>
    </row>
    <row r="60" spans="1:11" x14ac:dyDescent="0.25">
      <c r="A60" s="194">
        <v>53</v>
      </c>
      <c r="B60" s="3"/>
      <c r="C60" s="3"/>
      <c r="D60" s="3"/>
      <c r="E60" s="3"/>
      <c r="F60" s="3"/>
      <c r="G60" s="3"/>
      <c r="H60" s="3"/>
      <c r="I60" s="191">
        <f t="shared" si="0"/>
        <v>0</v>
      </c>
      <c r="J60" s="84"/>
      <c r="K60" s="193" t="str">
        <f>IF(J60="","",IF(J60="SI","No cal documentació",IF(I60&gt;0,(CONCATENATE("12c_",'Valoració '!$D$7,"00",A60))," ")))</f>
        <v/>
      </c>
    </row>
    <row r="61" spans="1:11" x14ac:dyDescent="0.25">
      <c r="A61" s="194">
        <v>54</v>
      </c>
      <c r="B61" s="3"/>
      <c r="C61" s="3"/>
      <c r="D61" s="3"/>
      <c r="E61" s="3"/>
      <c r="F61" s="3"/>
      <c r="G61" s="3"/>
      <c r="H61" s="3"/>
      <c r="I61" s="191">
        <f t="shared" si="0"/>
        <v>0</v>
      </c>
      <c r="J61" s="84"/>
      <c r="K61" s="193" t="str">
        <f>IF(J61="","",IF(J61="SI","No cal documentació",IF(I61&gt;0,(CONCATENATE("12c_",'Valoració '!$D$7,"00",A61))," ")))</f>
        <v/>
      </c>
    </row>
    <row r="62" spans="1:11" x14ac:dyDescent="0.25">
      <c r="A62" s="194">
        <v>55</v>
      </c>
      <c r="B62" s="3"/>
      <c r="C62" s="3"/>
      <c r="D62" s="3"/>
      <c r="E62" s="3"/>
      <c r="F62" s="3"/>
      <c r="G62" s="3"/>
      <c r="H62" s="3"/>
      <c r="I62" s="191">
        <f t="shared" si="0"/>
        <v>0</v>
      </c>
      <c r="J62" s="84"/>
      <c r="K62" s="193" t="str">
        <f>IF(J62="","",IF(J62="SI","No cal documentació",IF(I62&gt;0,(CONCATENATE("12c_",'Valoració '!$D$7,"00",A62))," ")))</f>
        <v/>
      </c>
    </row>
    <row r="63" spans="1:11" x14ac:dyDescent="0.25">
      <c r="A63" s="194">
        <v>56</v>
      </c>
      <c r="B63" s="3"/>
      <c r="C63" s="3"/>
      <c r="D63" s="3"/>
      <c r="E63" s="3"/>
      <c r="F63" s="3"/>
      <c r="G63" s="3"/>
      <c r="H63" s="3"/>
      <c r="I63" s="191">
        <f t="shared" si="0"/>
        <v>0</v>
      </c>
      <c r="J63" s="84"/>
      <c r="K63" s="193" t="str">
        <f>IF(J63="","",IF(J63="SI","No cal documentació",IF(I63&gt;0,(CONCATENATE("12c_",'Valoració '!$D$7,"00",A63))," ")))</f>
        <v/>
      </c>
    </row>
    <row r="64" spans="1:11" x14ac:dyDescent="0.25">
      <c r="A64" s="194">
        <v>57</v>
      </c>
      <c r="B64" s="3"/>
      <c r="C64" s="3"/>
      <c r="D64" s="3"/>
      <c r="E64" s="3"/>
      <c r="F64" s="3"/>
      <c r="G64" s="3"/>
      <c r="H64" s="3"/>
      <c r="I64" s="191">
        <f t="shared" si="0"/>
        <v>0</v>
      </c>
      <c r="J64" s="84"/>
      <c r="K64" s="193" t="str">
        <f>IF(J64="","",IF(J64="SI","No cal documentació",IF(I64&gt;0,(CONCATENATE("12c_",'Valoració '!$D$7,"00",A64))," ")))</f>
        <v/>
      </c>
    </row>
    <row r="65" spans="1:11" x14ac:dyDescent="0.25">
      <c r="A65" s="194">
        <v>58</v>
      </c>
      <c r="B65" s="3"/>
      <c r="C65" s="3"/>
      <c r="D65" s="3"/>
      <c r="E65" s="3"/>
      <c r="F65" s="3"/>
      <c r="G65" s="3"/>
      <c r="H65" s="3"/>
      <c r="I65" s="191">
        <f t="shared" si="0"/>
        <v>0</v>
      </c>
      <c r="J65" s="84"/>
      <c r="K65" s="193" t="str">
        <f>IF(J65="","",IF(J65="SI","No cal documentació",IF(I65&gt;0,(CONCATENATE("12c_",'Valoració '!$D$7,"00",A65))," ")))</f>
        <v/>
      </c>
    </row>
    <row r="66" spans="1:11" x14ac:dyDescent="0.25">
      <c r="A66" s="194">
        <v>59</v>
      </c>
      <c r="B66" s="3"/>
      <c r="C66" s="3"/>
      <c r="D66" s="3"/>
      <c r="E66" s="3"/>
      <c r="F66" s="3"/>
      <c r="G66" s="3"/>
      <c r="H66" s="3"/>
      <c r="I66" s="191">
        <f t="shared" si="0"/>
        <v>0</v>
      </c>
      <c r="J66" s="84"/>
      <c r="K66" s="193" t="str">
        <f>IF(J66="","",IF(J66="SI","No cal documentació",IF(I66&gt;0,(CONCATENATE("12c_",'Valoració '!$D$7,"00",A66))," ")))</f>
        <v/>
      </c>
    </row>
    <row r="67" spans="1:11" x14ac:dyDescent="0.25">
      <c r="A67" s="194">
        <v>60</v>
      </c>
      <c r="B67" s="3"/>
      <c r="C67" s="3"/>
      <c r="D67" s="3"/>
      <c r="E67" s="3"/>
      <c r="F67" s="3"/>
      <c r="G67" s="3"/>
      <c r="H67" s="3"/>
      <c r="I67" s="191">
        <f t="shared" si="0"/>
        <v>0</v>
      </c>
      <c r="J67" s="84"/>
      <c r="K67" s="193" t="str">
        <f>IF(J67="","",IF(J67="SI","No cal documentació",IF(I67&gt;0,(CONCATENATE("12c_",'Valoració '!$D$7,"00",A67))," ")))</f>
        <v/>
      </c>
    </row>
    <row r="68" spans="1:11" x14ac:dyDescent="0.25">
      <c r="A68" s="194">
        <v>61</v>
      </c>
      <c r="B68" s="3"/>
      <c r="C68" s="3"/>
      <c r="D68" s="3"/>
      <c r="E68" s="3"/>
      <c r="F68" s="3"/>
      <c r="G68" s="3"/>
      <c r="H68" s="3"/>
      <c r="I68" s="191">
        <f t="shared" si="0"/>
        <v>0</v>
      </c>
      <c r="J68" s="84"/>
      <c r="K68" s="193" t="str">
        <f>IF(J68="","",IF(J68="SI","No cal documentació",IF(I68&gt;0,(CONCATENATE("12c_",'Valoració '!$D$7,"00",A68))," ")))</f>
        <v/>
      </c>
    </row>
    <row r="69" spans="1:11" x14ac:dyDescent="0.25">
      <c r="A69" s="194">
        <v>62</v>
      </c>
      <c r="B69" s="3"/>
      <c r="C69" s="3"/>
      <c r="D69" s="3"/>
      <c r="E69" s="3"/>
      <c r="F69" s="3"/>
      <c r="G69" s="3"/>
      <c r="H69" s="3"/>
      <c r="I69" s="191">
        <f t="shared" si="0"/>
        <v>0</v>
      </c>
      <c r="J69" s="84"/>
      <c r="K69" s="193" t="str">
        <f>IF(J69="","",IF(J69="SI","No cal documentació",IF(I69&gt;0,(CONCATENATE("12c_",'Valoració '!$D$7,"00",A69))," ")))</f>
        <v/>
      </c>
    </row>
    <row r="70" spans="1:11" x14ac:dyDescent="0.25">
      <c r="A70" s="194">
        <v>63</v>
      </c>
      <c r="B70" s="3"/>
      <c r="C70" s="3"/>
      <c r="D70" s="3"/>
      <c r="E70" s="3"/>
      <c r="F70" s="3"/>
      <c r="G70" s="3"/>
      <c r="H70" s="3"/>
      <c r="I70" s="191">
        <f t="shared" si="0"/>
        <v>0</v>
      </c>
      <c r="J70" s="84"/>
      <c r="K70" s="193" t="str">
        <f>IF(J70="","",IF(J70="SI","No cal documentació",IF(I70&gt;0,(CONCATENATE("12c_",'Valoració '!$D$7,"00",A70))," ")))</f>
        <v/>
      </c>
    </row>
    <row r="71" spans="1:11" x14ac:dyDescent="0.25">
      <c r="A71" s="194">
        <v>64</v>
      </c>
      <c r="B71" s="3"/>
      <c r="C71" s="3"/>
      <c r="D71" s="3"/>
      <c r="E71" s="3"/>
      <c r="F71" s="3"/>
      <c r="G71" s="3"/>
      <c r="H71" s="3"/>
      <c r="I71" s="191">
        <f t="shared" si="0"/>
        <v>0</v>
      </c>
      <c r="J71" s="84"/>
      <c r="K71" s="193" t="str">
        <f>IF(J71="","",IF(J71="SI","No cal documentació",IF(I71&gt;0,(CONCATENATE("12c_",'Valoració '!$D$7,"00",A71))," ")))</f>
        <v/>
      </c>
    </row>
    <row r="72" spans="1:11" x14ac:dyDescent="0.25">
      <c r="A72" s="194">
        <v>65</v>
      </c>
      <c r="B72" s="3"/>
      <c r="C72" s="3"/>
      <c r="D72" s="3"/>
      <c r="E72" s="3"/>
      <c r="F72" s="3"/>
      <c r="G72" s="3"/>
      <c r="H72" s="3"/>
      <c r="I72" s="191">
        <f t="shared" si="0"/>
        <v>0</v>
      </c>
      <c r="J72" s="84"/>
      <c r="K72" s="193" t="str">
        <f>IF(J72="","",IF(J72="SI","No cal documentació",IF(I72&gt;0,(CONCATENATE("12c_",'Valoració '!$D$7,"00",A72))," ")))</f>
        <v/>
      </c>
    </row>
    <row r="73" spans="1:11" x14ac:dyDescent="0.25">
      <c r="A73" s="194">
        <v>66</v>
      </c>
      <c r="B73" s="3"/>
      <c r="C73" s="3"/>
      <c r="D73" s="3"/>
      <c r="E73" s="3"/>
      <c r="F73" s="3"/>
      <c r="G73" s="3"/>
      <c r="H73" s="3"/>
      <c r="I73" s="191">
        <f t="shared" ref="I73:I107" si="1">IF(F73="si",IF(G73="si",0.5,0),IF(G73="si",0.3,0))</f>
        <v>0</v>
      </c>
      <c r="J73" s="84"/>
      <c r="K73" s="193" t="str">
        <f>IF(J73="","",IF(J73="SI","No cal documentació",IF(I73&gt;0,(CONCATENATE("12c_",'Valoració '!$D$7,"00",A73))," ")))</f>
        <v/>
      </c>
    </row>
    <row r="74" spans="1:11" x14ac:dyDescent="0.25">
      <c r="A74" s="194">
        <v>67</v>
      </c>
      <c r="B74" s="3"/>
      <c r="C74" s="3"/>
      <c r="D74" s="3"/>
      <c r="E74" s="3"/>
      <c r="F74" s="3"/>
      <c r="G74" s="3"/>
      <c r="H74" s="3"/>
      <c r="I74" s="191">
        <f t="shared" si="1"/>
        <v>0</v>
      </c>
      <c r="J74" s="84"/>
      <c r="K74" s="193" t="str">
        <f>IF(J74="","",IF(J74="SI","No cal documentació",IF(I74&gt;0,(CONCATENATE("12c_",'Valoració '!$D$7,"00",A74))," ")))</f>
        <v/>
      </c>
    </row>
    <row r="75" spans="1:11" x14ac:dyDescent="0.25">
      <c r="A75" s="194">
        <v>68</v>
      </c>
      <c r="B75" s="3"/>
      <c r="C75" s="3"/>
      <c r="D75" s="3"/>
      <c r="E75" s="3"/>
      <c r="F75" s="3"/>
      <c r="G75" s="3"/>
      <c r="H75" s="3"/>
      <c r="I75" s="191">
        <f t="shared" si="1"/>
        <v>0</v>
      </c>
      <c r="J75" s="84"/>
      <c r="K75" s="193" t="str">
        <f>IF(J75="","",IF(J75="SI","No cal documentació",IF(I75&gt;0,(CONCATENATE("12c_",'Valoració '!$D$7,"00",A75))," ")))</f>
        <v/>
      </c>
    </row>
    <row r="76" spans="1:11" x14ac:dyDescent="0.25">
      <c r="A76" s="194">
        <v>69</v>
      </c>
      <c r="B76" s="3"/>
      <c r="C76" s="3"/>
      <c r="D76" s="3"/>
      <c r="E76" s="3"/>
      <c r="F76" s="3"/>
      <c r="G76" s="3"/>
      <c r="H76" s="3"/>
      <c r="I76" s="191">
        <f t="shared" si="1"/>
        <v>0</v>
      </c>
      <c r="J76" s="84"/>
      <c r="K76" s="193" t="str">
        <f>IF(J76="","",IF(J76="SI","No cal documentació",IF(I76&gt;0,(CONCATENATE("12c_",'Valoració '!$D$7,"00",A76))," ")))</f>
        <v/>
      </c>
    </row>
    <row r="77" spans="1:11" x14ac:dyDescent="0.25">
      <c r="A77" s="194">
        <v>70</v>
      </c>
      <c r="B77" s="3"/>
      <c r="C77" s="3"/>
      <c r="D77" s="3"/>
      <c r="E77" s="3"/>
      <c r="F77" s="3"/>
      <c r="G77" s="3"/>
      <c r="H77" s="3"/>
      <c r="I77" s="191">
        <f t="shared" si="1"/>
        <v>0</v>
      </c>
      <c r="J77" s="84"/>
      <c r="K77" s="193" t="str">
        <f>IF(J77="","",IF(J77="SI","No cal documentació",IF(I77&gt;0,(CONCATENATE("12c_",'Valoració '!$D$7,"00",A77))," ")))</f>
        <v/>
      </c>
    </row>
    <row r="78" spans="1:11" x14ac:dyDescent="0.25">
      <c r="A78" s="194">
        <v>71</v>
      </c>
      <c r="B78" s="3"/>
      <c r="C78" s="3"/>
      <c r="D78" s="3"/>
      <c r="E78" s="3"/>
      <c r="F78" s="3"/>
      <c r="G78" s="3"/>
      <c r="H78" s="3"/>
      <c r="I78" s="191">
        <f t="shared" si="1"/>
        <v>0</v>
      </c>
      <c r="J78" s="84"/>
      <c r="K78" s="193" t="str">
        <f>IF(J78="","",IF(J78="SI","No cal documentació",IF(I78&gt;0,(CONCATENATE("12c_",'Valoració '!$D$7,"00",A78))," ")))</f>
        <v/>
      </c>
    </row>
    <row r="79" spans="1:11" x14ac:dyDescent="0.25">
      <c r="A79" s="194">
        <v>72</v>
      </c>
      <c r="B79" s="3"/>
      <c r="C79" s="3"/>
      <c r="D79" s="3"/>
      <c r="E79" s="3"/>
      <c r="F79" s="3"/>
      <c r="G79" s="3"/>
      <c r="H79" s="3"/>
      <c r="I79" s="191">
        <f t="shared" si="1"/>
        <v>0</v>
      </c>
      <c r="J79" s="84"/>
      <c r="K79" s="193" t="str">
        <f>IF(J79="","",IF(J79="SI","No cal documentació",IF(I79&gt;0,(CONCATENATE("12c_",'Valoració '!$D$7,"00",A79))," ")))</f>
        <v/>
      </c>
    </row>
    <row r="80" spans="1:11" x14ac:dyDescent="0.25">
      <c r="A80" s="194">
        <v>73</v>
      </c>
      <c r="B80" s="3"/>
      <c r="C80" s="3"/>
      <c r="D80" s="3"/>
      <c r="E80" s="3"/>
      <c r="F80" s="3"/>
      <c r="G80" s="3"/>
      <c r="H80" s="3"/>
      <c r="I80" s="191">
        <f t="shared" si="1"/>
        <v>0</v>
      </c>
      <c r="J80" s="84"/>
      <c r="K80" s="193" t="str">
        <f>IF(J80="","",IF(J80="SI","No cal documentació",IF(I80&gt;0,(CONCATENATE("12c_",'Valoració '!$D$7,"00",A80))," ")))</f>
        <v/>
      </c>
    </row>
    <row r="81" spans="1:11" x14ac:dyDescent="0.25">
      <c r="A81" s="194">
        <v>74</v>
      </c>
      <c r="B81" s="3"/>
      <c r="C81" s="3"/>
      <c r="D81" s="3"/>
      <c r="E81" s="3"/>
      <c r="F81" s="3"/>
      <c r="G81" s="3"/>
      <c r="H81" s="3"/>
      <c r="I81" s="191">
        <f t="shared" si="1"/>
        <v>0</v>
      </c>
      <c r="J81" s="84"/>
      <c r="K81" s="193" t="str">
        <f>IF(J81="","",IF(J81="SI","No cal documentació",IF(I81&gt;0,(CONCATENATE("12c_",'Valoració '!$D$7,"00",A81))," ")))</f>
        <v/>
      </c>
    </row>
    <row r="82" spans="1:11" x14ac:dyDescent="0.25">
      <c r="A82" s="194">
        <v>75</v>
      </c>
      <c r="B82" s="3"/>
      <c r="C82" s="3"/>
      <c r="D82" s="3"/>
      <c r="E82" s="3"/>
      <c r="F82" s="3"/>
      <c r="G82" s="3"/>
      <c r="H82" s="3"/>
      <c r="I82" s="191">
        <f t="shared" si="1"/>
        <v>0</v>
      </c>
      <c r="J82" s="84"/>
      <c r="K82" s="193" t="str">
        <f>IF(J82="","",IF(J82="SI","No cal documentació",IF(I82&gt;0,(CONCATENATE("12c_",'Valoració '!$D$7,"00",A82))," ")))</f>
        <v/>
      </c>
    </row>
    <row r="83" spans="1:11" x14ac:dyDescent="0.25">
      <c r="A83" s="194">
        <v>76</v>
      </c>
      <c r="B83" s="3"/>
      <c r="C83" s="3"/>
      <c r="D83" s="3"/>
      <c r="E83" s="3"/>
      <c r="F83" s="3"/>
      <c r="G83" s="3"/>
      <c r="H83" s="3"/>
      <c r="I83" s="191">
        <f t="shared" si="1"/>
        <v>0</v>
      </c>
      <c r="J83" s="84"/>
      <c r="K83" s="193" t="str">
        <f>IF(J83="","",IF(J83="SI","No cal documentació",IF(I83&gt;0,(CONCATENATE("12c_",'Valoració '!$D$7,"00",A83))," ")))</f>
        <v/>
      </c>
    </row>
    <row r="84" spans="1:11" x14ac:dyDescent="0.25">
      <c r="A84" s="194">
        <v>77</v>
      </c>
      <c r="B84" s="3"/>
      <c r="C84" s="3"/>
      <c r="D84" s="3"/>
      <c r="E84" s="3"/>
      <c r="F84" s="3"/>
      <c r="G84" s="3"/>
      <c r="H84" s="3"/>
      <c r="I84" s="191">
        <f t="shared" si="1"/>
        <v>0</v>
      </c>
      <c r="J84" s="84"/>
      <c r="K84" s="193" t="str">
        <f>IF(J84="","",IF(J84="SI","No cal documentació",IF(I84&gt;0,(CONCATENATE("12c_",'Valoració '!$D$7,"00",A84))," ")))</f>
        <v/>
      </c>
    </row>
    <row r="85" spans="1:11" x14ac:dyDescent="0.25">
      <c r="A85" s="194">
        <v>78</v>
      </c>
      <c r="B85" s="3"/>
      <c r="C85" s="3"/>
      <c r="D85" s="3"/>
      <c r="E85" s="3"/>
      <c r="F85" s="3"/>
      <c r="G85" s="3"/>
      <c r="H85" s="3"/>
      <c r="I85" s="191">
        <f t="shared" si="1"/>
        <v>0</v>
      </c>
      <c r="J85" s="84"/>
      <c r="K85" s="193" t="str">
        <f>IF(J85="","",IF(J85="SI","No cal documentació",IF(I85&gt;0,(CONCATENATE("12c_",'Valoració '!$D$7,"00",A85))," ")))</f>
        <v/>
      </c>
    </row>
    <row r="86" spans="1:11" x14ac:dyDescent="0.25">
      <c r="A86" s="194">
        <v>79</v>
      </c>
      <c r="B86" s="3"/>
      <c r="C86" s="3"/>
      <c r="D86" s="3"/>
      <c r="E86" s="3"/>
      <c r="F86" s="3"/>
      <c r="G86" s="3"/>
      <c r="H86" s="3"/>
      <c r="I86" s="191">
        <f t="shared" si="1"/>
        <v>0</v>
      </c>
      <c r="J86" s="84"/>
      <c r="K86" s="193" t="str">
        <f>IF(J86="","",IF(J86="SI","No cal documentació",IF(I86&gt;0,(CONCATENATE("12c_",'Valoració '!$D$7,"00",A86))," ")))</f>
        <v/>
      </c>
    </row>
    <row r="87" spans="1:11" x14ac:dyDescent="0.25">
      <c r="A87" s="194">
        <v>80</v>
      </c>
      <c r="B87" s="3"/>
      <c r="C87" s="3"/>
      <c r="D87" s="3"/>
      <c r="E87" s="3"/>
      <c r="F87" s="3"/>
      <c r="G87" s="3"/>
      <c r="H87" s="3"/>
      <c r="I87" s="191">
        <f t="shared" si="1"/>
        <v>0</v>
      </c>
      <c r="J87" s="84"/>
      <c r="K87" s="193" t="str">
        <f>IF(J87="","",IF(J87="SI","No cal documentació",IF(I87&gt;0,(CONCATENATE("12c_",'Valoració '!$D$7,"00",A87))," ")))</f>
        <v/>
      </c>
    </row>
    <row r="88" spans="1:11" x14ac:dyDescent="0.25">
      <c r="A88" s="194">
        <v>81</v>
      </c>
      <c r="B88" s="3"/>
      <c r="C88" s="3"/>
      <c r="D88" s="3"/>
      <c r="E88" s="3"/>
      <c r="F88" s="3"/>
      <c r="G88" s="3"/>
      <c r="H88" s="3"/>
      <c r="I88" s="191">
        <f t="shared" si="1"/>
        <v>0</v>
      </c>
      <c r="J88" s="84"/>
      <c r="K88" s="193" t="str">
        <f>IF(J88="","",IF(J88="SI","No cal documentació",IF(I88&gt;0,(CONCATENATE("12c_",'Valoració '!$D$7,"00",A88))," ")))</f>
        <v/>
      </c>
    </row>
    <row r="89" spans="1:11" x14ac:dyDescent="0.25">
      <c r="A89" s="194">
        <v>82</v>
      </c>
      <c r="B89" s="3"/>
      <c r="C89" s="3"/>
      <c r="D89" s="3"/>
      <c r="E89" s="3"/>
      <c r="F89" s="3"/>
      <c r="G89" s="3"/>
      <c r="H89" s="3"/>
      <c r="I89" s="191">
        <f t="shared" si="1"/>
        <v>0</v>
      </c>
      <c r="J89" s="84"/>
      <c r="K89" s="193" t="str">
        <f>IF(J89="","",IF(J89="SI","No cal documentació",IF(I89&gt;0,(CONCATENATE("12c_",'Valoració '!$D$7,"00",A89))," ")))</f>
        <v/>
      </c>
    </row>
    <row r="90" spans="1:11" x14ac:dyDescent="0.25">
      <c r="A90" s="194">
        <v>83</v>
      </c>
      <c r="B90" s="3"/>
      <c r="C90" s="3"/>
      <c r="D90" s="3"/>
      <c r="E90" s="3"/>
      <c r="F90" s="3"/>
      <c r="G90" s="3"/>
      <c r="H90" s="3"/>
      <c r="I90" s="191">
        <f t="shared" si="1"/>
        <v>0</v>
      </c>
      <c r="J90" s="84"/>
      <c r="K90" s="193" t="str">
        <f>IF(J90="","",IF(J90="SI","No cal documentació",IF(I90&gt;0,(CONCATENATE("12c_",'Valoració '!$D$7,"00",A90))," ")))</f>
        <v/>
      </c>
    </row>
    <row r="91" spans="1:11" x14ac:dyDescent="0.25">
      <c r="A91" s="194">
        <v>84</v>
      </c>
      <c r="B91" s="3"/>
      <c r="C91" s="3"/>
      <c r="D91" s="3"/>
      <c r="E91" s="3"/>
      <c r="F91" s="3"/>
      <c r="G91" s="3"/>
      <c r="H91" s="3"/>
      <c r="I91" s="191">
        <f t="shared" si="1"/>
        <v>0</v>
      </c>
      <c r="J91" s="84"/>
      <c r="K91" s="193" t="str">
        <f>IF(J91="","",IF(J91="SI","No cal documentació",IF(I91&gt;0,(CONCATENATE("12c_",'Valoració '!$D$7,"00",A91))," ")))</f>
        <v/>
      </c>
    </row>
    <row r="92" spans="1:11" x14ac:dyDescent="0.25">
      <c r="A92" s="194">
        <v>85</v>
      </c>
      <c r="B92" s="3"/>
      <c r="C92" s="3"/>
      <c r="D92" s="3"/>
      <c r="E92" s="3"/>
      <c r="F92" s="3"/>
      <c r="G92" s="3"/>
      <c r="H92" s="3"/>
      <c r="I92" s="191">
        <f t="shared" si="1"/>
        <v>0</v>
      </c>
      <c r="J92" s="84"/>
      <c r="K92" s="193" t="str">
        <f>IF(J92="","",IF(J92="SI","No cal documentació",IF(I92&gt;0,(CONCATENATE("12c_",'Valoració '!$D$7,"00",A92))," ")))</f>
        <v/>
      </c>
    </row>
    <row r="93" spans="1:11" x14ac:dyDescent="0.25">
      <c r="A93" s="194">
        <v>86</v>
      </c>
      <c r="B93" s="3"/>
      <c r="C93" s="3"/>
      <c r="D93" s="3"/>
      <c r="E93" s="3"/>
      <c r="F93" s="3"/>
      <c r="G93" s="3"/>
      <c r="H93" s="3"/>
      <c r="I93" s="191">
        <f t="shared" si="1"/>
        <v>0</v>
      </c>
      <c r="J93" s="84"/>
      <c r="K93" s="193" t="str">
        <f>IF(J93="","",IF(J93="SI","No cal documentació",IF(I93&gt;0,(CONCATENATE("12c_",'Valoració '!$D$7,"00",A93))," ")))</f>
        <v/>
      </c>
    </row>
    <row r="94" spans="1:11" x14ac:dyDescent="0.25">
      <c r="A94" s="194">
        <v>87</v>
      </c>
      <c r="B94" s="3"/>
      <c r="C94" s="3"/>
      <c r="D94" s="3"/>
      <c r="E94" s="3"/>
      <c r="F94" s="3"/>
      <c r="G94" s="3"/>
      <c r="H94" s="3"/>
      <c r="I94" s="191">
        <f t="shared" si="1"/>
        <v>0</v>
      </c>
      <c r="J94" s="84"/>
      <c r="K94" s="193" t="str">
        <f>IF(J94="","",IF(J94="SI","No cal documentació",IF(I94&gt;0,(CONCATENATE("12c_",'Valoració '!$D$7,"00",A94))," ")))</f>
        <v/>
      </c>
    </row>
    <row r="95" spans="1:11" x14ac:dyDescent="0.25">
      <c r="A95" s="194">
        <v>88</v>
      </c>
      <c r="B95" s="3"/>
      <c r="C95" s="3"/>
      <c r="D95" s="3"/>
      <c r="E95" s="3"/>
      <c r="F95" s="3"/>
      <c r="G95" s="3"/>
      <c r="H95" s="3"/>
      <c r="I95" s="191">
        <f t="shared" si="1"/>
        <v>0</v>
      </c>
      <c r="J95" s="84"/>
      <c r="K95" s="193" t="str">
        <f>IF(J95="","",IF(J95="SI","No cal documentació",IF(I95&gt;0,(CONCATENATE("12c_",'Valoració '!$D$7,"00",A95))," ")))</f>
        <v/>
      </c>
    </row>
    <row r="96" spans="1:11" x14ac:dyDescent="0.25">
      <c r="A96" s="194">
        <v>89</v>
      </c>
      <c r="B96" s="3"/>
      <c r="C96" s="3"/>
      <c r="D96" s="3"/>
      <c r="E96" s="3"/>
      <c r="F96" s="3"/>
      <c r="G96" s="3"/>
      <c r="H96" s="3"/>
      <c r="I96" s="191">
        <f t="shared" si="1"/>
        <v>0</v>
      </c>
      <c r="J96" s="84"/>
      <c r="K96" s="193" t="str">
        <f>IF(J96="","",IF(J96="SI","No cal documentació",IF(I96&gt;0,(CONCATENATE("12c_",'Valoració '!$D$7,"00",A96))," ")))</f>
        <v/>
      </c>
    </row>
    <row r="97" spans="1:11" x14ac:dyDescent="0.25">
      <c r="A97" s="194">
        <v>90</v>
      </c>
      <c r="B97" s="3"/>
      <c r="C97" s="3"/>
      <c r="D97" s="3"/>
      <c r="E97" s="3"/>
      <c r="F97" s="3"/>
      <c r="G97" s="3"/>
      <c r="H97" s="3"/>
      <c r="I97" s="191">
        <f t="shared" si="1"/>
        <v>0</v>
      </c>
      <c r="J97" s="84"/>
      <c r="K97" s="193" t="str">
        <f>IF(J97="","",IF(J97="SI","No cal documentació",IF(I97&gt;0,(CONCATENATE("12c_",'Valoració '!$D$7,"00",A97))," ")))</f>
        <v/>
      </c>
    </row>
    <row r="98" spans="1:11" x14ac:dyDescent="0.25">
      <c r="A98" s="194">
        <v>91</v>
      </c>
      <c r="B98" s="3"/>
      <c r="C98" s="3"/>
      <c r="D98" s="3"/>
      <c r="E98" s="3"/>
      <c r="F98" s="3"/>
      <c r="G98" s="3"/>
      <c r="H98" s="3"/>
      <c r="I98" s="191">
        <f t="shared" si="1"/>
        <v>0</v>
      </c>
      <c r="J98" s="84"/>
      <c r="K98" s="193" t="str">
        <f>IF(J98="","",IF(J98="SI","No cal documentació",IF(I98&gt;0,(CONCATENATE("12c_",'Valoració '!$D$7,"00",A98))," ")))</f>
        <v/>
      </c>
    </row>
    <row r="99" spans="1:11" x14ac:dyDescent="0.25">
      <c r="A99" s="194">
        <v>92</v>
      </c>
      <c r="B99" s="3"/>
      <c r="C99" s="3"/>
      <c r="D99" s="3"/>
      <c r="E99" s="3"/>
      <c r="F99" s="3"/>
      <c r="G99" s="3"/>
      <c r="H99" s="3"/>
      <c r="I99" s="191">
        <f t="shared" si="1"/>
        <v>0</v>
      </c>
      <c r="J99" s="84"/>
      <c r="K99" s="193" t="str">
        <f>IF(J99="","",IF(J99="SI","No cal documentació",IF(I99&gt;0,(CONCATENATE("12c_",'Valoració '!$D$7,"00",A99))," ")))</f>
        <v/>
      </c>
    </row>
    <row r="100" spans="1:11" x14ac:dyDescent="0.25">
      <c r="A100" s="194">
        <v>93</v>
      </c>
      <c r="B100" s="3"/>
      <c r="C100" s="3"/>
      <c r="D100" s="3"/>
      <c r="E100" s="3"/>
      <c r="F100" s="3"/>
      <c r="G100" s="3"/>
      <c r="H100" s="3"/>
      <c r="I100" s="191">
        <f t="shared" si="1"/>
        <v>0</v>
      </c>
      <c r="J100" s="84"/>
      <c r="K100" s="193" t="str">
        <f>IF(J100="","",IF(J100="SI","No cal documentació",IF(I100&gt;0,(CONCATENATE("12c_",'Valoració '!$D$7,"00",A100))," ")))</f>
        <v/>
      </c>
    </row>
    <row r="101" spans="1:11" x14ac:dyDescent="0.25">
      <c r="A101" s="194">
        <v>94</v>
      </c>
      <c r="B101" s="3"/>
      <c r="C101" s="3"/>
      <c r="D101" s="3"/>
      <c r="E101" s="3"/>
      <c r="F101" s="3"/>
      <c r="G101" s="3"/>
      <c r="H101" s="3"/>
      <c r="I101" s="191">
        <f t="shared" si="1"/>
        <v>0</v>
      </c>
      <c r="J101" s="84"/>
      <c r="K101" s="193" t="str">
        <f>IF(J101="","",IF(J101="SI","No cal documentació",IF(I101&gt;0,(CONCATENATE("12c_",'Valoració '!$D$7,"00",A101))," ")))</f>
        <v/>
      </c>
    </row>
    <row r="102" spans="1:11" x14ac:dyDescent="0.25">
      <c r="A102" s="194">
        <v>95</v>
      </c>
      <c r="B102" s="3"/>
      <c r="C102" s="3"/>
      <c r="D102" s="3"/>
      <c r="E102" s="3"/>
      <c r="F102" s="3"/>
      <c r="G102" s="3"/>
      <c r="H102" s="3"/>
      <c r="I102" s="191">
        <f t="shared" si="1"/>
        <v>0</v>
      </c>
      <c r="J102" s="84"/>
      <c r="K102" s="193" t="str">
        <f>IF(J102="","",IF(J102="SI","No cal documentació",IF(I102&gt;0,(CONCATENATE("12c_",'Valoració '!$D$7,"00",A102))," ")))</f>
        <v/>
      </c>
    </row>
    <row r="103" spans="1:11" x14ac:dyDescent="0.25">
      <c r="A103" s="194">
        <v>96</v>
      </c>
      <c r="B103" s="3"/>
      <c r="C103" s="3"/>
      <c r="D103" s="3"/>
      <c r="E103" s="3"/>
      <c r="F103" s="3"/>
      <c r="G103" s="3"/>
      <c r="H103" s="3"/>
      <c r="I103" s="191">
        <f t="shared" si="1"/>
        <v>0</v>
      </c>
      <c r="J103" s="84"/>
      <c r="K103" s="193" t="str">
        <f>IF(J103="","",IF(J103="SI","No cal documentació",IF(I103&gt;0,(CONCATENATE("12c_",'Valoració '!$D$7,"00",A103))," ")))</f>
        <v/>
      </c>
    </row>
    <row r="104" spans="1:11" x14ac:dyDescent="0.25">
      <c r="A104" s="194">
        <v>97</v>
      </c>
      <c r="B104" s="3"/>
      <c r="C104" s="3"/>
      <c r="D104" s="3"/>
      <c r="E104" s="3"/>
      <c r="F104" s="3"/>
      <c r="G104" s="3"/>
      <c r="H104" s="3"/>
      <c r="I104" s="191">
        <f t="shared" si="1"/>
        <v>0</v>
      </c>
      <c r="J104" s="84"/>
      <c r="K104" s="193" t="str">
        <f>IF(J104="","",IF(J104="SI","No cal documentació",IF(I104&gt;0,(CONCATENATE("12c_",'Valoració '!$D$7,"00",A104))," ")))</f>
        <v/>
      </c>
    </row>
    <row r="105" spans="1:11" x14ac:dyDescent="0.25">
      <c r="A105" s="194">
        <v>98</v>
      </c>
      <c r="B105" s="3"/>
      <c r="C105" s="3"/>
      <c r="D105" s="3"/>
      <c r="E105" s="3"/>
      <c r="F105" s="3"/>
      <c r="G105" s="3"/>
      <c r="H105" s="3"/>
      <c r="I105" s="191">
        <f t="shared" si="1"/>
        <v>0</v>
      </c>
      <c r="J105" s="84"/>
      <c r="K105" s="193" t="str">
        <f>IF(J105="","",IF(J105="SI","No cal documentació",IF(I105&gt;0,(CONCATENATE("12c_",'Valoració '!$D$7,"00",A105))," ")))</f>
        <v/>
      </c>
    </row>
    <row r="106" spans="1:11" x14ac:dyDescent="0.25">
      <c r="A106" s="194">
        <v>99</v>
      </c>
      <c r="B106" s="3"/>
      <c r="C106" s="3"/>
      <c r="D106" s="3"/>
      <c r="E106" s="3"/>
      <c r="F106" s="3"/>
      <c r="G106" s="3"/>
      <c r="H106" s="3"/>
      <c r="I106" s="191">
        <f t="shared" si="1"/>
        <v>0</v>
      </c>
      <c r="J106" s="84"/>
      <c r="K106" s="193" t="str">
        <f>IF(J106="","",IF(J106="SI","No cal documentació",IF(I106&gt;0,(CONCATENATE("12c_",'Valoració '!$D$7,"00",A106))," ")))</f>
        <v/>
      </c>
    </row>
    <row r="107" spans="1:11" x14ac:dyDescent="0.25">
      <c r="A107" s="194">
        <v>100</v>
      </c>
      <c r="B107" s="3"/>
      <c r="C107" s="3"/>
      <c r="D107" s="3"/>
      <c r="E107" s="3"/>
      <c r="F107" s="3"/>
      <c r="G107" s="3"/>
      <c r="H107" s="3"/>
      <c r="I107" s="191">
        <f t="shared" si="1"/>
        <v>0</v>
      </c>
      <c r="J107" s="84"/>
      <c r="K107" s="193" t="str">
        <f>IF(J107="","",IF(J107="SI","No cal documentació",IF(I107&gt;0,(CONCATENATE("12c_",'Valoració '!$D$7,"00",A107))," ")))</f>
        <v/>
      </c>
    </row>
  </sheetData>
  <sheetProtection algorithmName="SHA-512" hashValue="F2q9bApLviY5HkF4cAtC/xTa5lFgdZaQ75ahgtLmJS97SndKPnTQyOWYLjxqbuuopVNuSmXxn214BfUjlxpx2Q==" saltValue="DGUrhzswffNZp86HYj7KZA==" spinCount="100000" sheet="1" objects="1" scenarios="1"/>
  <mergeCells count="1">
    <mergeCell ref="A6:H6"/>
  </mergeCells>
  <dataValidations count="1">
    <dataValidation type="list" allowBlank="1" showInputMessage="1" showErrorMessage="1" sqref="J8:J107 F8:G107">
      <formula1>"si, no"</formula1>
    </dataValidation>
  </dataValidations>
  <hyperlinks>
    <hyperlink ref="O4" r:id="rId1"/>
    <hyperlink ref="A4" r:id="rId2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5" name="Button 1">
              <controlPr defaultSize="0" print="0" autoFill="0" autoPict="0" macro="[0]!Enviar">
                <anchor moveWithCells="1" sizeWithCells="1">
                  <from>
                    <xdr:col>7</xdr:col>
                    <xdr:colOff>666750</xdr:colOff>
                    <xdr:row>0</xdr:row>
                    <xdr:rowOff>76200</xdr:rowOff>
                  </from>
                  <to>
                    <xdr:col>9</xdr:col>
                    <xdr:colOff>19050</xdr:colOff>
                    <xdr:row>3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ull7"/>
  <dimension ref="A1:J209"/>
  <sheetViews>
    <sheetView workbookViewId="0">
      <selection activeCell="A7" sqref="A7"/>
    </sheetView>
  </sheetViews>
  <sheetFormatPr baseColWidth="10" defaultColWidth="9.140625" defaultRowHeight="15" x14ac:dyDescent="0.25"/>
  <cols>
    <col min="2" max="2" width="84.5703125" customWidth="1"/>
    <col min="3" max="3" width="19.140625" customWidth="1"/>
    <col min="4" max="4" width="34" customWidth="1"/>
    <col min="5" max="5" width="14.5703125" customWidth="1"/>
  </cols>
  <sheetData>
    <row r="1" spans="1:10" x14ac:dyDescent="0.25">
      <c r="A1" s="142" t="s">
        <v>77</v>
      </c>
      <c r="B1" s="143"/>
      <c r="C1" s="143"/>
    </row>
    <row r="2" spans="1:10" x14ac:dyDescent="0.25">
      <c r="A2" s="143" t="s">
        <v>60</v>
      </c>
      <c r="B2" s="143"/>
      <c r="C2" s="143"/>
    </row>
    <row r="4" spans="1:10" ht="18.75" x14ac:dyDescent="0.25">
      <c r="A4" s="26" t="s">
        <v>109</v>
      </c>
      <c r="B4" s="144" t="s">
        <v>61</v>
      </c>
      <c r="C4" s="149">
        <f>IF(F6&gt;3,·,F6)+3*G6+2*H6</f>
        <v>0</v>
      </c>
    </row>
    <row r="5" spans="1:10" ht="18.75" x14ac:dyDescent="0.25">
      <c r="A5" s="107"/>
      <c r="B5" s="20"/>
      <c r="C5" s="108"/>
      <c r="D5" s="109"/>
      <c r="E5" s="109"/>
      <c r="F5" s="12"/>
      <c r="G5" s="12"/>
      <c r="H5" s="12"/>
      <c r="I5" s="12"/>
      <c r="J5" s="12"/>
    </row>
    <row r="6" spans="1:10" ht="15.75" x14ac:dyDescent="0.25">
      <c r="A6" s="263" t="s">
        <v>162</v>
      </c>
      <c r="B6" s="264"/>
      <c r="C6" s="110"/>
      <c r="D6" s="110"/>
      <c r="E6" s="110"/>
      <c r="F6" s="160">
        <f>SUM(F8:F207)</f>
        <v>0</v>
      </c>
      <c r="G6" s="160">
        <f t="shared" ref="G6:H6" si="0">SUM(G8:G207)</f>
        <v>0</v>
      </c>
      <c r="H6" s="160">
        <f t="shared" si="0"/>
        <v>0</v>
      </c>
      <c r="I6" s="199"/>
      <c r="J6" s="109"/>
    </row>
    <row r="7" spans="1:10" ht="84.75" customHeight="1" x14ac:dyDescent="0.25">
      <c r="A7" s="156" t="s">
        <v>54</v>
      </c>
      <c r="B7" s="157" t="s">
        <v>74</v>
      </c>
      <c r="C7" s="157" t="s">
        <v>75</v>
      </c>
      <c r="D7" s="157" t="s">
        <v>76</v>
      </c>
      <c r="E7" s="157" t="s">
        <v>463</v>
      </c>
      <c r="F7" s="158" t="s">
        <v>460</v>
      </c>
      <c r="G7" s="158" t="s">
        <v>461</v>
      </c>
      <c r="H7" s="197" t="s">
        <v>462</v>
      </c>
      <c r="I7" s="200" t="s">
        <v>52</v>
      </c>
    </row>
    <row r="8" spans="1:10" x14ac:dyDescent="0.25">
      <c r="A8" s="159">
        <v>1</v>
      </c>
      <c r="B8" s="153"/>
      <c r="C8" s="153"/>
      <c r="D8" s="153"/>
      <c r="E8" s="161"/>
      <c r="F8" s="159">
        <f t="shared" ref="F8:F39" si="1">IF(C8&lt;&gt;"",1/8,0)</f>
        <v>0</v>
      </c>
      <c r="G8" s="159">
        <f>IF(C8=1,1/8,IF('1.2.d.Publicacions'!C8=2,1/16,IF('1.2.d.Publicacions'!C8=3,1/32,0)))</f>
        <v>0</v>
      </c>
      <c r="H8" s="198">
        <f>IFERROR(E8/(100*VLOOKUP(D8,'N AQU'!B16:C101,2,0)),0)</f>
        <v>0</v>
      </c>
      <c r="I8" s="201" t="str">
        <f>IF(B8&lt;&gt;"",CONCATENATE('Valoració '!$D$7,"1.1.e_00",A8),"")</f>
        <v/>
      </c>
    </row>
    <row r="9" spans="1:10" x14ac:dyDescent="0.25">
      <c r="A9" s="159">
        <v>2</v>
      </c>
      <c r="B9" s="153"/>
      <c r="C9" s="153"/>
      <c r="D9" s="155">
        <f>D8</f>
        <v>0</v>
      </c>
      <c r="E9" s="161"/>
      <c r="F9" s="159">
        <f t="shared" si="1"/>
        <v>0</v>
      </c>
      <c r="G9" s="159">
        <f>IF(C9=1,1/8,IF('1.2.d.Publicacions'!C9=2,1/16,IF('1.2.d.Publicacions'!C9=3,1/32,0)))</f>
        <v>0</v>
      </c>
      <c r="H9" s="198">
        <f>IFERROR(E9/(100*VLOOKUP(D9,'N AQU'!B17:C102,2,0)),0)</f>
        <v>0</v>
      </c>
      <c r="I9" s="201" t="str">
        <f>IF(B9&lt;&gt;"",CONCATENATE('Valoració '!$D$7,"1.1.e_00",A9),"")</f>
        <v/>
      </c>
    </row>
    <row r="10" spans="1:10" x14ac:dyDescent="0.25">
      <c r="A10" s="159">
        <v>3</v>
      </c>
      <c r="B10" s="153"/>
      <c r="C10" s="153"/>
      <c r="D10" s="155">
        <f t="shared" ref="D10:D73" si="2">D9</f>
        <v>0</v>
      </c>
      <c r="E10" s="161"/>
      <c r="F10" s="159">
        <f t="shared" si="1"/>
        <v>0</v>
      </c>
      <c r="G10" s="159">
        <f>IF(C10=1,1/8,IF('1.2.d.Publicacions'!C10=2,1/16,IF('1.2.d.Publicacions'!C10=3,1/32,0)))</f>
        <v>0</v>
      </c>
      <c r="H10" s="198">
        <f>IFERROR(E10/(100*VLOOKUP(D10,'N AQU'!B18:C103,2,0)),0)</f>
        <v>0</v>
      </c>
      <c r="I10" s="201" t="str">
        <f>IF(B10&lt;&gt;"",CONCATENATE('Valoració '!$D$7,"1.1.e_00",A10),"")</f>
        <v/>
      </c>
    </row>
    <row r="11" spans="1:10" x14ac:dyDescent="0.25">
      <c r="A11" s="159">
        <v>4</v>
      </c>
      <c r="B11" s="153"/>
      <c r="C11" s="153"/>
      <c r="D11" s="155">
        <f t="shared" si="2"/>
        <v>0</v>
      </c>
      <c r="E11" s="161"/>
      <c r="F11" s="159">
        <f t="shared" si="1"/>
        <v>0</v>
      </c>
      <c r="G11" s="159">
        <f>IF(C11=1,1/8,IF('1.2.d.Publicacions'!C11=2,1/16,IF('1.2.d.Publicacions'!C11=3,1/32,0)))</f>
        <v>0</v>
      </c>
      <c r="H11" s="198">
        <f>IFERROR(E11/(100*VLOOKUP(D11,'N AQU'!B19:C104,2,0)),0)</f>
        <v>0</v>
      </c>
      <c r="I11" s="201" t="str">
        <f>IF(B11&lt;&gt;"",CONCATENATE('Valoració '!$D$7,"1.1.e_00",A11),"")</f>
        <v/>
      </c>
    </row>
    <row r="12" spans="1:10" x14ac:dyDescent="0.25">
      <c r="A12" s="159">
        <v>5</v>
      </c>
      <c r="B12" s="153"/>
      <c r="C12" s="153"/>
      <c r="D12" s="155">
        <f t="shared" si="2"/>
        <v>0</v>
      </c>
      <c r="E12" s="161"/>
      <c r="F12" s="159">
        <f t="shared" si="1"/>
        <v>0</v>
      </c>
      <c r="G12" s="159">
        <f>IF(C12=1,1/8,IF('1.2.d.Publicacions'!C12=2,1/16,IF('1.2.d.Publicacions'!C12=3,1/32,0)))</f>
        <v>0</v>
      </c>
      <c r="H12" s="198">
        <f>IFERROR(E12/(100*VLOOKUP(D12,'N AQU'!B20:C105,2,0)),0)</f>
        <v>0</v>
      </c>
      <c r="I12" s="201" t="str">
        <f>IF(B12&lt;&gt;"",CONCATENATE('Valoració '!$D$7,"1.1.e_00",A12),"")</f>
        <v/>
      </c>
    </row>
    <row r="13" spans="1:10" x14ac:dyDescent="0.25">
      <c r="A13" s="159">
        <v>6</v>
      </c>
      <c r="B13" s="153"/>
      <c r="C13" s="153"/>
      <c r="D13" s="155">
        <f t="shared" si="2"/>
        <v>0</v>
      </c>
      <c r="E13" s="161"/>
      <c r="F13" s="159">
        <f t="shared" si="1"/>
        <v>0</v>
      </c>
      <c r="G13" s="159">
        <f>IF(C13=1,1/8,IF('1.2.d.Publicacions'!C13=2,1/16,IF('1.2.d.Publicacions'!C13=3,1/32,0)))</f>
        <v>0</v>
      </c>
      <c r="H13" s="198">
        <f>IFERROR(E13/(100*VLOOKUP(D13,'N AQU'!B21:C106,2,0)),0)</f>
        <v>0</v>
      </c>
      <c r="I13" s="201" t="str">
        <f>IF(B13&lt;&gt;"",CONCATENATE('Valoració '!$D$7,"1.1.e_00",A13),"")</f>
        <v/>
      </c>
    </row>
    <row r="14" spans="1:10" x14ac:dyDescent="0.25">
      <c r="A14" s="159">
        <v>7</v>
      </c>
      <c r="B14" s="154"/>
      <c r="C14" s="153"/>
      <c r="D14" s="155">
        <f t="shared" si="2"/>
        <v>0</v>
      </c>
      <c r="E14" s="161"/>
      <c r="F14" s="159">
        <f t="shared" si="1"/>
        <v>0</v>
      </c>
      <c r="G14" s="159">
        <f>IF(C14=1,1/8,IF('1.2.d.Publicacions'!C14=2,1/16,IF('1.2.d.Publicacions'!C14=3,1/32,0)))</f>
        <v>0</v>
      </c>
      <c r="H14" s="198">
        <f>IFERROR(E14/(100*VLOOKUP(D14,'N AQU'!B22:C107,2,0)),0)</f>
        <v>0</v>
      </c>
      <c r="I14" s="201" t="str">
        <f>IF(B14&lt;&gt;"",CONCATENATE('Valoració '!$D$7,"1.1.e_00",A14),"")</f>
        <v/>
      </c>
    </row>
    <row r="15" spans="1:10" x14ac:dyDescent="0.25">
      <c r="A15" s="159">
        <v>8</v>
      </c>
      <c r="B15" s="154"/>
      <c r="C15" s="153"/>
      <c r="D15" s="155">
        <f t="shared" si="2"/>
        <v>0</v>
      </c>
      <c r="E15" s="161"/>
      <c r="F15" s="159">
        <f t="shared" si="1"/>
        <v>0</v>
      </c>
      <c r="G15" s="159">
        <f>IF(C15=1,1/8,IF('1.2.d.Publicacions'!C15=2,1/16,IF('1.2.d.Publicacions'!C15=3,1/32,0)))</f>
        <v>0</v>
      </c>
      <c r="H15" s="198">
        <f>IFERROR(E15/(100*VLOOKUP(D15,'N AQU'!B23:C108,2,0)),0)</f>
        <v>0</v>
      </c>
      <c r="I15" s="201" t="str">
        <f>IF(B15&lt;&gt;"",CONCATENATE('Valoració '!$D$7,"1.1.e_00",A15),"")</f>
        <v/>
      </c>
    </row>
    <row r="16" spans="1:10" x14ac:dyDescent="0.25">
      <c r="A16" s="159">
        <v>9</v>
      </c>
      <c r="B16" s="154"/>
      <c r="C16" s="153"/>
      <c r="D16" s="155">
        <f t="shared" si="2"/>
        <v>0</v>
      </c>
      <c r="E16" s="161"/>
      <c r="F16" s="159">
        <f t="shared" si="1"/>
        <v>0</v>
      </c>
      <c r="G16" s="159">
        <f>IF(C16=1,1/8,IF('1.2.d.Publicacions'!C16=2,1/16,IF('1.2.d.Publicacions'!C16=3,1/32,0)))</f>
        <v>0</v>
      </c>
      <c r="H16" s="198">
        <f>IFERROR(E16/(100*VLOOKUP(D16,'N AQU'!B24:C109,2,0)),0)</f>
        <v>0</v>
      </c>
      <c r="I16" s="201" t="str">
        <f>IF(B16&lt;&gt;"",CONCATENATE('Valoració '!$D$7,"1.1.e_00",A16),"")</f>
        <v/>
      </c>
    </row>
    <row r="17" spans="1:9" x14ac:dyDescent="0.25">
      <c r="A17" s="159">
        <v>10</v>
      </c>
      <c r="B17" s="154"/>
      <c r="C17" s="153"/>
      <c r="D17" s="155">
        <f t="shared" si="2"/>
        <v>0</v>
      </c>
      <c r="E17" s="161"/>
      <c r="F17" s="159">
        <f t="shared" si="1"/>
        <v>0</v>
      </c>
      <c r="G17" s="159">
        <f>IF(C17=1,1/8,IF('1.2.d.Publicacions'!C17=2,1/16,IF('1.2.d.Publicacions'!C17=3,1/32,0)))</f>
        <v>0</v>
      </c>
      <c r="H17" s="198">
        <f>IFERROR(E17/(100*VLOOKUP(D17,'N AQU'!B25:C110,2,0)),0)</f>
        <v>0</v>
      </c>
      <c r="I17" s="201" t="str">
        <f>IF(B17&lt;&gt;"",CONCATENATE('Valoració '!$D$7,"1.1.e_00",A17),"")</f>
        <v/>
      </c>
    </row>
    <row r="18" spans="1:9" x14ac:dyDescent="0.25">
      <c r="A18" s="159">
        <v>11</v>
      </c>
      <c r="B18" s="154"/>
      <c r="C18" s="153"/>
      <c r="D18" s="155">
        <f t="shared" si="2"/>
        <v>0</v>
      </c>
      <c r="E18" s="161"/>
      <c r="F18" s="159">
        <f t="shared" si="1"/>
        <v>0</v>
      </c>
      <c r="G18" s="159">
        <f>IF(C18=1,1/8,IF('1.2.d.Publicacions'!C18=2,1/16,IF('1.2.d.Publicacions'!C18=3,1/32,0)))</f>
        <v>0</v>
      </c>
      <c r="H18" s="198">
        <f>IFERROR(E18/(100*VLOOKUP(D18,'N AQU'!B26:C111,2,0)),0)</f>
        <v>0</v>
      </c>
      <c r="I18" s="201" t="str">
        <f>IF(B18&lt;&gt;"",CONCATENATE('Valoració '!$D$7,"1.1.e_00",A18),"")</f>
        <v/>
      </c>
    </row>
    <row r="19" spans="1:9" x14ac:dyDescent="0.25">
      <c r="A19" s="159">
        <v>12</v>
      </c>
      <c r="B19" s="154"/>
      <c r="C19" s="153"/>
      <c r="D19" s="155">
        <f t="shared" si="2"/>
        <v>0</v>
      </c>
      <c r="E19" s="161"/>
      <c r="F19" s="159">
        <f t="shared" si="1"/>
        <v>0</v>
      </c>
      <c r="G19" s="159">
        <f>IF(C19=1,1/8,IF('1.2.d.Publicacions'!C19=2,1/16,IF('1.2.d.Publicacions'!C19=3,1/32,0)))</f>
        <v>0</v>
      </c>
      <c r="H19" s="198">
        <f>IFERROR(E19/(100*VLOOKUP(D19,'N AQU'!B27:C112,2,0)),0)</f>
        <v>0</v>
      </c>
      <c r="I19" s="201" t="str">
        <f>IF(B19&lt;&gt;"",CONCATENATE('Valoració '!$D$7,"1.1.e_00",A19),"")</f>
        <v/>
      </c>
    </row>
    <row r="20" spans="1:9" x14ac:dyDescent="0.25">
      <c r="A20" s="159">
        <v>13</v>
      </c>
      <c r="B20" s="154"/>
      <c r="C20" s="153"/>
      <c r="D20" s="155">
        <f t="shared" si="2"/>
        <v>0</v>
      </c>
      <c r="E20" s="161"/>
      <c r="F20" s="159">
        <f t="shared" si="1"/>
        <v>0</v>
      </c>
      <c r="G20" s="159">
        <f>IF(C20=1,1/8,IF('1.2.d.Publicacions'!C20=2,1/16,IF('1.2.d.Publicacions'!C20=3,1/32,0)))</f>
        <v>0</v>
      </c>
      <c r="H20" s="198">
        <f>IFERROR(E20/(100*VLOOKUP(D20,'N AQU'!B28:C113,2,0)),0)</f>
        <v>0</v>
      </c>
      <c r="I20" s="201" t="str">
        <f>IF(B20&lt;&gt;"",CONCATENATE('Valoració '!$D$7,"1.1.e_00",A20),"")</f>
        <v/>
      </c>
    </row>
    <row r="21" spans="1:9" x14ac:dyDescent="0.25">
      <c r="A21" s="159">
        <v>14</v>
      </c>
      <c r="B21" s="154"/>
      <c r="C21" s="153"/>
      <c r="D21" s="155">
        <f t="shared" si="2"/>
        <v>0</v>
      </c>
      <c r="E21" s="161"/>
      <c r="F21" s="159">
        <f t="shared" si="1"/>
        <v>0</v>
      </c>
      <c r="G21" s="159">
        <f>IF(C21=1,1/8,IF('1.2.d.Publicacions'!C21=2,1/16,IF('1.2.d.Publicacions'!C21=3,1/32,0)))</f>
        <v>0</v>
      </c>
      <c r="H21" s="198">
        <f>IFERROR(E21/(100*VLOOKUP(D21,'N AQU'!B29:C114,2,0)),0)</f>
        <v>0</v>
      </c>
      <c r="I21" s="201" t="str">
        <f>IF(B21&lt;&gt;"",CONCATENATE('Valoració '!$D$7,"1.1.e_00",A21),"")</f>
        <v/>
      </c>
    </row>
    <row r="22" spans="1:9" x14ac:dyDescent="0.25">
      <c r="A22" s="159">
        <v>15</v>
      </c>
      <c r="B22" s="154"/>
      <c r="C22" s="153"/>
      <c r="D22" s="155">
        <f t="shared" si="2"/>
        <v>0</v>
      </c>
      <c r="E22" s="161"/>
      <c r="F22" s="159">
        <f t="shared" si="1"/>
        <v>0</v>
      </c>
      <c r="G22" s="159">
        <f>IF(C22=1,1/8,IF('1.2.d.Publicacions'!C22=2,1/16,IF('1.2.d.Publicacions'!C22=3,1/32,0)))</f>
        <v>0</v>
      </c>
      <c r="H22" s="198">
        <f>IFERROR(E22/(100*VLOOKUP(D22,'N AQU'!B30:C115,2,0)),0)</f>
        <v>0</v>
      </c>
      <c r="I22" s="201" t="str">
        <f>IF(B22&lt;&gt;"",CONCATENATE('Valoració '!$D$7,"1.1.e_00",A22),"")</f>
        <v/>
      </c>
    </row>
    <row r="23" spans="1:9" x14ac:dyDescent="0.25">
      <c r="A23" s="159">
        <v>16</v>
      </c>
      <c r="B23" s="154"/>
      <c r="C23" s="153"/>
      <c r="D23" s="155">
        <f t="shared" si="2"/>
        <v>0</v>
      </c>
      <c r="E23" s="161"/>
      <c r="F23" s="159">
        <f t="shared" si="1"/>
        <v>0</v>
      </c>
      <c r="G23" s="159">
        <f>IF(C23=1,1/8,IF('1.2.d.Publicacions'!C23=2,1/16,IF('1.2.d.Publicacions'!C23=3,1/32,0)))</f>
        <v>0</v>
      </c>
      <c r="H23" s="198">
        <f>IFERROR(E23/(100*VLOOKUP(D23,'N AQU'!B31:C116,2,0)),0)</f>
        <v>0</v>
      </c>
      <c r="I23" s="201" t="str">
        <f>IF(B23&lt;&gt;"",CONCATENATE('Valoració '!$D$7,"1.1.e_00",A23),"")</f>
        <v/>
      </c>
    </row>
    <row r="24" spans="1:9" x14ac:dyDescent="0.25">
      <c r="A24" s="159">
        <v>17</v>
      </c>
      <c r="B24" s="154"/>
      <c r="C24" s="153"/>
      <c r="D24" s="155">
        <f t="shared" si="2"/>
        <v>0</v>
      </c>
      <c r="E24" s="161"/>
      <c r="F24" s="159">
        <f t="shared" si="1"/>
        <v>0</v>
      </c>
      <c r="G24" s="159">
        <f>IF(C24=1,1/8,IF('1.2.d.Publicacions'!C24=2,1/16,IF('1.2.d.Publicacions'!C24=3,1/32,0)))</f>
        <v>0</v>
      </c>
      <c r="H24" s="198">
        <f>IFERROR(E24/(100*VLOOKUP(D24,'N AQU'!B32:C117,2,0)),0)</f>
        <v>0</v>
      </c>
      <c r="I24" s="201" t="str">
        <f>IF(B24&lt;&gt;"",CONCATENATE('Valoració '!$D$7,"1.1.e_00",A24),"")</f>
        <v/>
      </c>
    </row>
    <row r="25" spans="1:9" x14ac:dyDescent="0.25">
      <c r="A25" s="159">
        <v>18</v>
      </c>
      <c r="B25" s="154"/>
      <c r="C25" s="153"/>
      <c r="D25" s="155">
        <f t="shared" si="2"/>
        <v>0</v>
      </c>
      <c r="E25" s="161"/>
      <c r="F25" s="159">
        <f t="shared" si="1"/>
        <v>0</v>
      </c>
      <c r="G25" s="159">
        <f>IF(C25=1,1/8,IF('1.2.d.Publicacions'!C25=2,1/16,IF('1.2.d.Publicacions'!C25=3,1/32,0)))</f>
        <v>0</v>
      </c>
      <c r="H25" s="198">
        <f>IFERROR(E25/(100*VLOOKUP(D25,'N AQU'!B33:C118,2,0)),0)</f>
        <v>0</v>
      </c>
      <c r="I25" s="201" t="str">
        <f>IF(B25&lt;&gt;"",CONCATENATE('Valoració '!$D$7,"1.1.e_00",A25),"")</f>
        <v/>
      </c>
    </row>
    <row r="26" spans="1:9" x14ac:dyDescent="0.25">
      <c r="A26" s="159">
        <v>19</v>
      </c>
      <c r="B26" s="154"/>
      <c r="C26" s="153"/>
      <c r="D26" s="155">
        <f t="shared" si="2"/>
        <v>0</v>
      </c>
      <c r="E26" s="161"/>
      <c r="F26" s="159">
        <f t="shared" si="1"/>
        <v>0</v>
      </c>
      <c r="G26" s="159">
        <f>IF(C26=1,1/8,IF('1.2.d.Publicacions'!C26=2,1/16,IF('1.2.d.Publicacions'!C26=3,1/32,0)))</f>
        <v>0</v>
      </c>
      <c r="H26" s="198">
        <f>IFERROR(E26/(100*VLOOKUP(D26,'N AQU'!B34:C119,2,0)),0)</f>
        <v>0</v>
      </c>
      <c r="I26" s="201" t="str">
        <f>IF(B26&lt;&gt;"",CONCATENATE('Valoració '!$D$7,"1.1.e_00",A26),"")</f>
        <v/>
      </c>
    </row>
    <row r="27" spans="1:9" x14ac:dyDescent="0.25">
      <c r="A27" s="159">
        <v>20</v>
      </c>
      <c r="B27" s="154"/>
      <c r="C27" s="153"/>
      <c r="D27" s="155">
        <f t="shared" si="2"/>
        <v>0</v>
      </c>
      <c r="E27" s="161"/>
      <c r="F27" s="159">
        <f t="shared" si="1"/>
        <v>0</v>
      </c>
      <c r="G27" s="159">
        <f>IF(C27=1,1/8,IF('1.2.d.Publicacions'!C27=2,1/16,IF('1.2.d.Publicacions'!C27=3,1/32,0)))</f>
        <v>0</v>
      </c>
      <c r="H27" s="198">
        <f>IFERROR(E27/(100*VLOOKUP(D27,'N AQU'!B35:C120,2,0)),0)</f>
        <v>0</v>
      </c>
      <c r="I27" s="201" t="str">
        <f>IF(B27&lt;&gt;"",CONCATENATE('Valoració '!$D$7,"1.1.e_00",A27),"")</f>
        <v/>
      </c>
    </row>
    <row r="28" spans="1:9" x14ac:dyDescent="0.25">
      <c r="A28" s="159">
        <v>21</v>
      </c>
      <c r="B28" s="154"/>
      <c r="C28" s="153"/>
      <c r="D28" s="155">
        <f t="shared" si="2"/>
        <v>0</v>
      </c>
      <c r="E28" s="161"/>
      <c r="F28" s="159">
        <f t="shared" si="1"/>
        <v>0</v>
      </c>
      <c r="G28" s="159">
        <f>IF(C28=1,1/8,IF('1.2.d.Publicacions'!C28=2,1/16,IF('1.2.d.Publicacions'!C28=3,1/32,0)))</f>
        <v>0</v>
      </c>
      <c r="H28" s="198">
        <f>IFERROR(E28/(100*VLOOKUP(D28,'N AQU'!B36:C121,2,0)),0)</f>
        <v>0</v>
      </c>
      <c r="I28" s="201" t="str">
        <f>IF(B28&lt;&gt;"",CONCATENATE('Valoració '!$D$7,"1.1.e_00",A28),"")</f>
        <v/>
      </c>
    </row>
    <row r="29" spans="1:9" x14ac:dyDescent="0.25">
      <c r="A29" s="159">
        <v>22</v>
      </c>
      <c r="B29" s="154"/>
      <c r="C29" s="153"/>
      <c r="D29" s="155">
        <f t="shared" si="2"/>
        <v>0</v>
      </c>
      <c r="E29" s="161"/>
      <c r="F29" s="159">
        <f t="shared" si="1"/>
        <v>0</v>
      </c>
      <c r="G29" s="159">
        <f>IF(C29=1,1/8,IF('1.2.d.Publicacions'!C29=2,1/16,IF('1.2.d.Publicacions'!C29=3,1/32,0)))</f>
        <v>0</v>
      </c>
      <c r="H29" s="198">
        <f>IFERROR(E29/(100*VLOOKUP(D29,'N AQU'!B37:C122,2,0)),0)</f>
        <v>0</v>
      </c>
      <c r="I29" s="201" t="str">
        <f>IF(B29&lt;&gt;"",CONCATENATE('Valoració '!$D$7,"1.1.e_00",A29),"")</f>
        <v/>
      </c>
    </row>
    <row r="30" spans="1:9" x14ac:dyDescent="0.25">
      <c r="A30" s="159">
        <v>23</v>
      </c>
      <c r="B30" s="154"/>
      <c r="C30" s="153"/>
      <c r="D30" s="155">
        <f t="shared" si="2"/>
        <v>0</v>
      </c>
      <c r="E30" s="161"/>
      <c r="F30" s="159">
        <f t="shared" si="1"/>
        <v>0</v>
      </c>
      <c r="G30" s="159">
        <f>IF(C30=1,1/8,IF('1.2.d.Publicacions'!C30=2,1/16,IF('1.2.d.Publicacions'!C30=3,1/32,0)))</f>
        <v>0</v>
      </c>
      <c r="H30" s="198">
        <f>IFERROR(E30/(100*VLOOKUP(D30,'N AQU'!B38:C123,2,0)),0)</f>
        <v>0</v>
      </c>
      <c r="I30" s="201" t="str">
        <f>IF(B30&lt;&gt;"",CONCATENATE('Valoració '!$D$7,"1.1.e_00",A30),"")</f>
        <v/>
      </c>
    </row>
    <row r="31" spans="1:9" x14ac:dyDescent="0.25">
      <c r="A31" s="159">
        <v>24</v>
      </c>
      <c r="B31" s="154"/>
      <c r="C31" s="153"/>
      <c r="D31" s="155">
        <f t="shared" si="2"/>
        <v>0</v>
      </c>
      <c r="E31" s="161"/>
      <c r="F31" s="159">
        <f t="shared" si="1"/>
        <v>0</v>
      </c>
      <c r="G31" s="159">
        <f>IF(C31=1,1/8,IF('1.2.d.Publicacions'!C31=2,1/16,IF('1.2.d.Publicacions'!C31=3,1/32,0)))</f>
        <v>0</v>
      </c>
      <c r="H31" s="198">
        <f>IFERROR(E31/(100*VLOOKUP(D31,'N AQU'!B39:C124,2,0)),0)</f>
        <v>0</v>
      </c>
      <c r="I31" s="201" t="str">
        <f>IF(B31&lt;&gt;"",CONCATENATE('Valoració '!$D$7,"1.1.e_00",A31),"")</f>
        <v/>
      </c>
    </row>
    <row r="32" spans="1:9" x14ac:dyDescent="0.25">
      <c r="A32" s="159">
        <v>25</v>
      </c>
      <c r="B32" s="154"/>
      <c r="C32" s="153"/>
      <c r="D32" s="155">
        <f t="shared" si="2"/>
        <v>0</v>
      </c>
      <c r="E32" s="161"/>
      <c r="F32" s="159">
        <f t="shared" si="1"/>
        <v>0</v>
      </c>
      <c r="G32" s="159">
        <f>IF(C32=1,1/8,IF('1.2.d.Publicacions'!C32=2,1/16,IF('1.2.d.Publicacions'!C32=3,1/32,0)))</f>
        <v>0</v>
      </c>
      <c r="H32" s="198">
        <f>IFERROR(E32/(100*VLOOKUP(D32,'N AQU'!B40:C125,2,0)),0)</f>
        <v>0</v>
      </c>
      <c r="I32" s="201" t="str">
        <f>IF(B32&lt;&gt;"",CONCATENATE('Valoració '!$D$7,"1.1.e_00",A32),"")</f>
        <v/>
      </c>
    </row>
    <row r="33" spans="1:9" x14ac:dyDescent="0.25">
      <c r="A33" s="159">
        <v>26</v>
      </c>
      <c r="B33" s="154"/>
      <c r="C33" s="153"/>
      <c r="D33" s="155">
        <f t="shared" si="2"/>
        <v>0</v>
      </c>
      <c r="E33" s="161"/>
      <c r="F33" s="159">
        <f t="shared" si="1"/>
        <v>0</v>
      </c>
      <c r="G33" s="159">
        <f>IF(C33=1,1/8,IF('1.2.d.Publicacions'!C33=2,1/16,IF('1.2.d.Publicacions'!C33=3,1/32,0)))</f>
        <v>0</v>
      </c>
      <c r="H33" s="198">
        <f>IFERROR(E33/(100*VLOOKUP(D33,'N AQU'!B41:C126,2,0)),0)</f>
        <v>0</v>
      </c>
      <c r="I33" s="201" t="str">
        <f>IF(B33&lt;&gt;"",CONCATENATE('Valoració '!$D$7,"1.1.e_00",A33),"")</f>
        <v/>
      </c>
    </row>
    <row r="34" spans="1:9" x14ac:dyDescent="0.25">
      <c r="A34" s="159">
        <v>27</v>
      </c>
      <c r="B34" s="154"/>
      <c r="C34" s="153"/>
      <c r="D34" s="155">
        <f t="shared" si="2"/>
        <v>0</v>
      </c>
      <c r="E34" s="161"/>
      <c r="F34" s="159">
        <f t="shared" si="1"/>
        <v>0</v>
      </c>
      <c r="G34" s="159">
        <f>IF(C34=1,1/8,IF('1.2.d.Publicacions'!C34=2,1/16,IF('1.2.d.Publicacions'!C34=3,1/32,0)))</f>
        <v>0</v>
      </c>
      <c r="H34" s="198">
        <f>IFERROR(E34/(100*VLOOKUP(D34,'N AQU'!B42:C127,2,0)),0)</f>
        <v>0</v>
      </c>
      <c r="I34" s="201" t="str">
        <f>IF(B34&lt;&gt;"",CONCATENATE('Valoració '!$D$7,"1.1.e_00",A34),"")</f>
        <v/>
      </c>
    </row>
    <row r="35" spans="1:9" x14ac:dyDescent="0.25">
      <c r="A35" s="159">
        <v>28</v>
      </c>
      <c r="B35" s="154"/>
      <c r="C35" s="153"/>
      <c r="D35" s="155">
        <f t="shared" si="2"/>
        <v>0</v>
      </c>
      <c r="E35" s="161"/>
      <c r="F35" s="159">
        <f t="shared" si="1"/>
        <v>0</v>
      </c>
      <c r="G35" s="159">
        <f>IF(C35=1,1/8,IF('1.2.d.Publicacions'!C35=2,1/16,IF('1.2.d.Publicacions'!C35=3,1/32,0)))</f>
        <v>0</v>
      </c>
      <c r="H35" s="198">
        <f>IFERROR(E35/(100*VLOOKUP(D35,'N AQU'!B43:C128,2,0)),0)</f>
        <v>0</v>
      </c>
      <c r="I35" s="201" t="str">
        <f>IF(B35&lt;&gt;"",CONCATENATE('Valoració '!$D$7,"1.1.e_00",A35),"")</f>
        <v/>
      </c>
    </row>
    <row r="36" spans="1:9" x14ac:dyDescent="0.25">
      <c r="A36" s="159">
        <v>29</v>
      </c>
      <c r="B36" s="154"/>
      <c r="C36" s="153"/>
      <c r="D36" s="155">
        <f t="shared" si="2"/>
        <v>0</v>
      </c>
      <c r="E36" s="161"/>
      <c r="F36" s="159">
        <f t="shared" si="1"/>
        <v>0</v>
      </c>
      <c r="G36" s="159">
        <f>IF(C36=1,1/8,IF('1.2.d.Publicacions'!C36=2,1/16,IF('1.2.d.Publicacions'!C36=3,1/32,0)))</f>
        <v>0</v>
      </c>
      <c r="H36" s="198">
        <f>IFERROR(E36/(100*VLOOKUP(D36,'N AQU'!B44:C129,2,0)),0)</f>
        <v>0</v>
      </c>
      <c r="I36" s="201" t="str">
        <f>IF(B36&lt;&gt;"",CONCATENATE('Valoració '!$D$7,"1.1.e_00",A36),"")</f>
        <v/>
      </c>
    </row>
    <row r="37" spans="1:9" x14ac:dyDescent="0.25">
      <c r="A37" s="159">
        <v>30</v>
      </c>
      <c r="B37" s="154"/>
      <c r="C37" s="153"/>
      <c r="D37" s="155">
        <f t="shared" si="2"/>
        <v>0</v>
      </c>
      <c r="E37" s="161"/>
      <c r="F37" s="159">
        <f t="shared" si="1"/>
        <v>0</v>
      </c>
      <c r="G37" s="159">
        <f>IF(C37=1,1/8,IF('1.2.d.Publicacions'!C37=2,1/16,IF('1.2.d.Publicacions'!C37=3,1/32,0)))</f>
        <v>0</v>
      </c>
      <c r="H37" s="198">
        <f>IFERROR(E37/(100*VLOOKUP(D37,'N AQU'!B45:C130,2,0)),0)</f>
        <v>0</v>
      </c>
      <c r="I37" s="201" t="str">
        <f>IF(B37&lt;&gt;"",CONCATENATE('Valoració '!$D$7,"1.1.e_00",A37),"")</f>
        <v/>
      </c>
    </row>
    <row r="38" spans="1:9" x14ac:dyDescent="0.25">
      <c r="A38" s="159">
        <v>31</v>
      </c>
      <c r="B38" s="154"/>
      <c r="C38" s="153"/>
      <c r="D38" s="155">
        <f t="shared" si="2"/>
        <v>0</v>
      </c>
      <c r="E38" s="161"/>
      <c r="F38" s="159">
        <f t="shared" si="1"/>
        <v>0</v>
      </c>
      <c r="G38" s="159">
        <f>IF(C38=1,1/8,IF('1.2.d.Publicacions'!C38=2,1/16,IF('1.2.d.Publicacions'!C38=3,1/32,0)))</f>
        <v>0</v>
      </c>
      <c r="H38" s="198">
        <f>IFERROR(E38/(100*VLOOKUP(D38,'N AQU'!B46:C131,2,0)),0)</f>
        <v>0</v>
      </c>
      <c r="I38" s="201" t="str">
        <f>IF(B38&lt;&gt;"",CONCATENATE('Valoració '!$D$7,"1.1.e_00",A38),"")</f>
        <v/>
      </c>
    </row>
    <row r="39" spans="1:9" x14ac:dyDescent="0.25">
      <c r="A39" s="159">
        <v>32</v>
      </c>
      <c r="B39" s="154"/>
      <c r="C39" s="153"/>
      <c r="D39" s="155">
        <f t="shared" si="2"/>
        <v>0</v>
      </c>
      <c r="E39" s="161"/>
      <c r="F39" s="159">
        <f t="shared" si="1"/>
        <v>0</v>
      </c>
      <c r="G39" s="159">
        <f>IF(C39=1,1/8,IF('1.2.d.Publicacions'!C39=2,1/16,IF('1.2.d.Publicacions'!C39=3,1/32,0)))</f>
        <v>0</v>
      </c>
      <c r="H39" s="198">
        <f>IFERROR(E39/(100*VLOOKUP(D39,'N AQU'!B47:C132,2,0)),0)</f>
        <v>0</v>
      </c>
      <c r="I39" s="201" t="str">
        <f>IF(B39&lt;&gt;"",CONCATENATE('Valoració '!$D$7,"1.1.e_00",A39),"")</f>
        <v/>
      </c>
    </row>
    <row r="40" spans="1:9" x14ac:dyDescent="0.25">
      <c r="A40" s="159">
        <v>33</v>
      </c>
      <c r="B40" s="154"/>
      <c r="C40" s="153"/>
      <c r="D40" s="155">
        <f t="shared" si="2"/>
        <v>0</v>
      </c>
      <c r="E40" s="161"/>
      <c r="F40" s="159">
        <f t="shared" ref="F40:F71" si="3">IF(C40&lt;&gt;"",1/8,0)</f>
        <v>0</v>
      </c>
      <c r="G40" s="159">
        <f>IF(C40=1,1/8,IF('1.2.d.Publicacions'!C40=2,1/16,IF('1.2.d.Publicacions'!C40=3,1/32,0)))</f>
        <v>0</v>
      </c>
      <c r="H40" s="198">
        <f>IFERROR(E40/(100*VLOOKUP(D40,'N AQU'!B48:C133,2,0)),0)</f>
        <v>0</v>
      </c>
      <c r="I40" s="201" t="str">
        <f>IF(B40&lt;&gt;"",CONCATENATE('Valoració '!$D$7,"1.1.e_00",A40),"")</f>
        <v/>
      </c>
    </row>
    <row r="41" spans="1:9" x14ac:dyDescent="0.25">
      <c r="A41" s="159">
        <v>34</v>
      </c>
      <c r="B41" s="154"/>
      <c r="C41" s="153"/>
      <c r="D41" s="155">
        <f t="shared" si="2"/>
        <v>0</v>
      </c>
      <c r="E41" s="161"/>
      <c r="F41" s="159">
        <f t="shared" si="3"/>
        <v>0</v>
      </c>
      <c r="G41" s="159">
        <f>IF(C41=1,1/8,IF('1.2.d.Publicacions'!C41=2,1/16,IF('1.2.d.Publicacions'!C41=3,1/32,0)))</f>
        <v>0</v>
      </c>
      <c r="H41" s="198">
        <f>IFERROR(E41/(100*VLOOKUP(D41,'N AQU'!B49:C134,2,0)),0)</f>
        <v>0</v>
      </c>
      <c r="I41" s="201" t="str">
        <f>IF(B41&lt;&gt;"",CONCATENATE('Valoració '!$D$7,"1.1.e_00",A41),"")</f>
        <v/>
      </c>
    </row>
    <row r="42" spans="1:9" x14ac:dyDescent="0.25">
      <c r="A42" s="159">
        <v>35</v>
      </c>
      <c r="B42" s="154"/>
      <c r="C42" s="153"/>
      <c r="D42" s="155">
        <f t="shared" si="2"/>
        <v>0</v>
      </c>
      <c r="E42" s="161"/>
      <c r="F42" s="159">
        <f t="shared" si="3"/>
        <v>0</v>
      </c>
      <c r="G42" s="159">
        <f>IF(C42=1,1/8,IF('1.2.d.Publicacions'!C42=2,1/16,IF('1.2.d.Publicacions'!C42=3,1/32,0)))</f>
        <v>0</v>
      </c>
      <c r="H42" s="198">
        <f>IFERROR(E42/(100*VLOOKUP(D42,'N AQU'!B50:C135,2,0)),0)</f>
        <v>0</v>
      </c>
      <c r="I42" s="201" t="str">
        <f>IF(B42&lt;&gt;"",CONCATENATE('Valoració '!$D$7,"1.1.e_00",A42),"")</f>
        <v/>
      </c>
    </row>
    <row r="43" spans="1:9" x14ac:dyDescent="0.25">
      <c r="A43" s="159">
        <v>36</v>
      </c>
      <c r="B43" s="154"/>
      <c r="C43" s="153"/>
      <c r="D43" s="155">
        <f t="shared" si="2"/>
        <v>0</v>
      </c>
      <c r="E43" s="161"/>
      <c r="F43" s="159">
        <f t="shared" si="3"/>
        <v>0</v>
      </c>
      <c r="G43" s="159">
        <f>IF(C43=1,1/8,IF('1.2.d.Publicacions'!C43=2,1/16,IF('1.2.d.Publicacions'!C43=3,1/32,0)))</f>
        <v>0</v>
      </c>
      <c r="H43" s="198">
        <f>IFERROR(E43/(100*VLOOKUP(D43,'N AQU'!B51:C136,2,0)),0)</f>
        <v>0</v>
      </c>
      <c r="I43" s="201" t="str">
        <f>IF(B43&lt;&gt;"",CONCATENATE('Valoració '!$D$7,"1.1.e_00",A43),"")</f>
        <v/>
      </c>
    </row>
    <row r="44" spans="1:9" x14ac:dyDescent="0.25">
      <c r="A44" s="159">
        <v>37</v>
      </c>
      <c r="B44" s="154"/>
      <c r="C44" s="153"/>
      <c r="D44" s="155">
        <f t="shared" si="2"/>
        <v>0</v>
      </c>
      <c r="E44" s="161"/>
      <c r="F44" s="159">
        <f t="shared" si="3"/>
        <v>0</v>
      </c>
      <c r="G44" s="159">
        <f>IF(C44=1,1/8,IF('1.2.d.Publicacions'!C44=2,1/16,IF('1.2.d.Publicacions'!C44=3,1/32,0)))</f>
        <v>0</v>
      </c>
      <c r="H44" s="198">
        <f>IFERROR(E44/(100*VLOOKUP(D44,'N AQU'!B52:C137,2,0)),0)</f>
        <v>0</v>
      </c>
      <c r="I44" s="201" t="str">
        <f>IF(B44&lt;&gt;"",CONCATENATE('Valoració '!$D$7,"1.1.e_00",A44),"")</f>
        <v/>
      </c>
    </row>
    <row r="45" spans="1:9" x14ac:dyDescent="0.25">
      <c r="A45" s="159">
        <v>38</v>
      </c>
      <c r="B45" s="154"/>
      <c r="C45" s="153"/>
      <c r="D45" s="155">
        <f t="shared" si="2"/>
        <v>0</v>
      </c>
      <c r="E45" s="161"/>
      <c r="F45" s="159">
        <f t="shared" si="3"/>
        <v>0</v>
      </c>
      <c r="G45" s="159">
        <f>IF(C45=1,1/8,IF('1.2.d.Publicacions'!C45=2,1/16,IF('1.2.d.Publicacions'!C45=3,1/32,0)))</f>
        <v>0</v>
      </c>
      <c r="H45" s="198">
        <f>IFERROR(E45/(100*VLOOKUP(D45,'N AQU'!B53:C138,2,0)),0)</f>
        <v>0</v>
      </c>
      <c r="I45" s="201" t="str">
        <f>IF(B45&lt;&gt;"",CONCATENATE('Valoració '!$D$7,"1.1.e_00",A45),"")</f>
        <v/>
      </c>
    </row>
    <row r="46" spans="1:9" x14ac:dyDescent="0.25">
      <c r="A46" s="159">
        <v>39</v>
      </c>
      <c r="B46" s="154"/>
      <c r="C46" s="153"/>
      <c r="D46" s="155">
        <f t="shared" si="2"/>
        <v>0</v>
      </c>
      <c r="E46" s="161"/>
      <c r="F46" s="159">
        <f t="shared" si="3"/>
        <v>0</v>
      </c>
      <c r="G46" s="159">
        <f>IF(C46=1,1/8,IF('1.2.d.Publicacions'!C46=2,1/16,IF('1.2.d.Publicacions'!C46=3,1/32,0)))</f>
        <v>0</v>
      </c>
      <c r="H46" s="198">
        <f>IFERROR(E46/(100*VLOOKUP(D46,'N AQU'!B54:C139,2,0)),0)</f>
        <v>0</v>
      </c>
      <c r="I46" s="201" t="str">
        <f>IF(B46&lt;&gt;"",CONCATENATE('Valoració '!$D$7,"1.1.e_00",A46),"")</f>
        <v/>
      </c>
    </row>
    <row r="47" spans="1:9" x14ac:dyDescent="0.25">
      <c r="A47" s="159">
        <v>40</v>
      </c>
      <c r="B47" s="154"/>
      <c r="C47" s="153"/>
      <c r="D47" s="155">
        <f t="shared" si="2"/>
        <v>0</v>
      </c>
      <c r="E47" s="161"/>
      <c r="F47" s="159">
        <f t="shared" si="3"/>
        <v>0</v>
      </c>
      <c r="G47" s="159">
        <f>IF(C47=1,1/8,IF('1.2.d.Publicacions'!C47=2,1/16,IF('1.2.d.Publicacions'!C47=3,1/32,0)))</f>
        <v>0</v>
      </c>
      <c r="H47" s="198">
        <f>IFERROR(E47/(100*VLOOKUP(D47,'N AQU'!B55:C140,2,0)),0)</f>
        <v>0</v>
      </c>
      <c r="I47" s="201" t="str">
        <f>IF(B47&lt;&gt;"",CONCATENATE('Valoració '!$D$7,"1.1.e_00",A47),"")</f>
        <v/>
      </c>
    </row>
    <row r="48" spans="1:9" x14ac:dyDescent="0.25">
      <c r="A48" s="159">
        <v>41</v>
      </c>
      <c r="B48" s="154"/>
      <c r="C48" s="153"/>
      <c r="D48" s="155">
        <f t="shared" si="2"/>
        <v>0</v>
      </c>
      <c r="E48" s="161"/>
      <c r="F48" s="159">
        <f t="shared" si="3"/>
        <v>0</v>
      </c>
      <c r="G48" s="159">
        <f>IF(C48=1,1/8,IF('1.2.d.Publicacions'!C48=2,1/16,IF('1.2.d.Publicacions'!C48=3,1/32,0)))</f>
        <v>0</v>
      </c>
      <c r="H48" s="198">
        <f>IFERROR(E48/(100*VLOOKUP(D48,'N AQU'!B56:C141,2,0)),0)</f>
        <v>0</v>
      </c>
      <c r="I48" s="201" t="str">
        <f>IF(B48&lt;&gt;"",CONCATENATE('Valoració '!$D$7,"1.1.e_00",A48),"")</f>
        <v/>
      </c>
    </row>
    <row r="49" spans="1:9" x14ac:dyDescent="0.25">
      <c r="A49" s="159">
        <v>42</v>
      </c>
      <c r="B49" s="154"/>
      <c r="C49" s="153"/>
      <c r="D49" s="155">
        <f t="shared" si="2"/>
        <v>0</v>
      </c>
      <c r="E49" s="161"/>
      <c r="F49" s="159">
        <f t="shared" si="3"/>
        <v>0</v>
      </c>
      <c r="G49" s="159">
        <f>IF(C49=1,1/8,IF('1.2.d.Publicacions'!C49=2,1/16,IF('1.2.d.Publicacions'!C49=3,1/32,0)))</f>
        <v>0</v>
      </c>
      <c r="H49" s="198">
        <f>IFERROR(E49/(100*VLOOKUP(D49,'N AQU'!B57:C142,2,0)),0)</f>
        <v>0</v>
      </c>
      <c r="I49" s="201" t="str">
        <f>IF(B49&lt;&gt;"",CONCATENATE('Valoració '!$D$7,"1.1.e_00",A49),"")</f>
        <v/>
      </c>
    </row>
    <row r="50" spans="1:9" x14ac:dyDescent="0.25">
      <c r="A50" s="159">
        <v>43</v>
      </c>
      <c r="B50" s="154"/>
      <c r="C50" s="153"/>
      <c r="D50" s="155">
        <f t="shared" si="2"/>
        <v>0</v>
      </c>
      <c r="E50" s="161"/>
      <c r="F50" s="159">
        <f t="shared" si="3"/>
        <v>0</v>
      </c>
      <c r="G50" s="159">
        <f>IF(C50=1,1/8,IF('1.2.d.Publicacions'!C50=2,1/16,IF('1.2.d.Publicacions'!C50=3,1/32,0)))</f>
        <v>0</v>
      </c>
      <c r="H50" s="198">
        <f>IFERROR(E50/(100*VLOOKUP(D50,'N AQU'!B58:C143,2,0)),0)</f>
        <v>0</v>
      </c>
      <c r="I50" s="201" t="str">
        <f>IF(B50&lt;&gt;"",CONCATENATE('Valoració '!$D$7,"1.1.e_00",A50),"")</f>
        <v/>
      </c>
    </row>
    <row r="51" spans="1:9" x14ac:dyDescent="0.25">
      <c r="A51" s="159">
        <v>44</v>
      </c>
      <c r="B51" s="154"/>
      <c r="C51" s="153"/>
      <c r="D51" s="155">
        <f t="shared" si="2"/>
        <v>0</v>
      </c>
      <c r="E51" s="161"/>
      <c r="F51" s="159">
        <f t="shared" si="3"/>
        <v>0</v>
      </c>
      <c r="G51" s="159">
        <f>IF(C51=1,1/8,IF('1.2.d.Publicacions'!C51=2,1/16,IF('1.2.d.Publicacions'!C51=3,1/32,0)))</f>
        <v>0</v>
      </c>
      <c r="H51" s="198">
        <f>IFERROR(E51/(100*VLOOKUP(D51,'N AQU'!B59:C144,2,0)),0)</f>
        <v>0</v>
      </c>
      <c r="I51" s="201" t="str">
        <f>IF(B51&lt;&gt;"",CONCATENATE('Valoració '!$D$7,"1.1.e_00",A51),"")</f>
        <v/>
      </c>
    </row>
    <row r="52" spans="1:9" x14ac:dyDescent="0.25">
      <c r="A52" s="159">
        <v>45</v>
      </c>
      <c r="B52" s="154"/>
      <c r="C52" s="153"/>
      <c r="D52" s="155">
        <f t="shared" si="2"/>
        <v>0</v>
      </c>
      <c r="E52" s="161"/>
      <c r="F52" s="159">
        <f t="shared" si="3"/>
        <v>0</v>
      </c>
      <c r="G52" s="159">
        <f>IF(C52=1,1/8,IF('1.2.d.Publicacions'!C52=2,1/16,IF('1.2.d.Publicacions'!C52=3,1/32,0)))</f>
        <v>0</v>
      </c>
      <c r="H52" s="198">
        <f>IFERROR(E52/(100*VLOOKUP(D52,'N AQU'!B60:C145,2,0)),0)</f>
        <v>0</v>
      </c>
      <c r="I52" s="201" t="str">
        <f>IF(B52&lt;&gt;"",CONCATENATE('Valoració '!$D$7,"1.1.e_00",A52),"")</f>
        <v/>
      </c>
    </row>
    <row r="53" spans="1:9" x14ac:dyDescent="0.25">
      <c r="A53" s="159">
        <v>46</v>
      </c>
      <c r="B53" s="154"/>
      <c r="C53" s="153"/>
      <c r="D53" s="155">
        <f t="shared" si="2"/>
        <v>0</v>
      </c>
      <c r="E53" s="161"/>
      <c r="F53" s="159">
        <f t="shared" si="3"/>
        <v>0</v>
      </c>
      <c r="G53" s="159">
        <f>IF(C53=1,1/8,IF('1.2.d.Publicacions'!C53=2,1/16,IF('1.2.d.Publicacions'!C53=3,1/32,0)))</f>
        <v>0</v>
      </c>
      <c r="H53" s="198">
        <f>IFERROR(E53/(100*VLOOKUP(D53,'N AQU'!B61:C146,2,0)),0)</f>
        <v>0</v>
      </c>
      <c r="I53" s="201" t="str">
        <f>IF(B53&lt;&gt;"",CONCATENATE('Valoració '!$D$7,"1.1.e_00",A53),"")</f>
        <v/>
      </c>
    </row>
    <row r="54" spans="1:9" x14ac:dyDescent="0.25">
      <c r="A54" s="159">
        <v>47</v>
      </c>
      <c r="B54" s="154"/>
      <c r="C54" s="153"/>
      <c r="D54" s="155">
        <f t="shared" si="2"/>
        <v>0</v>
      </c>
      <c r="E54" s="161"/>
      <c r="F54" s="159">
        <f t="shared" si="3"/>
        <v>0</v>
      </c>
      <c r="G54" s="159">
        <f>IF(C54=1,1/8,IF('1.2.d.Publicacions'!C54=2,1/16,IF('1.2.d.Publicacions'!C54=3,1/32,0)))</f>
        <v>0</v>
      </c>
      <c r="H54" s="198">
        <f>IFERROR(E54/(100*VLOOKUP(D54,'N AQU'!B62:C147,2,0)),0)</f>
        <v>0</v>
      </c>
      <c r="I54" s="201" t="str">
        <f>IF(B54&lt;&gt;"",CONCATENATE('Valoració '!$D$7,"1.1.e_00",A54),"")</f>
        <v/>
      </c>
    </row>
    <row r="55" spans="1:9" x14ac:dyDescent="0.25">
      <c r="A55" s="159">
        <v>48</v>
      </c>
      <c r="B55" s="154"/>
      <c r="C55" s="153"/>
      <c r="D55" s="155">
        <f t="shared" si="2"/>
        <v>0</v>
      </c>
      <c r="E55" s="161"/>
      <c r="F55" s="159">
        <f t="shared" si="3"/>
        <v>0</v>
      </c>
      <c r="G55" s="159">
        <f>IF(C55=1,1/8,IF('1.2.d.Publicacions'!C55=2,1/16,IF('1.2.d.Publicacions'!C55=3,1/32,0)))</f>
        <v>0</v>
      </c>
      <c r="H55" s="198">
        <f>IFERROR(E55/(100*VLOOKUP(D55,'N AQU'!B63:C148,2,0)),0)</f>
        <v>0</v>
      </c>
      <c r="I55" s="201" t="str">
        <f>IF(B55&lt;&gt;"",CONCATENATE('Valoració '!$D$7,"1.1.e_00",A55),"")</f>
        <v/>
      </c>
    </row>
    <row r="56" spans="1:9" x14ac:dyDescent="0.25">
      <c r="A56" s="159">
        <v>49</v>
      </c>
      <c r="B56" s="154"/>
      <c r="C56" s="153"/>
      <c r="D56" s="155">
        <f t="shared" si="2"/>
        <v>0</v>
      </c>
      <c r="E56" s="161"/>
      <c r="F56" s="159">
        <f t="shared" si="3"/>
        <v>0</v>
      </c>
      <c r="G56" s="159">
        <f>IF(C56=1,1/8,IF('1.2.d.Publicacions'!C56=2,1/16,IF('1.2.d.Publicacions'!C56=3,1/32,0)))</f>
        <v>0</v>
      </c>
      <c r="H56" s="198">
        <f>IFERROR(E56/(100*VLOOKUP(D56,'N AQU'!B64:C149,2,0)),0)</f>
        <v>0</v>
      </c>
      <c r="I56" s="201" t="str">
        <f>IF(B56&lt;&gt;"",CONCATENATE('Valoració '!$D$7,"1.1.e_00",A56),"")</f>
        <v/>
      </c>
    </row>
    <row r="57" spans="1:9" x14ac:dyDescent="0.25">
      <c r="A57" s="159">
        <v>50</v>
      </c>
      <c r="B57" s="154"/>
      <c r="C57" s="153"/>
      <c r="D57" s="155">
        <f t="shared" si="2"/>
        <v>0</v>
      </c>
      <c r="E57" s="161"/>
      <c r="F57" s="159">
        <f t="shared" si="3"/>
        <v>0</v>
      </c>
      <c r="G57" s="159">
        <f>IF(C57=1,1/8,IF('1.2.d.Publicacions'!C57=2,1/16,IF('1.2.d.Publicacions'!C57=3,1/32,0)))</f>
        <v>0</v>
      </c>
      <c r="H57" s="198">
        <f>IFERROR(E57/(100*VLOOKUP(D57,'N AQU'!B65:C150,2,0)),0)</f>
        <v>0</v>
      </c>
      <c r="I57" s="201" t="str">
        <f>IF(B57&lt;&gt;"",CONCATENATE('Valoració '!$D$7,"1.1.e_00",A57),"")</f>
        <v/>
      </c>
    </row>
    <row r="58" spans="1:9" x14ac:dyDescent="0.25">
      <c r="A58" s="159">
        <v>51</v>
      </c>
      <c r="B58" s="154"/>
      <c r="C58" s="153"/>
      <c r="D58" s="155">
        <f t="shared" si="2"/>
        <v>0</v>
      </c>
      <c r="E58" s="161"/>
      <c r="F58" s="159">
        <f t="shared" si="3"/>
        <v>0</v>
      </c>
      <c r="G58" s="159">
        <f>IF(C58=1,1/8,IF('1.2.d.Publicacions'!C58=2,1/16,IF('1.2.d.Publicacions'!C58=3,1/32,0)))</f>
        <v>0</v>
      </c>
      <c r="H58" s="198">
        <f>IFERROR(E58/(100*VLOOKUP(D58,'N AQU'!B66:C151,2,0)),0)</f>
        <v>0</v>
      </c>
      <c r="I58" s="201" t="str">
        <f>IF(B58&lt;&gt;"",CONCATENATE('Valoració '!$D$7,"1.1.e_00",A58),"")</f>
        <v/>
      </c>
    </row>
    <row r="59" spans="1:9" x14ac:dyDescent="0.25">
      <c r="A59" s="159">
        <v>52</v>
      </c>
      <c r="B59" s="154"/>
      <c r="C59" s="153"/>
      <c r="D59" s="155">
        <f t="shared" si="2"/>
        <v>0</v>
      </c>
      <c r="E59" s="161"/>
      <c r="F59" s="159">
        <f t="shared" si="3"/>
        <v>0</v>
      </c>
      <c r="G59" s="159">
        <f>IF(C59=1,1/8,IF('1.2.d.Publicacions'!C59=2,1/16,IF('1.2.d.Publicacions'!C59=3,1/32,0)))</f>
        <v>0</v>
      </c>
      <c r="H59" s="198">
        <f>IFERROR(E59/(100*VLOOKUP(D59,'N AQU'!B67:C152,2,0)),0)</f>
        <v>0</v>
      </c>
      <c r="I59" s="201" t="str">
        <f>IF(B59&lt;&gt;"",CONCATENATE('Valoració '!$D$7,"1.1.e_00",A59),"")</f>
        <v/>
      </c>
    </row>
    <row r="60" spans="1:9" x14ac:dyDescent="0.25">
      <c r="A60" s="159">
        <v>53</v>
      </c>
      <c r="B60" s="154"/>
      <c r="C60" s="153"/>
      <c r="D60" s="155">
        <f t="shared" si="2"/>
        <v>0</v>
      </c>
      <c r="E60" s="161"/>
      <c r="F60" s="159">
        <f t="shared" si="3"/>
        <v>0</v>
      </c>
      <c r="G60" s="159">
        <f>IF(C60=1,1/8,IF('1.2.d.Publicacions'!C60=2,1/16,IF('1.2.d.Publicacions'!C60=3,1/32,0)))</f>
        <v>0</v>
      </c>
      <c r="H60" s="198">
        <f>IFERROR(E60/(100*VLOOKUP(D60,'N AQU'!B68:C153,2,0)),0)</f>
        <v>0</v>
      </c>
      <c r="I60" s="201" t="str">
        <f>IF(B60&lt;&gt;"",CONCATENATE('Valoració '!$D$7,"1.1.e_00",A60),"")</f>
        <v/>
      </c>
    </row>
    <row r="61" spans="1:9" x14ac:dyDescent="0.25">
      <c r="A61" s="159">
        <v>54</v>
      </c>
      <c r="B61" s="154"/>
      <c r="C61" s="153"/>
      <c r="D61" s="155">
        <f t="shared" si="2"/>
        <v>0</v>
      </c>
      <c r="E61" s="161"/>
      <c r="F61" s="159">
        <f t="shared" si="3"/>
        <v>0</v>
      </c>
      <c r="G61" s="159">
        <f>IF(C61=1,1/8,IF('1.2.d.Publicacions'!C61=2,1/16,IF('1.2.d.Publicacions'!C61=3,1/32,0)))</f>
        <v>0</v>
      </c>
      <c r="H61" s="198">
        <f>IFERROR(E61/(100*VLOOKUP(D61,'N AQU'!B69:C154,2,0)),0)</f>
        <v>0</v>
      </c>
      <c r="I61" s="201" t="str">
        <f>IF(B61&lt;&gt;"",CONCATENATE('Valoració '!$D$7,"1.1.e_00",A61),"")</f>
        <v/>
      </c>
    </row>
    <row r="62" spans="1:9" x14ac:dyDescent="0.25">
      <c r="A62" s="159">
        <v>55</v>
      </c>
      <c r="B62" s="154"/>
      <c r="C62" s="153"/>
      <c r="D62" s="155">
        <f t="shared" si="2"/>
        <v>0</v>
      </c>
      <c r="E62" s="161"/>
      <c r="F62" s="159">
        <f t="shared" si="3"/>
        <v>0</v>
      </c>
      <c r="G62" s="159">
        <f>IF(C62=1,1/8,IF('1.2.d.Publicacions'!C62=2,1/16,IF('1.2.d.Publicacions'!C62=3,1/32,0)))</f>
        <v>0</v>
      </c>
      <c r="H62" s="198">
        <f>IFERROR(E62/(100*VLOOKUP(D62,'N AQU'!B70:C155,2,0)),0)</f>
        <v>0</v>
      </c>
      <c r="I62" s="201" t="str">
        <f>IF(B62&lt;&gt;"",CONCATENATE('Valoració '!$D$7,"1.1.e_00",A62),"")</f>
        <v/>
      </c>
    </row>
    <row r="63" spans="1:9" x14ac:dyDescent="0.25">
      <c r="A63" s="159">
        <v>56</v>
      </c>
      <c r="B63" s="154"/>
      <c r="C63" s="153"/>
      <c r="D63" s="155">
        <f t="shared" si="2"/>
        <v>0</v>
      </c>
      <c r="E63" s="161"/>
      <c r="F63" s="159">
        <f t="shared" si="3"/>
        <v>0</v>
      </c>
      <c r="G63" s="159">
        <f>IF(C63=1,1/8,IF('1.2.d.Publicacions'!C63=2,1/16,IF('1.2.d.Publicacions'!C63=3,1/32,0)))</f>
        <v>0</v>
      </c>
      <c r="H63" s="198">
        <f>IFERROR(E63/(100*VLOOKUP(D63,'N AQU'!B71:C156,2,0)),0)</f>
        <v>0</v>
      </c>
      <c r="I63" s="201" t="str">
        <f>IF(B63&lt;&gt;"",CONCATENATE('Valoració '!$D$7,"1.1.e_00",A63),"")</f>
        <v/>
      </c>
    </row>
    <row r="64" spans="1:9" x14ac:dyDescent="0.25">
      <c r="A64" s="159">
        <v>57</v>
      </c>
      <c r="B64" s="154"/>
      <c r="C64" s="153"/>
      <c r="D64" s="155">
        <f t="shared" si="2"/>
        <v>0</v>
      </c>
      <c r="E64" s="161"/>
      <c r="F64" s="159">
        <f t="shared" si="3"/>
        <v>0</v>
      </c>
      <c r="G64" s="159">
        <f>IF(C64=1,1/8,IF('1.2.d.Publicacions'!C64=2,1/16,IF('1.2.d.Publicacions'!C64=3,1/32,0)))</f>
        <v>0</v>
      </c>
      <c r="H64" s="198">
        <f>IFERROR(E64/(100*VLOOKUP(D64,'N AQU'!B72:C157,2,0)),0)</f>
        <v>0</v>
      </c>
      <c r="I64" s="201" t="str">
        <f>IF(B64&lt;&gt;"",CONCATENATE('Valoració '!$D$7,"1.1.e_00",A64),"")</f>
        <v/>
      </c>
    </row>
    <row r="65" spans="1:9" x14ac:dyDescent="0.25">
      <c r="A65" s="159">
        <v>58</v>
      </c>
      <c r="B65" s="154"/>
      <c r="C65" s="153"/>
      <c r="D65" s="155">
        <f t="shared" si="2"/>
        <v>0</v>
      </c>
      <c r="E65" s="161"/>
      <c r="F65" s="159">
        <f t="shared" si="3"/>
        <v>0</v>
      </c>
      <c r="G65" s="159">
        <f>IF(C65=1,1/8,IF('1.2.d.Publicacions'!C65=2,1/16,IF('1.2.d.Publicacions'!C65=3,1/32,0)))</f>
        <v>0</v>
      </c>
      <c r="H65" s="198">
        <f>IFERROR(E65/(100*VLOOKUP(D65,'N AQU'!B73:C158,2,0)),0)</f>
        <v>0</v>
      </c>
      <c r="I65" s="201" t="str">
        <f>IF(B65&lt;&gt;"",CONCATENATE('Valoració '!$D$7,"1.1.e_00",A65),"")</f>
        <v/>
      </c>
    </row>
    <row r="66" spans="1:9" x14ac:dyDescent="0.25">
      <c r="A66" s="159">
        <v>59</v>
      </c>
      <c r="B66" s="154"/>
      <c r="C66" s="153"/>
      <c r="D66" s="155">
        <f t="shared" si="2"/>
        <v>0</v>
      </c>
      <c r="E66" s="161"/>
      <c r="F66" s="159">
        <f t="shared" si="3"/>
        <v>0</v>
      </c>
      <c r="G66" s="159">
        <f>IF(C66=1,1/8,IF('1.2.d.Publicacions'!C66=2,1/16,IF('1.2.d.Publicacions'!C66=3,1/32,0)))</f>
        <v>0</v>
      </c>
      <c r="H66" s="198">
        <f>IFERROR(E66/(100*VLOOKUP(D66,'N AQU'!B74:C159,2,0)),0)</f>
        <v>0</v>
      </c>
      <c r="I66" s="201" t="str">
        <f>IF(B66&lt;&gt;"",CONCATENATE('Valoració '!$D$7,"1.1.e_00",A66),"")</f>
        <v/>
      </c>
    </row>
    <row r="67" spans="1:9" x14ac:dyDescent="0.25">
      <c r="A67" s="159">
        <v>60</v>
      </c>
      <c r="B67" s="154"/>
      <c r="C67" s="153"/>
      <c r="D67" s="155">
        <f t="shared" si="2"/>
        <v>0</v>
      </c>
      <c r="E67" s="161"/>
      <c r="F67" s="159">
        <f t="shared" si="3"/>
        <v>0</v>
      </c>
      <c r="G67" s="159">
        <f>IF(C67=1,1/8,IF('1.2.d.Publicacions'!C67=2,1/16,IF('1.2.d.Publicacions'!C67=3,1/32,0)))</f>
        <v>0</v>
      </c>
      <c r="H67" s="198">
        <f>IFERROR(E67/(100*VLOOKUP(D67,'N AQU'!B75:C160,2,0)),0)</f>
        <v>0</v>
      </c>
      <c r="I67" s="201" t="str">
        <f>IF(B67&lt;&gt;"",CONCATENATE('Valoració '!$D$7,"1.1.e_00",A67),"")</f>
        <v/>
      </c>
    </row>
    <row r="68" spans="1:9" x14ac:dyDescent="0.25">
      <c r="A68" s="159">
        <v>61</v>
      </c>
      <c r="B68" s="154"/>
      <c r="C68" s="153"/>
      <c r="D68" s="155">
        <f t="shared" si="2"/>
        <v>0</v>
      </c>
      <c r="E68" s="161"/>
      <c r="F68" s="159">
        <f t="shared" si="3"/>
        <v>0</v>
      </c>
      <c r="G68" s="159">
        <f>IF(C68=1,1/8,IF('1.2.d.Publicacions'!C68=2,1/16,IF('1.2.d.Publicacions'!C68=3,1/32,0)))</f>
        <v>0</v>
      </c>
      <c r="H68" s="198">
        <f>IFERROR(E68/(100*VLOOKUP(D68,'N AQU'!B76:C161,2,0)),0)</f>
        <v>0</v>
      </c>
      <c r="I68" s="201" t="str">
        <f>IF(B68&lt;&gt;"",CONCATENATE('Valoració '!$D$7,"1.1.e_00",A68),"")</f>
        <v/>
      </c>
    </row>
    <row r="69" spans="1:9" x14ac:dyDescent="0.25">
      <c r="A69" s="159">
        <v>62</v>
      </c>
      <c r="B69" s="154"/>
      <c r="C69" s="153"/>
      <c r="D69" s="155">
        <f t="shared" si="2"/>
        <v>0</v>
      </c>
      <c r="E69" s="161"/>
      <c r="F69" s="159">
        <f t="shared" si="3"/>
        <v>0</v>
      </c>
      <c r="G69" s="159">
        <f>IF(C69=1,1/8,IF('1.2.d.Publicacions'!C69=2,1/16,IF('1.2.d.Publicacions'!C69=3,1/32,0)))</f>
        <v>0</v>
      </c>
      <c r="H69" s="198">
        <f>IFERROR(E69/(100*VLOOKUP(D69,'N AQU'!B77:C162,2,0)),0)</f>
        <v>0</v>
      </c>
      <c r="I69" s="201" t="str">
        <f>IF(B69&lt;&gt;"",CONCATENATE('Valoració '!$D$7,"1.1.e_00",A69),"")</f>
        <v/>
      </c>
    </row>
    <row r="70" spans="1:9" x14ac:dyDescent="0.25">
      <c r="A70" s="159">
        <v>63</v>
      </c>
      <c r="B70" s="154"/>
      <c r="C70" s="153"/>
      <c r="D70" s="155">
        <f t="shared" si="2"/>
        <v>0</v>
      </c>
      <c r="E70" s="161"/>
      <c r="F70" s="159">
        <f t="shared" si="3"/>
        <v>0</v>
      </c>
      <c r="G70" s="159">
        <f>IF(C70=1,1/8,IF('1.2.d.Publicacions'!C70=2,1/16,IF('1.2.d.Publicacions'!C70=3,1/32,0)))</f>
        <v>0</v>
      </c>
      <c r="H70" s="198">
        <f>IFERROR(E70/(100*VLOOKUP(D70,'N AQU'!B78:C163,2,0)),0)</f>
        <v>0</v>
      </c>
      <c r="I70" s="201" t="str">
        <f>IF(B70&lt;&gt;"",CONCATENATE('Valoració '!$D$7,"1.1.e_00",A70),"")</f>
        <v/>
      </c>
    </row>
    <row r="71" spans="1:9" x14ac:dyDescent="0.25">
      <c r="A71" s="159">
        <v>64</v>
      </c>
      <c r="B71" s="154"/>
      <c r="C71" s="153"/>
      <c r="D71" s="155">
        <f t="shared" si="2"/>
        <v>0</v>
      </c>
      <c r="E71" s="161"/>
      <c r="F71" s="159">
        <f t="shared" si="3"/>
        <v>0</v>
      </c>
      <c r="G71" s="159">
        <f>IF(C71=1,1/8,IF('1.2.d.Publicacions'!C71=2,1/16,IF('1.2.d.Publicacions'!C71=3,1/32,0)))</f>
        <v>0</v>
      </c>
      <c r="H71" s="198">
        <f>IFERROR(E71/(100*VLOOKUP(D71,'N AQU'!B79:C164,2,0)),0)</f>
        <v>0</v>
      </c>
      <c r="I71" s="201" t="str">
        <f>IF(B71&lt;&gt;"",CONCATENATE('Valoració '!$D$7,"1.1.e_00",A71),"")</f>
        <v/>
      </c>
    </row>
    <row r="72" spans="1:9" x14ac:dyDescent="0.25">
      <c r="A72" s="159">
        <v>65</v>
      </c>
      <c r="B72" s="154"/>
      <c r="C72" s="153"/>
      <c r="D72" s="155">
        <f t="shared" si="2"/>
        <v>0</v>
      </c>
      <c r="E72" s="161"/>
      <c r="F72" s="159">
        <f t="shared" ref="F72:F103" si="4">IF(C72&lt;&gt;"",1/8,0)</f>
        <v>0</v>
      </c>
      <c r="G72" s="159">
        <f>IF(C72=1,1/8,IF('1.2.d.Publicacions'!C72=2,1/16,IF('1.2.d.Publicacions'!C72=3,1/32,0)))</f>
        <v>0</v>
      </c>
      <c r="H72" s="198">
        <f>IFERROR(E72/(100*VLOOKUP(D72,'N AQU'!B80:C165,2,0)),0)</f>
        <v>0</v>
      </c>
      <c r="I72" s="201" t="str">
        <f>IF(B72&lt;&gt;"",CONCATENATE('Valoració '!$D$7,"1.1.e_00",A72),"")</f>
        <v/>
      </c>
    </row>
    <row r="73" spans="1:9" x14ac:dyDescent="0.25">
      <c r="A73" s="159">
        <v>66</v>
      </c>
      <c r="B73" s="154"/>
      <c r="C73" s="153"/>
      <c r="D73" s="155">
        <f t="shared" si="2"/>
        <v>0</v>
      </c>
      <c r="E73" s="161"/>
      <c r="F73" s="159">
        <f t="shared" si="4"/>
        <v>0</v>
      </c>
      <c r="G73" s="159">
        <f>IF(C73=1,1/8,IF('1.2.d.Publicacions'!C73=2,1/16,IF('1.2.d.Publicacions'!C73=3,1/32,0)))</f>
        <v>0</v>
      </c>
      <c r="H73" s="198">
        <f>IFERROR(E73/(100*VLOOKUP(D73,'N AQU'!B81:C166,2,0)),0)</f>
        <v>0</v>
      </c>
      <c r="I73" s="201" t="str">
        <f>IF(B73&lt;&gt;"",CONCATENATE('Valoració '!$D$7,"1.1.e_00",A73),"")</f>
        <v/>
      </c>
    </row>
    <row r="74" spans="1:9" x14ac:dyDescent="0.25">
      <c r="A74" s="159">
        <v>67</v>
      </c>
      <c r="B74" s="154"/>
      <c r="C74" s="153"/>
      <c r="D74" s="155">
        <f t="shared" ref="D74:D137" si="5">D73</f>
        <v>0</v>
      </c>
      <c r="E74" s="161"/>
      <c r="F74" s="159">
        <f t="shared" si="4"/>
        <v>0</v>
      </c>
      <c r="G74" s="159">
        <f>IF(C74=1,1/8,IF('1.2.d.Publicacions'!C74=2,1/16,IF('1.2.d.Publicacions'!C74=3,1/32,0)))</f>
        <v>0</v>
      </c>
      <c r="H74" s="198">
        <f>IFERROR(E74/(100*VLOOKUP(D74,'N AQU'!B82:C167,2,0)),0)</f>
        <v>0</v>
      </c>
      <c r="I74" s="201" t="str">
        <f>IF(B74&lt;&gt;"",CONCATENATE('Valoració '!$D$7,"1.1.e_00",A74),"")</f>
        <v/>
      </c>
    </row>
    <row r="75" spans="1:9" x14ac:dyDescent="0.25">
      <c r="A75" s="159">
        <v>68</v>
      </c>
      <c r="B75" s="154"/>
      <c r="C75" s="153"/>
      <c r="D75" s="155">
        <f t="shared" si="5"/>
        <v>0</v>
      </c>
      <c r="E75" s="161"/>
      <c r="F75" s="159">
        <f t="shared" si="4"/>
        <v>0</v>
      </c>
      <c r="G75" s="159">
        <f>IF(C75=1,1/8,IF('1.2.d.Publicacions'!C75=2,1/16,IF('1.2.d.Publicacions'!C75=3,1/32,0)))</f>
        <v>0</v>
      </c>
      <c r="H75" s="198">
        <f>IFERROR(E75/(100*VLOOKUP(D75,'N AQU'!B83:C168,2,0)),0)</f>
        <v>0</v>
      </c>
      <c r="I75" s="201" t="str">
        <f>IF(B75&lt;&gt;"",CONCATENATE('Valoració '!$D$7,"1.1.e_00",A75),"")</f>
        <v/>
      </c>
    </row>
    <row r="76" spans="1:9" x14ac:dyDescent="0.25">
      <c r="A76" s="159">
        <v>69</v>
      </c>
      <c r="B76" s="154"/>
      <c r="C76" s="153"/>
      <c r="D76" s="155">
        <f t="shared" si="5"/>
        <v>0</v>
      </c>
      <c r="E76" s="161"/>
      <c r="F76" s="159">
        <f t="shared" si="4"/>
        <v>0</v>
      </c>
      <c r="G76" s="159">
        <f>IF(C76=1,1/8,IF('1.2.d.Publicacions'!C76=2,1/16,IF('1.2.d.Publicacions'!C76=3,1/32,0)))</f>
        <v>0</v>
      </c>
      <c r="H76" s="198">
        <f>IFERROR(E76/(100*VLOOKUP(D76,'N AQU'!B84:C169,2,0)),0)</f>
        <v>0</v>
      </c>
      <c r="I76" s="201" t="str">
        <f>IF(B76&lt;&gt;"",CONCATENATE('Valoració '!$D$7,"1.1.e_00",A76),"")</f>
        <v/>
      </c>
    </row>
    <row r="77" spans="1:9" x14ac:dyDescent="0.25">
      <c r="A77" s="159">
        <v>70</v>
      </c>
      <c r="B77" s="154"/>
      <c r="C77" s="153"/>
      <c r="D77" s="155">
        <f t="shared" si="5"/>
        <v>0</v>
      </c>
      <c r="E77" s="161"/>
      <c r="F77" s="159">
        <f t="shared" si="4"/>
        <v>0</v>
      </c>
      <c r="G77" s="159">
        <f>IF(C77=1,1/8,IF('1.2.d.Publicacions'!C77=2,1/16,IF('1.2.d.Publicacions'!C77=3,1/32,0)))</f>
        <v>0</v>
      </c>
      <c r="H77" s="198">
        <f>IFERROR(E77/(100*VLOOKUP(D77,'N AQU'!B85:C170,2,0)),0)</f>
        <v>0</v>
      </c>
      <c r="I77" s="201" t="str">
        <f>IF(B77&lt;&gt;"",CONCATENATE('Valoració '!$D$7,"1.1.e_00",A77),"")</f>
        <v/>
      </c>
    </row>
    <row r="78" spans="1:9" x14ac:dyDescent="0.25">
      <c r="A78" s="159">
        <v>71</v>
      </c>
      <c r="B78" s="154"/>
      <c r="C78" s="153"/>
      <c r="D78" s="155">
        <f t="shared" si="5"/>
        <v>0</v>
      </c>
      <c r="E78" s="161"/>
      <c r="F78" s="159">
        <f t="shared" si="4"/>
        <v>0</v>
      </c>
      <c r="G78" s="159">
        <f>IF(C78=1,1/8,IF('1.2.d.Publicacions'!C78=2,1/16,IF('1.2.d.Publicacions'!C78=3,1/32,0)))</f>
        <v>0</v>
      </c>
      <c r="H78" s="198">
        <f>IFERROR(E78/(100*VLOOKUP(D78,'N AQU'!B86:C171,2,0)),0)</f>
        <v>0</v>
      </c>
      <c r="I78" s="201" t="str">
        <f>IF(B78&lt;&gt;"",CONCATENATE('Valoració '!$D$7,"1.1.e_00",A78),"")</f>
        <v/>
      </c>
    </row>
    <row r="79" spans="1:9" x14ac:dyDescent="0.25">
      <c r="A79" s="159">
        <v>72</v>
      </c>
      <c r="B79" s="154"/>
      <c r="C79" s="153"/>
      <c r="D79" s="155">
        <f t="shared" si="5"/>
        <v>0</v>
      </c>
      <c r="E79" s="161"/>
      <c r="F79" s="159">
        <f t="shared" si="4"/>
        <v>0</v>
      </c>
      <c r="G79" s="159">
        <f>IF(C79=1,1/8,IF('1.2.d.Publicacions'!C79=2,1/16,IF('1.2.d.Publicacions'!C79=3,1/32,0)))</f>
        <v>0</v>
      </c>
      <c r="H79" s="198">
        <f>IFERROR(E79/(100*VLOOKUP(D79,'N AQU'!B87:C172,2,0)),0)</f>
        <v>0</v>
      </c>
      <c r="I79" s="201" t="str">
        <f>IF(B79&lt;&gt;"",CONCATENATE('Valoració '!$D$7,"1.1.e_00",A79),"")</f>
        <v/>
      </c>
    </row>
    <row r="80" spans="1:9" x14ac:dyDescent="0.25">
      <c r="A80" s="159">
        <v>73</v>
      </c>
      <c r="B80" s="154"/>
      <c r="C80" s="153"/>
      <c r="D80" s="155">
        <f t="shared" si="5"/>
        <v>0</v>
      </c>
      <c r="E80" s="161"/>
      <c r="F80" s="159">
        <f t="shared" si="4"/>
        <v>0</v>
      </c>
      <c r="G80" s="159">
        <f>IF(C80=1,1/8,IF('1.2.d.Publicacions'!C80=2,1/16,IF('1.2.d.Publicacions'!C80=3,1/32,0)))</f>
        <v>0</v>
      </c>
      <c r="H80" s="198">
        <f>IFERROR(E80/(100*VLOOKUP(D80,'N AQU'!B88:C173,2,0)),0)</f>
        <v>0</v>
      </c>
      <c r="I80" s="201" t="str">
        <f>IF(B80&lt;&gt;"",CONCATENATE('Valoració '!$D$7,"1.1.e_00",A80),"")</f>
        <v/>
      </c>
    </row>
    <row r="81" spans="1:9" x14ac:dyDescent="0.25">
      <c r="A81" s="159">
        <v>74</v>
      </c>
      <c r="B81" s="154"/>
      <c r="C81" s="153"/>
      <c r="D81" s="155">
        <f t="shared" si="5"/>
        <v>0</v>
      </c>
      <c r="E81" s="161"/>
      <c r="F81" s="159">
        <f t="shared" si="4"/>
        <v>0</v>
      </c>
      <c r="G81" s="159">
        <f>IF(C81=1,1/8,IF('1.2.d.Publicacions'!C81=2,1/16,IF('1.2.d.Publicacions'!C81=3,1/32,0)))</f>
        <v>0</v>
      </c>
      <c r="H81" s="198">
        <f>IFERROR(E81/(100*VLOOKUP(D81,'N AQU'!B89:C174,2,0)),0)</f>
        <v>0</v>
      </c>
      <c r="I81" s="201" t="str">
        <f>IF(B81&lt;&gt;"",CONCATENATE('Valoració '!$D$7,"1.1.e_00",A81),"")</f>
        <v/>
      </c>
    </row>
    <row r="82" spans="1:9" x14ac:dyDescent="0.25">
      <c r="A82" s="159">
        <v>75</v>
      </c>
      <c r="B82" s="154"/>
      <c r="C82" s="153"/>
      <c r="D82" s="155">
        <f t="shared" si="5"/>
        <v>0</v>
      </c>
      <c r="E82" s="161"/>
      <c r="F82" s="159">
        <f t="shared" si="4"/>
        <v>0</v>
      </c>
      <c r="G82" s="159">
        <f>IF(C82=1,1/8,IF('1.2.d.Publicacions'!C82=2,1/16,IF('1.2.d.Publicacions'!C82=3,1/32,0)))</f>
        <v>0</v>
      </c>
      <c r="H82" s="198">
        <f>IFERROR(E82/(100*VLOOKUP(D82,'N AQU'!B90:C175,2,0)),0)</f>
        <v>0</v>
      </c>
      <c r="I82" s="201" t="str">
        <f>IF(B82&lt;&gt;"",CONCATENATE('Valoració '!$D$7,"1.1.e_00",A82),"")</f>
        <v/>
      </c>
    </row>
    <row r="83" spans="1:9" x14ac:dyDescent="0.25">
      <c r="A83" s="159">
        <v>76</v>
      </c>
      <c r="B83" s="154"/>
      <c r="C83" s="153"/>
      <c r="D83" s="155">
        <f t="shared" si="5"/>
        <v>0</v>
      </c>
      <c r="E83" s="161"/>
      <c r="F83" s="159">
        <f t="shared" si="4"/>
        <v>0</v>
      </c>
      <c r="G83" s="159">
        <f>IF(C83=1,1/8,IF('1.2.d.Publicacions'!C83=2,1/16,IF('1.2.d.Publicacions'!C83=3,1/32,0)))</f>
        <v>0</v>
      </c>
      <c r="H83" s="198">
        <f>IFERROR(E83/(100*VLOOKUP(D83,'N AQU'!B91:C176,2,0)),0)</f>
        <v>0</v>
      </c>
      <c r="I83" s="201" t="str">
        <f>IF(B83&lt;&gt;"",CONCATENATE('Valoració '!$D$7,"1.1.e_00",A83),"")</f>
        <v/>
      </c>
    </row>
    <row r="84" spans="1:9" x14ac:dyDescent="0.25">
      <c r="A84" s="159">
        <v>77</v>
      </c>
      <c r="B84" s="154"/>
      <c r="C84" s="153"/>
      <c r="D84" s="155">
        <f t="shared" si="5"/>
        <v>0</v>
      </c>
      <c r="E84" s="161"/>
      <c r="F84" s="159">
        <f t="shared" si="4"/>
        <v>0</v>
      </c>
      <c r="G84" s="159">
        <f>IF(C84=1,1/8,IF('1.2.d.Publicacions'!C84=2,1/16,IF('1.2.d.Publicacions'!C84=3,1/32,0)))</f>
        <v>0</v>
      </c>
      <c r="H84" s="198">
        <f>IFERROR(E84/(100*VLOOKUP(D84,'N AQU'!B92:C177,2,0)),0)</f>
        <v>0</v>
      </c>
      <c r="I84" s="201" t="str">
        <f>IF(B84&lt;&gt;"",CONCATENATE('Valoració '!$D$7,"1.1.e_00",A84),"")</f>
        <v/>
      </c>
    </row>
    <row r="85" spans="1:9" x14ac:dyDescent="0.25">
      <c r="A85" s="159">
        <v>78</v>
      </c>
      <c r="B85" s="154"/>
      <c r="C85" s="153"/>
      <c r="D85" s="155">
        <f t="shared" si="5"/>
        <v>0</v>
      </c>
      <c r="E85" s="161"/>
      <c r="F85" s="159">
        <f t="shared" si="4"/>
        <v>0</v>
      </c>
      <c r="G85" s="159">
        <f>IF(C85=1,1/8,IF('1.2.d.Publicacions'!C85=2,1/16,IF('1.2.d.Publicacions'!C85=3,1/32,0)))</f>
        <v>0</v>
      </c>
      <c r="H85" s="198">
        <f>IFERROR(E85/(100*VLOOKUP(D85,'N AQU'!B93:C178,2,0)),0)</f>
        <v>0</v>
      </c>
      <c r="I85" s="201" t="str">
        <f>IF(B85&lt;&gt;"",CONCATENATE('Valoració '!$D$7,"1.1.e_00",A85),"")</f>
        <v/>
      </c>
    </row>
    <row r="86" spans="1:9" x14ac:dyDescent="0.25">
      <c r="A86" s="159">
        <v>79</v>
      </c>
      <c r="B86" s="154"/>
      <c r="C86" s="153"/>
      <c r="D86" s="155">
        <f t="shared" si="5"/>
        <v>0</v>
      </c>
      <c r="E86" s="161"/>
      <c r="F86" s="159">
        <f t="shared" si="4"/>
        <v>0</v>
      </c>
      <c r="G86" s="159">
        <f>IF(C86=1,1/8,IF('1.2.d.Publicacions'!C86=2,1/16,IF('1.2.d.Publicacions'!C86=3,1/32,0)))</f>
        <v>0</v>
      </c>
      <c r="H86" s="198">
        <f>IFERROR(E86/(100*VLOOKUP(D86,'N AQU'!B94:C179,2,0)),0)</f>
        <v>0</v>
      </c>
      <c r="I86" s="201" t="str">
        <f>IF(B86&lt;&gt;"",CONCATENATE('Valoració '!$D$7,"1.1.e_00",A86),"")</f>
        <v/>
      </c>
    </row>
    <row r="87" spans="1:9" x14ac:dyDescent="0.25">
      <c r="A87" s="159">
        <v>80</v>
      </c>
      <c r="B87" s="154"/>
      <c r="C87" s="153"/>
      <c r="D87" s="155">
        <f t="shared" si="5"/>
        <v>0</v>
      </c>
      <c r="E87" s="161"/>
      <c r="F87" s="159">
        <f t="shared" si="4"/>
        <v>0</v>
      </c>
      <c r="G87" s="159">
        <f>IF(C87=1,1/8,IF('1.2.d.Publicacions'!C87=2,1/16,IF('1.2.d.Publicacions'!C87=3,1/32,0)))</f>
        <v>0</v>
      </c>
      <c r="H87" s="198">
        <f>IFERROR(E87/(100*VLOOKUP(D87,'N AQU'!B95:C180,2,0)),0)</f>
        <v>0</v>
      </c>
      <c r="I87" s="201" t="str">
        <f>IF(B87&lt;&gt;"",CONCATENATE('Valoració '!$D$7,"1.1.e_00",A87),"")</f>
        <v/>
      </c>
    </row>
    <row r="88" spans="1:9" x14ac:dyDescent="0.25">
      <c r="A88" s="159">
        <v>81</v>
      </c>
      <c r="B88" s="154"/>
      <c r="C88" s="153"/>
      <c r="D88" s="155">
        <f t="shared" si="5"/>
        <v>0</v>
      </c>
      <c r="E88" s="161"/>
      <c r="F88" s="159">
        <f t="shared" si="4"/>
        <v>0</v>
      </c>
      <c r="G88" s="159">
        <f>IF(C88=1,1/8,IF('1.2.d.Publicacions'!C88=2,1/16,IF('1.2.d.Publicacions'!C88=3,1/32,0)))</f>
        <v>0</v>
      </c>
      <c r="H88" s="198">
        <f>IFERROR(E88/(100*VLOOKUP(D88,'N AQU'!B96:C181,2,0)),0)</f>
        <v>0</v>
      </c>
      <c r="I88" s="201" t="str">
        <f>IF(B88&lt;&gt;"",CONCATENATE('Valoració '!$D$7,"1.1.e_00",A88),"")</f>
        <v/>
      </c>
    </row>
    <row r="89" spans="1:9" x14ac:dyDescent="0.25">
      <c r="A89" s="159">
        <v>82</v>
      </c>
      <c r="B89" s="154"/>
      <c r="C89" s="153"/>
      <c r="D89" s="155">
        <f t="shared" si="5"/>
        <v>0</v>
      </c>
      <c r="E89" s="161"/>
      <c r="F89" s="159">
        <f t="shared" si="4"/>
        <v>0</v>
      </c>
      <c r="G89" s="159">
        <f>IF(C89=1,1/8,IF('1.2.d.Publicacions'!C89=2,1/16,IF('1.2.d.Publicacions'!C89=3,1/32,0)))</f>
        <v>0</v>
      </c>
      <c r="H89" s="198">
        <f>IFERROR(E89/(100*VLOOKUP(D89,'N AQU'!B97:C182,2,0)),0)</f>
        <v>0</v>
      </c>
      <c r="I89" s="201" t="str">
        <f>IF(B89&lt;&gt;"",CONCATENATE('Valoració '!$D$7,"1.1.e_00",A89),"")</f>
        <v/>
      </c>
    </row>
    <row r="90" spans="1:9" x14ac:dyDescent="0.25">
      <c r="A90" s="159">
        <v>83</v>
      </c>
      <c r="B90" s="154"/>
      <c r="C90" s="153"/>
      <c r="D90" s="155">
        <f t="shared" si="5"/>
        <v>0</v>
      </c>
      <c r="E90" s="161"/>
      <c r="F90" s="159">
        <f t="shared" si="4"/>
        <v>0</v>
      </c>
      <c r="G90" s="159">
        <f>IF(C90=1,1/8,IF('1.2.d.Publicacions'!C90=2,1/16,IF('1.2.d.Publicacions'!C90=3,1/32,0)))</f>
        <v>0</v>
      </c>
      <c r="H90" s="198">
        <f>IFERROR(E90/(100*VLOOKUP(D90,'N AQU'!B98:C183,2,0)),0)</f>
        <v>0</v>
      </c>
      <c r="I90" s="201" t="str">
        <f>IF(B90&lt;&gt;"",CONCATENATE('Valoració '!$D$7,"1.1.e_00",A90),"")</f>
        <v/>
      </c>
    </row>
    <row r="91" spans="1:9" x14ac:dyDescent="0.25">
      <c r="A91" s="159">
        <v>84</v>
      </c>
      <c r="B91" s="154"/>
      <c r="C91" s="153"/>
      <c r="D91" s="155">
        <f t="shared" si="5"/>
        <v>0</v>
      </c>
      <c r="E91" s="161"/>
      <c r="F91" s="159">
        <f t="shared" si="4"/>
        <v>0</v>
      </c>
      <c r="G91" s="159">
        <f>IF(C91=1,1/8,IF('1.2.d.Publicacions'!C91=2,1/16,IF('1.2.d.Publicacions'!C91=3,1/32,0)))</f>
        <v>0</v>
      </c>
      <c r="H91" s="198">
        <f>IFERROR(E91/(100*VLOOKUP(D91,'N AQU'!B99:C184,2,0)),0)</f>
        <v>0</v>
      </c>
      <c r="I91" s="201" t="str">
        <f>IF(B91&lt;&gt;"",CONCATENATE('Valoració '!$D$7,"1.1.e_00",A91),"")</f>
        <v/>
      </c>
    </row>
    <row r="92" spans="1:9" x14ac:dyDescent="0.25">
      <c r="A92" s="159">
        <v>85</v>
      </c>
      <c r="B92" s="154"/>
      <c r="C92" s="153"/>
      <c r="D92" s="155">
        <f t="shared" si="5"/>
        <v>0</v>
      </c>
      <c r="E92" s="161"/>
      <c r="F92" s="159">
        <f t="shared" si="4"/>
        <v>0</v>
      </c>
      <c r="G92" s="159">
        <f>IF(C92=1,1/8,IF('1.2.d.Publicacions'!C92=2,1/16,IF('1.2.d.Publicacions'!C92=3,1/32,0)))</f>
        <v>0</v>
      </c>
      <c r="H92" s="198">
        <f>IFERROR(E92/(100*VLOOKUP(D92,'N AQU'!B100:C185,2,0)),0)</f>
        <v>0</v>
      </c>
      <c r="I92" s="201" t="str">
        <f>IF(B92&lt;&gt;"",CONCATENATE('Valoració '!$D$7,"1.1.e_00",A92),"")</f>
        <v/>
      </c>
    </row>
    <row r="93" spans="1:9" x14ac:dyDescent="0.25">
      <c r="A93" s="159">
        <v>86</v>
      </c>
      <c r="B93" s="154"/>
      <c r="C93" s="153"/>
      <c r="D93" s="155">
        <f t="shared" si="5"/>
        <v>0</v>
      </c>
      <c r="E93" s="161"/>
      <c r="F93" s="159">
        <f t="shared" si="4"/>
        <v>0</v>
      </c>
      <c r="G93" s="159">
        <f>IF(C93=1,1/8,IF('1.2.d.Publicacions'!C93=2,1/16,IF('1.2.d.Publicacions'!C93=3,1/32,0)))</f>
        <v>0</v>
      </c>
      <c r="H93" s="198">
        <f>IFERROR(E93/(100*VLOOKUP(D93,'N AQU'!B101:C186,2,0)),0)</f>
        <v>0</v>
      </c>
      <c r="I93" s="201" t="str">
        <f>IF(B93&lt;&gt;"",CONCATENATE('Valoració '!$D$7,"1.1.e_00",A93),"")</f>
        <v/>
      </c>
    </row>
    <row r="94" spans="1:9" x14ac:dyDescent="0.25">
      <c r="A94" s="159">
        <v>87</v>
      </c>
      <c r="B94" s="154"/>
      <c r="C94" s="153"/>
      <c r="D94" s="155">
        <f t="shared" si="5"/>
        <v>0</v>
      </c>
      <c r="E94" s="161"/>
      <c r="F94" s="159">
        <f t="shared" si="4"/>
        <v>0</v>
      </c>
      <c r="G94" s="159">
        <f>IF(C94=1,1/8,IF('1.2.d.Publicacions'!C94=2,1/16,IF('1.2.d.Publicacions'!C94=3,1/32,0)))</f>
        <v>0</v>
      </c>
      <c r="H94" s="198">
        <f>IFERROR(E94/(100*VLOOKUP(D94,'N AQU'!B102:C187,2,0)),0)</f>
        <v>0</v>
      </c>
      <c r="I94" s="201" t="str">
        <f>IF(B94&lt;&gt;"",CONCATENATE('Valoració '!$D$7,"1.1.e_00",A94),"")</f>
        <v/>
      </c>
    </row>
    <row r="95" spans="1:9" x14ac:dyDescent="0.25">
      <c r="A95" s="159">
        <v>88</v>
      </c>
      <c r="B95" s="154"/>
      <c r="C95" s="153"/>
      <c r="D95" s="155">
        <f t="shared" si="5"/>
        <v>0</v>
      </c>
      <c r="E95" s="161"/>
      <c r="F95" s="159">
        <f t="shared" si="4"/>
        <v>0</v>
      </c>
      <c r="G95" s="159">
        <f>IF(C95=1,1/8,IF('1.2.d.Publicacions'!C95=2,1/16,IF('1.2.d.Publicacions'!C95=3,1/32,0)))</f>
        <v>0</v>
      </c>
      <c r="H95" s="198">
        <f>IFERROR(E95/(100*VLOOKUP(D95,'N AQU'!B103:C188,2,0)),0)</f>
        <v>0</v>
      </c>
      <c r="I95" s="201" t="str">
        <f>IF(B95&lt;&gt;"",CONCATENATE('Valoració '!$D$7,"1.1.e_00",A95),"")</f>
        <v/>
      </c>
    </row>
    <row r="96" spans="1:9" x14ac:dyDescent="0.25">
      <c r="A96" s="159">
        <v>89</v>
      </c>
      <c r="B96" s="154"/>
      <c r="C96" s="153"/>
      <c r="D96" s="155">
        <f t="shared" si="5"/>
        <v>0</v>
      </c>
      <c r="E96" s="161"/>
      <c r="F96" s="159">
        <f t="shared" si="4"/>
        <v>0</v>
      </c>
      <c r="G96" s="159">
        <f>IF(C96=1,1/8,IF('1.2.d.Publicacions'!C96=2,1/16,IF('1.2.d.Publicacions'!C96=3,1/32,0)))</f>
        <v>0</v>
      </c>
      <c r="H96" s="198">
        <f>IFERROR(E96/(100*VLOOKUP(D96,'N AQU'!B104:C189,2,0)),0)</f>
        <v>0</v>
      </c>
      <c r="I96" s="201" t="str">
        <f>IF(B96&lt;&gt;"",CONCATENATE('Valoració '!$D$7,"1.1.e_00",A96),"")</f>
        <v/>
      </c>
    </row>
    <row r="97" spans="1:9" x14ac:dyDescent="0.25">
      <c r="A97" s="159">
        <v>90</v>
      </c>
      <c r="B97" s="154"/>
      <c r="C97" s="153"/>
      <c r="D97" s="155">
        <f t="shared" si="5"/>
        <v>0</v>
      </c>
      <c r="E97" s="161"/>
      <c r="F97" s="159">
        <f t="shared" si="4"/>
        <v>0</v>
      </c>
      <c r="G97" s="159">
        <f>IF(C97=1,1/8,IF('1.2.d.Publicacions'!C97=2,1/16,IF('1.2.d.Publicacions'!C97=3,1/32,0)))</f>
        <v>0</v>
      </c>
      <c r="H97" s="198">
        <f>IFERROR(E97/(100*VLOOKUP(D97,'N AQU'!B105:C190,2,0)),0)</f>
        <v>0</v>
      </c>
      <c r="I97" s="201" t="str">
        <f>IF(B97&lt;&gt;"",CONCATENATE('Valoració '!$D$7,"1.1.e_00",A97),"")</f>
        <v/>
      </c>
    </row>
    <row r="98" spans="1:9" x14ac:dyDescent="0.25">
      <c r="A98" s="159">
        <v>91</v>
      </c>
      <c r="B98" s="154"/>
      <c r="C98" s="153"/>
      <c r="D98" s="155">
        <f t="shared" si="5"/>
        <v>0</v>
      </c>
      <c r="E98" s="161"/>
      <c r="F98" s="159">
        <f t="shared" si="4"/>
        <v>0</v>
      </c>
      <c r="G98" s="159">
        <f>IF(C98=1,1/8,IF('1.2.d.Publicacions'!C98=2,1/16,IF('1.2.d.Publicacions'!C98=3,1/32,0)))</f>
        <v>0</v>
      </c>
      <c r="H98" s="198">
        <f>IFERROR(E98/(100*VLOOKUP(D98,'N AQU'!B106:C191,2,0)),0)</f>
        <v>0</v>
      </c>
      <c r="I98" s="201" t="str">
        <f>IF(B98&lt;&gt;"",CONCATENATE('Valoració '!$D$7,"1.1.e_00",A98),"")</f>
        <v/>
      </c>
    </row>
    <row r="99" spans="1:9" x14ac:dyDescent="0.25">
      <c r="A99" s="159">
        <v>92</v>
      </c>
      <c r="B99" s="154"/>
      <c r="C99" s="153"/>
      <c r="D99" s="155">
        <f t="shared" si="5"/>
        <v>0</v>
      </c>
      <c r="E99" s="161"/>
      <c r="F99" s="159">
        <f t="shared" si="4"/>
        <v>0</v>
      </c>
      <c r="G99" s="159">
        <f>IF(C99=1,1/8,IF('1.2.d.Publicacions'!C99=2,1/16,IF('1.2.d.Publicacions'!C99=3,1/32,0)))</f>
        <v>0</v>
      </c>
      <c r="H99" s="198">
        <f>IFERROR(E99/(100*VLOOKUP(D99,'N AQU'!B107:C192,2,0)),0)</f>
        <v>0</v>
      </c>
      <c r="I99" s="201" t="str">
        <f>IF(B99&lt;&gt;"",CONCATENATE('Valoració '!$D$7,"1.1.e_00",A99),"")</f>
        <v/>
      </c>
    </row>
    <row r="100" spans="1:9" x14ac:dyDescent="0.25">
      <c r="A100" s="159">
        <v>93</v>
      </c>
      <c r="B100" s="154"/>
      <c r="C100" s="153"/>
      <c r="D100" s="155">
        <f t="shared" si="5"/>
        <v>0</v>
      </c>
      <c r="E100" s="161"/>
      <c r="F100" s="159">
        <f t="shared" si="4"/>
        <v>0</v>
      </c>
      <c r="G100" s="159">
        <f>IF(C100=1,1/8,IF('1.2.d.Publicacions'!C100=2,1/16,IF('1.2.d.Publicacions'!C100=3,1/32,0)))</f>
        <v>0</v>
      </c>
      <c r="H100" s="198">
        <f>IFERROR(E100/(100*VLOOKUP(D100,'N AQU'!B108:C193,2,0)),0)</f>
        <v>0</v>
      </c>
      <c r="I100" s="201" t="str">
        <f>IF(B100&lt;&gt;"",CONCATENATE('Valoració '!$D$7,"1.1.e_00",A100),"")</f>
        <v/>
      </c>
    </row>
    <row r="101" spans="1:9" x14ac:dyDescent="0.25">
      <c r="A101" s="159">
        <v>94</v>
      </c>
      <c r="B101" s="154"/>
      <c r="C101" s="153"/>
      <c r="D101" s="155">
        <f t="shared" si="5"/>
        <v>0</v>
      </c>
      <c r="E101" s="161"/>
      <c r="F101" s="159">
        <f t="shared" si="4"/>
        <v>0</v>
      </c>
      <c r="G101" s="159">
        <f>IF(C101=1,1/8,IF('1.2.d.Publicacions'!C101=2,1/16,IF('1.2.d.Publicacions'!C101=3,1/32,0)))</f>
        <v>0</v>
      </c>
      <c r="H101" s="198">
        <f>IFERROR(E101/(100*VLOOKUP(D101,'N AQU'!B109:C194,2,0)),0)</f>
        <v>0</v>
      </c>
      <c r="I101" s="201" t="str">
        <f>IF(B101&lt;&gt;"",CONCATENATE('Valoració '!$D$7,"1.1.e_00",A101),"")</f>
        <v/>
      </c>
    </row>
    <row r="102" spans="1:9" x14ac:dyDescent="0.25">
      <c r="A102" s="159">
        <v>95</v>
      </c>
      <c r="B102" s="154"/>
      <c r="C102" s="153"/>
      <c r="D102" s="155">
        <f t="shared" si="5"/>
        <v>0</v>
      </c>
      <c r="E102" s="161"/>
      <c r="F102" s="159">
        <f t="shared" si="4"/>
        <v>0</v>
      </c>
      <c r="G102" s="159">
        <f>IF(C102=1,1/8,IF('1.2.d.Publicacions'!C102=2,1/16,IF('1.2.d.Publicacions'!C102=3,1/32,0)))</f>
        <v>0</v>
      </c>
      <c r="H102" s="198">
        <f>IFERROR(E102/(100*VLOOKUP(D102,'N AQU'!B110:C195,2,0)),0)</f>
        <v>0</v>
      </c>
      <c r="I102" s="201" t="str">
        <f>IF(B102&lt;&gt;"",CONCATENATE('Valoració '!$D$7,"1.1.e_00",A102),"")</f>
        <v/>
      </c>
    </row>
    <row r="103" spans="1:9" x14ac:dyDescent="0.25">
      <c r="A103" s="159">
        <v>96</v>
      </c>
      <c r="B103" s="154"/>
      <c r="C103" s="153"/>
      <c r="D103" s="155">
        <f t="shared" si="5"/>
        <v>0</v>
      </c>
      <c r="E103" s="161"/>
      <c r="F103" s="159">
        <f t="shared" si="4"/>
        <v>0</v>
      </c>
      <c r="G103" s="159">
        <f>IF(C103=1,1/8,IF('1.2.d.Publicacions'!C103=2,1/16,IF('1.2.d.Publicacions'!C103=3,1/32,0)))</f>
        <v>0</v>
      </c>
      <c r="H103" s="198">
        <f>IFERROR(E103/(100*VLOOKUP(D103,'N AQU'!B111:C196,2,0)),0)</f>
        <v>0</v>
      </c>
      <c r="I103" s="201" t="str">
        <f>IF(B103&lt;&gt;"",CONCATENATE('Valoració '!$D$7,"1.1.e_00",A103),"")</f>
        <v/>
      </c>
    </row>
    <row r="104" spans="1:9" x14ac:dyDescent="0.25">
      <c r="A104" s="159">
        <v>97</v>
      </c>
      <c r="B104" s="154"/>
      <c r="C104" s="153"/>
      <c r="D104" s="155">
        <f t="shared" si="5"/>
        <v>0</v>
      </c>
      <c r="E104" s="161"/>
      <c r="F104" s="159">
        <f t="shared" ref="F104:F135" si="6">IF(C104&lt;&gt;"",1/8,0)</f>
        <v>0</v>
      </c>
      <c r="G104" s="159">
        <f>IF(C104=1,1/8,IF('1.2.d.Publicacions'!C104=2,1/16,IF('1.2.d.Publicacions'!C104=3,1/32,0)))</f>
        <v>0</v>
      </c>
      <c r="H104" s="198">
        <f>IFERROR(E104/(100*VLOOKUP(D104,'N AQU'!B112:C197,2,0)),0)</f>
        <v>0</v>
      </c>
      <c r="I104" s="201" t="str">
        <f>IF(B104&lt;&gt;"",CONCATENATE('Valoració '!$D$7,"1.1.e_00",A104),"")</f>
        <v/>
      </c>
    </row>
    <row r="105" spans="1:9" x14ac:dyDescent="0.25">
      <c r="A105" s="159">
        <v>98</v>
      </c>
      <c r="B105" s="154"/>
      <c r="C105" s="153"/>
      <c r="D105" s="155">
        <f t="shared" si="5"/>
        <v>0</v>
      </c>
      <c r="E105" s="161"/>
      <c r="F105" s="159">
        <f t="shared" si="6"/>
        <v>0</v>
      </c>
      <c r="G105" s="159">
        <f>IF(C105=1,1/8,IF('1.2.d.Publicacions'!C105=2,1/16,IF('1.2.d.Publicacions'!C105=3,1/32,0)))</f>
        <v>0</v>
      </c>
      <c r="H105" s="198">
        <f>IFERROR(E105/(100*VLOOKUP(D105,'N AQU'!B113:C198,2,0)),0)</f>
        <v>0</v>
      </c>
      <c r="I105" s="201" t="str">
        <f>IF(B105&lt;&gt;"",CONCATENATE('Valoració '!$D$7,"1.1.e_00",A105),"")</f>
        <v/>
      </c>
    </row>
    <row r="106" spans="1:9" x14ac:dyDescent="0.25">
      <c r="A106" s="159">
        <v>99</v>
      </c>
      <c r="B106" s="154"/>
      <c r="C106" s="153"/>
      <c r="D106" s="155">
        <f t="shared" si="5"/>
        <v>0</v>
      </c>
      <c r="E106" s="161"/>
      <c r="F106" s="159">
        <f t="shared" si="6"/>
        <v>0</v>
      </c>
      <c r="G106" s="159">
        <f>IF(C106=1,1/8,IF('1.2.d.Publicacions'!C106=2,1/16,IF('1.2.d.Publicacions'!C106=3,1/32,0)))</f>
        <v>0</v>
      </c>
      <c r="H106" s="198">
        <f>IFERROR(E106/(100*VLOOKUP(D106,'N AQU'!B114:C199,2,0)),0)</f>
        <v>0</v>
      </c>
      <c r="I106" s="201" t="str">
        <f>IF(B106&lt;&gt;"",CONCATENATE('Valoració '!$D$7,"1.1.e_00",A106),"")</f>
        <v/>
      </c>
    </row>
    <row r="107" spans="1:9" x14ac:dyDescent="0.25">
      <c r="A107" s="159">
        <v>100</v>
      </c>
      <c r="B107" s="154"/>
      <c r="C107" s="153"/>
      <c r="D107" s="155">
        <f t="shared" si="5"/>
        <v>0</v>
      </c>
      <c r="E107" s="161"/>
      <c r="F107" s="159">
        <f t="shared" si="6"/>
        <v>0</v>
      </c>
      <c r="G107" s="159">
        <f>IF(C107=1,1/8,IF('1.2.d.Publicacions'!C107=2,1/16,IF('1.2.d.Publicacions'!C107=3,1/32,0)))</f>
        <v>0</v>
      </c>
      <c r="H107" s="198">
        <f>IFERROR(E107/(100*VLOOKUP(D107,'N AQU'!B115:C200,2,0)),0)</f>
        <v>0</v>
      </c>
      <c r="I107" s="201" t="str">
        <f>IF(B107&lt;&gt;"",CONCATENATE('Valoració '!$D$7,"1.1.e_00",A107),"")</f>
        <v/>
      </c>
    </row>
    <row r="108" spans="1:9" x14ac:dyDescent="0.25">
      <c r="A108" s="159">
        <v>101</v>
      </c>
      <c r="B108" s="154"/>
      <c r="C108" s="153"/>
      <c r="D108" s="155">
        <f t="shared" si="5"/>
        <v>0</v>
      </c>
      <c r="E108" s="161"/>
      <c r="F108" s="159">
        <f t="shared" si="6"/>
        <v>0</v>
      </c>
      <c r="G108" s="159">
        <f>IF(C108=1,1/8,IF('1.2.d.Publicacions'!C108=2,1/16,IF('1.2.d.Publicacions'!C108=3,1/32,0)))</f>
        <v>0</v>
      </c>
      <c r="H108" s="198">
        <f>IFERROR(E108/(100*VLOOKUP(D108,'N AQU'!B116:C201,2,0)),0)</f>
        <v>0</v>
      </c>
      <c r="I108" s="201" t="str">
        <f>IF(B108&lt;&gt;"",CONCATENATE('Valoració '!$D$7,"1.1.e_00",A108),"")</f>
        <v/>
      </c>
    </row>
    <row r="109" spans="1:9" x14ac:dyDescent="0.25">
      <c r="A109" s="159">
        <v>102</v>
      </c>
      <c r="B109" s="154"/>
      <c r="C109" s="153"/>
      <c r="D109" s="155">
        <f t="shared" si="5"/>
        <v>0</v>
      </c>
      <c r="E109" s="161"/>
      <c r="F109" s="159">
        <f t="shared" si="6"/>
        <v>0</v>
      </c>
      <c r="G109" s="159">
        <f>IF(C109=1,1/8,IF('1.2.d.Publicacions'!C109=2,1/16,IF('1.2.d.Publicacions'!C109=3,1/32,0)))</f>
        <v>0</v>
      </c>
      <c r="H109" s="198">
        <f>IFERROR(E109/(100*VLOOKUP(D109,'N AQU'!B117:C202,2,0)),0)</f>
        <v>0</v>
      </c>
      <c r="I109" s="201" t="str">
        <f>IF(B109&lt;&gt;"",CONCATENATE('Valoració '!$D$7,"1.1.e_00",A109),"")</f>
        <v/>
      </c>
    </row>
    <row r="110" spans="1:9" x14ac:dyDescent="0.25">
      <c r="A110" s="159">
        <v>103</v>
      </c>
      <c r="B110" s="154"/>
      <c r="C110" s="153"/>
      <c r="D110" s="155">
        <f t="shared" si="5"/>
        <v>0</v>
      </c>
      <c r="E110" s="161"/>
      <c r="F110" s="159">
        <f t="shared" si="6"/>
        <v>0</v>
      </c>
      <c r="G110" s="159">
        <f>IF(C110=1,1/8,IF('1.2.d.Publicacions'!C110=2,1/16,IF('1.2.d.Publicacions'!C110=3,1/32,0)))</f>
        <v>0</v>
      </c>
      <c r="H110" s="198">
        <f>IFERROR(E110/(100*VLOOKUP(D110,'N AQU'!B118:C203,2,0)),0)</f>
        <v>0</v>
      </c>
      <c r="I110" s="201" t="str">
        <f>IF(B110&lt;&gt;"",CONCATENATE('Valoració '!$D$7,"1.1.e_00",A110),"")</f>
        <v/>
      </c>
    </row>
    <row r="111" spans="1:9" x14ac:dyDescent="0.25">
      <c r="A111" s="159">
        <v>104</v>
      </c>
      <c r="B111" s="154"/>
      <c r="C111" s="153"/>
      <c r="D111" s="155">
        <f t="shared" si="5"/>
        <v>0</v>
      </c>
      <c r="E111" s="161"/>
      <c r="F111" s="159">
        <f t="shared" si="6"/>
        <v>0</v>
      </c>
      <c r="G111" s="159">
        <f>IF(C111=1,1/8,IF('1.2.d.Publicacions'!C111=2,1/16,IF('1.2.d.Publicacions'!C111=3,1/32,0)))</f>
        <v>0</v>
      </c>
      <c r="H111" s="198">
        <f>IFERROR(E111/(100*VLOOKUP(D111,'N AQU'!B119:C204,2,0)),0)</f>
        <v>0</v>
      </c>
      <c r="I111" s="201" t="str">
        <f>IF(B111&lt;&gt;"",CONCATENATE('Valoració '!$D$7,"1.1.e_00",A111),"")</f>
        <v/>
      </c>
    </row>
    <row r="112" spans="1:9" x14ac:dyDescent="0.25">
      <c r="A112" s="159">
        <v>105</v>
      </c>
      <c r="B112" s="154"/>
      <c r="C112" s="153"/>
      <c r="D112" s="155">
        <f t="shared" si="5"/>
        <v>0</v>
      </c>
      <c r="E112" s="161"/>
      <c r="F112" s="159">
        <f t="shared" si="6"/>
        <v>0</v>
      </c>
      <c r="G112" s="159">
        <f>IF(C112=1,1/8,IF('1.2.d.Publicacions'!C112=2,1/16,IF('1.2.d.Publicacions'!C112=3,1/32,0)))</f>
        <v>0</v>
      </c>
      <c r="H112" s="198">
        <f>IFERROR(E112/(100*VLOOKUP(D112,'N AQU'!B120:C205,2,0)),0)</f>
        <v>0</v>
      </c>
      <c r="I112" s="201" t="str">
        <f>IF(B112&lt;&gt;"",CONCATENATE('Valoració '!$D$7,"1.1.e_00",A112),"")</f>
        <v/>
      </c>
    </row>
    <row r="113" spans="1:9" x14ac:dyDescent="0.25">
      <c r="A113" s="159">
        <v>106</v>
      </c>
      <c r="B113" s="154"/>
      <c r="C113" s="153"/>
      <c r="D113" s="155">
        <f t="shared" si="5"/>
        <v>0</v>
      </c>
      <c r="E113" s="161"/>
      <c r="F113" s="159">
        <f t="shared" si="6"/>
        <v>0</v>
      </c>
      <c r="G113" s="159">
        <f>IF(C113=1,1/8,IF('1.2.d.Publicacions'!C113=2,1/16,IF('1.2.d.Publicacions'!C113=3,1/32,0)))</f>
        <v>0</v>
      </c>
      <c r="H113" s="198">
        <f>IFERROR(E113/(100*VLOOKUP(D113,'N AQU'!B121:C206,2,0)),0)</f>
        <v>0</v>
      </c>
      <c r="I113" s="201" t="str">
        <f>IF(B113&lt;&gt;"",CONCATENATE('Valoració '!$D$7,"1.1.e_00",A113),"")</f>
        <v/>
      </c>
    </row>
    <row r="114" spans="1:9" x14ac:dyDescent="0.25">
      <c r="A114" s="159">
        <v>107</v>
      </c>
      <c r="B114" s="154"/>
      <c r="C114" s="153"/>
      <c r="D114" s="155">
        <f t="shared" si="5"/>
        <v>0</v>
      </c>
      <c r="E114" s="161"/>
      <c r="F114" s="159">
        <f t="shared" si="6"/>
        <v>0</v>
      </c>
      <c r="G114" s="159">
        <f>IF(C114=1,1/8,IF('1.2.d.Publicacions'!C114=2,1/16,IF('1.2.d.Publicacions'!C114=3,1/32,0)))</f>
        <v>0</v>
      </c>
      <c r="H114" s="198">
        <f>IFERROR(E114/(100*VLOOKUP(D114,'N AQU'!B122:C207,2,0)),0)</f>
        <v>0</v>
      </c>
      <c r="I114" s="201" t="str">
        <f>IF(B114&lt;&gt;"",CONCATENATE('Valoració '!$D$7,"1.1.e_00",A114),"")</f>
        <v/>
      </c>
    </row>
    <row r="115" spans="1:9" x14ac:dyDescent="0.25">
      <c r="A115" s="159">
        <v>108</v>
      </c>
      <c r="B115" s="154"/>
      <c r="C115" s="153"/>
      <c r="D115" s="155">
        <f t="shared" si="5"/>
        <v>0</v>
      </c>
      <c r="E115" s="161"/>
      <c r="F115" s="159">
        <f t="shared" si="6"/>
        <v>0</v>
      </c>
      <c r="G115" s="159">
        <f>IF(C115=1,1/8,IF('1.2.d.Publicacions'!C115=2,1/16,IF('1.2.d.Publicacions'!C115=3,1/32,0)))</f>
        <v>0</v>
      </c>
      <c r="H115" s="198">
        <f>IFERROR(E115/(100*VLOOKUP(D115,'N AQU'!B123:C208,2,0)),0)</f>
        <v>0</v>
      </c>
      <c r="I115" s="201" t="str">
        <f>IF(B115&lt;&gt;"",CONCATENATE('Valoració '!$D$7,"1.1.e_00",A115),"")</f>
        <v/>
      </c>
    </row>
    <row r="116" spans="1:9" x14ac:dyDescent="0.25">
      <c r="A116" s="159">
        <v>109</v>
      </c>
      <c r="B116" s="154"/>
      <c r="C116" s="153"/>
      <c r="D116" s="155">
        <f t="shared" si="5"/>
        <v>0</v>
      </c>
      <c r="E116" s="161"/>
      <c r="F116" s="159">
        <f t="shared" si="6"/>
        <v>0</v>
      </c>
      <c r="G116" s="159">
        <f>IF(C116=1,1/8,IF('1.2.d.Publicacions'!C116=2,1/16,IF('1.2.d.Publicacions'!C116=3,1/32,0)))</f>
        <v>0</v>
      </c>
      <c r="H116" s="198">
        <f>IFERROR(E116/(100*VLOOKUP(D116,'N AQU'!B124:C209,2,0)),0)</f>
        <v>0</v>
      </c>
      <c r="I116" s="201" t="str">
        <f>IF(B116&lt;&gt;"",CONCATENATE('Valoració '!$D$7,"1.1.e_00",A116),"")</f>
        <v/>
      </c>
    </row>
    <row r="117" spans="1:9" x14ac:dyDescent="0.25">
      <c r="A117" s="159">
        <v>110</v>
      </c>
      <c r="B117" s="154"/>
      <c r="C117" s="153"/>
      <c r="D117" s="155">
        <f t="shared" si="5"/>
        <v>0</v>
      </c>
      <c r="E117" s="161"/>
      <c r="F117" s="159">
        <f t="shared" si="6"/>
        <v>0</v>
      </c>
      <c r="G117" s="159">
        <f>IF(C117=1,1/8,IF('1.2.d.Publicacions'!C117=2,1/16,IF('1.2.d.Publicacions'!C117=3,1/32,0)))</f>
        <v>0</v>
      </c>
      <c r="H117" s="198">
        <f>IFERROR(E117/(100*VLOOKUP(D117,'N AQU'!B125:C210,2,0)),0)</f>
        <v>0</v>
      </c>
      <c r="I117" s="201" t="str">
        <f>IF(B117&lt;&gt;"",CONCATENATE('Valoració '!$D$7,"1.1.e_00",A117),"")</f>
        <v/>
      </c>
    </row>
    <row r="118" spans="1:9" x14ac:dyDescent="0.25">
      <c r="A118" s="159">
        <v>111</v>
      </c>
      <c r="B118" s="154"/>
      <c r="C118" s="153"/>
      <c r="D118" s="155">
        <f t="shared" si="5"/>
        <v>0</v>
      </c>
      <c r="E118" s="161"/>
      <c r="F118" s="159">
        <f t="shared" si="6"/>
        <v>0</v>
      </c>
      <c r="G118" s="159">
        <f>IF(C118=1,1/8,IF('1.2.d.Publicacions'!C118=2,1/16,IF('1.2.d.Publicacions'!C118=3,1/32,0)))</f>
        <v>0</v>
      </c>
      <c r="H118" s="198">
        <f>IFERROR(E118/(100*VLOOKUP(D118,'N AQU'!B126:C211,2,0)),0)</f>
        <v>0</v>
      </c>
      <c r="I118" s="201" t="str">
        <f>IF(B118&lt;&gt;"",CONCATENATE('Valoració '!$D$7,"1.1.e_00",A118),"")</f>
        <v/>
      </c>
    </row>
    <row r="119" spans="1:9" x14ac:dyDescent="0.25">
      <c r="A119" s="159">
        <v>112</v>
      </c>
      <c r="B119" s="154"/>
      <c r="C119" s="153"/>
      <c r="D119" s="155">
        <f t="shared" si="5"/>
        <v>0</v>
      </c>
      <c r="E119" s="161"/>
      <c r="F119" s="159">
        <f t="shared" si="6"/>
        <v>0</v>
      </c>
      <c r="G119" s="159">
        <f>IF(C119=1,1/8,IF('1.2.d.Publicacions'!C119=2,1/16,IF('1.2.d.Publicacions'!C119=3,1/32,0)))</f>
        <v>0</v>
      </c>
      <c r="H119" s="198">
        <f>IFERROR(E119/(100*VLOOKUP(D119,'N AQU'!B127:C212,2,0)),0)</f>
        <v>0</v>
      </c>
      <c r="I119" s="201" t="str">
        <f>IF(B119&lt;&gt;"",CONCATENATE('Valoració '!$D$7,"1.1.e_00",A119),"")</f>
        <v/>
      </c>
    </row>
    <row r="120" spans="1:9" x14ac:dyDescent="0.25">
      <c r="A120" s="159">
        <v>113</v>
      </c>
      <c r="B120" s="154"/>
      <c r="C120" s="153"/>
      <c r="D120" s="155">
        <f t="shared" si="5"/>
        <v>0</v>
      </c>
      <c r="E120" s="161"/>
      <c r="F120" s="159">
        <f t="shared" si="6"/>
        <v>0</v>
      </c>
      <c r="G120" s="159">
        <f>IF(C120=1,1/8,IF('1.2.d.Publicacions'!C120=2,1/16,IF('1.2.d.Publicacions'!C120=3,1/32,0)))</f>
        <v>0</v>
      </c>
      <c r="H120" s="198">
        <f>IFERROR(E120/(100*VLOOKUP(D120,'N AQU'!B128:C213,2,0)),0)</f>
        <v>0</v>
      </c>
      <c r="I120" s="201" t="str">
        <f>IF(B120&lt;&gt;"",CONCATENATE('Valoració '!$D$7,"1.1.e_00",A120),"")</f>
        <v/>
      </c>
    </row>
    <row r="121" spans="1:9" x14ac:dyDescent="0.25">
      <c r="A121" s="159">
        <v>114</v>
      </c>
      <c r="B121" s="154"/>
      <c r="C121" s="153"/>
      <c r="D121" s="155">
        <f t="shared" si="5"/>
        <v>0</v>
      </c>
      <c r="E121" s="161"/>
      <c r="F121" s="159">
        <f t="shared" si="6"/>
        <v>0</v>
      </c>
      <c r="G121" s="159">
        <f>IF(C121=1,1/8,IF('1.2.d.Publicacions'!C121=2,1/16,IF('1.2.d.Publicacions'!C121=3,1/32,0)))</f>
        <v>0</v>
      </c>
      <c r="H121" s="198">
        <f>IFERROR(E121/(100*VLOOKUP(D121,'N AQU'!B129:C214,2,0)),0)</f>
        <v>0</v>
      </c>
      <c r="I121" s="201" t="str">
        <f>IF(B121&lt;&gt;"",CONCATENATE('Valoració '!$D$7,"1.1.e_00",A121),"")</f>
        <v/>
      </c>
    </row>
    <row r="122" spans="1:9" x14ac:dyDescent="0.25">
      <c r="A122" s="159">
        <v>115</v>
      </c>
      <c r="B122" s="154"/>
      <c r="C122" s="153"/>
      <c r="D122" s="155">
        <f t="shared" si="5"/>
        <v>0</v>
      </c>
      <c r="E122" s="161"/>
      <c r="F122" s="159">
        <f t="shared" si="6"/>
        <v>0</v>
      </c>
      <c r="G122" s="159">
        <f>IF(C122=1,1/8,IF('1.2.d.Publicacions'!C122=2,1/16,IF('1.2.d.Publicacions'!C122=3,1/32,0)))</f>
        <v>0</v>
      </c>
      <c r="H122" s="198">
        <f>IFERROR(E122/(100*VLOOKUP(D122,'N AQU'!B130:C215,2,0)),0)</f>
        <v>0</v>
      </c>
      <c r="I122" s="201" t="str">
        <f>IF(B122&lt;&gt;"",CONCATENATE('Valoració '!$D$7,"1.1.e_00",A122),"")</f>
        <v/>
      </c>
    </row>
    <row r="123" spans="1:9" x14ac:dyDescent="0.25">
      <c r="A123" s="159">
        <v>116</v>
      </c>
      <c r="B123" s="154"/>
      <c r="C123" s="153"/>
      <c r="D123" s="155">
        <f t="shared" si="5"/>
        <v>0</v>
      </c>
      <c r="E123" s="161"/>
      <c r="F123" s="159">
        <f t="shared" si="6"/>
        <v>0</v>
      </c>
      <c r="G123" s="159">
        <f>IF(C123=1,1/8,IF('1.2.d.Publicacions'!C123=2,1/16,IF('1.2.d.Publicacions'!C123=3,1/32,0)))</f>
        <v>0</v>
      </c>
      <c r="H123" s="198">
        <f>IFERROR(E123/(100*VLOOKUP(D123,'N AQU'!B131:C216,2,0)),0)</f>
        <v>0</v>
      </c>
      <c r="I123" s="201" t="str">
        <f>IF(B123&lt;&gt;"",CONCATENATE('Valoració '!$D$7,"1.1.e_00",A123),"")</f>
        <v/>
      </c>
    </row>
    <row r="124" spans="1:9" x14ac:dyDescent="0.25">
      <c r="A124" s="159">
        <v>117</v>
      </c>
      <c r="B124" s="154"/>
      <c r="C124" s="153"/>
      <c r="D124" s="155">
        <f t="shared" si="5"/>
        <v>0</v>
      </c>
      <c r="E124" s="161"/>
      <c r="F124" s="159">
        <f t="shared" si="6"/>
        <v>0</v>
      </c>
      <c r="G124" s="159">
        <f>IF(C124=1,1/8,IF('1.2.d.Publicacions'!C124=2,1/16,IF('1.2.d.Publicacions'!C124=3,1/32,0)))</f>
        <v>0</v>
      </c>
      <c r="H124" s="198">
        <f>IFERROR(E124/(100*VLOOKUP(D124,'N AQU'!B132:C217,2,0)),0)</f>
        <v>0</v>
      </c>
      <c r="I124" s="201" t="str">
        <f>IF(B124&lt;&gt;"",CONCATENATE('Valoració '!$D$7,"1.1.e_00",A124),"")</f>
        <v/>
      </c>
    </row>
    <row r="125" spans="1:9" x14ac:dyDescent="0.25">
      <c r="A125" s="159">
        <v>118</v>
      </c>
      <c r="B125" s="154"/>
      <c r="C125" s="153"/>
      <c r="D125" s="155">
        <f t="shared" si="5"/>
        <v>0</v>
      </c>
      <c r="E125" s="161"/>
      <c r="F125" s="159">
        <f t="shared" si="6"/>
        <v>0</v>
      </c>
      <c r="G125" s="159">
        <f>IF(C125=1,1/8,IF('1.2.d.Publicacions'!C125=2,1/16,IF('1.2.d.Publicacions'!C125=3,1/32,0)))</f>
        <v>0</v>
      </c>
      <c r="H125" s="198">
        <f>IFERROR(E125/(100*VLOOKUP(D125,'N AQU'!B133:C218,2,0)),0)</f>
        <v>0</v>
      </c>
      <c r="I125" s="201" t="str">
        <f>IF(B125&lt;&gt;"",CONCATENATE('Valoració '!$D$7,"1.1.e_00",A125),"")</f>
        <v/>
      </c>
    </row>
    <row r="126" spans="1:9" x14ac:dyDescent="0.25">
      <c r="A126" s="159">
        <v>119</v>
      </c>
      <c r="B126" s="154"/>
      <c r="C126" s="153"/>
      <c r="D126" s="155">
        <f t="shared" si="5"/>
        <v>0</v>
      </c>
      <c r="E126" s="161"/>
      <c r="F126" s="159">
        <f t="shared" si="6"/>
        <v>0</v>
      </c>
      <c r="G126" s="159">
        <f>IF(C126=1,1/8,IF('1.2.d.Publicacions'!C126=2,1/16,IF('1.2.d.Publicacions'!C126=3,1/32,0)))</f>
        <v>0</v>
      </c>
      <c r="H126" s="198">
        <f>IFERROR(E126/(100*VLOOKUP(D126,'N AQU'!B134:C219,2,0)),0)</f>
        <v>0</v>
      </c>
      <c r="I126" s="201" t="str">
        <f>IF(B126&lt;&gt;"",CONCATENATE('Valoració '!$D$7,"1.1.e_00",A126),"")</f>
        <v/>
      </c>
    </row>
    <row r="127" spans="1:9" x14ac:dyDescent="0.25">
      <c r="A127" s="159">
        <v>120</v>
      </c>
      <c r="B127" s="154"/>
      <c r="C127" s="153"/>
      <c r="D127" s="155">
        <f t="shared" si="5"/>
        <v>0</v>
      </c>
      <c r="E127" s="161"/>
      <c r="F127" s="159">
        <f t="shared" si="6"/>
        <v>0</v>
      </c>
      <c r="G127" s="159">
        <f>IF(C127=1,1/8,IF('1.2.d.Publicacions'!C127=2,1/16,IF('1.2.d.Publicacions'!C127=3,1/32,0)))</f>
        <v>0</v>
      </c>
      <c r="H127" s="198">
        <f>IFERROR(E127/(100*VLOOKUP(D127,'N AQU'!B135:C220,2,0)),0)</f>
        <v>0</v>
      </c>
      <c r="I127" s="201" t="str">
        <f>IF(B127&lt;&gt;"",CONCATENATE('Valoració '!$D$7,"1.1.e_00",A127),"")</f>
        <v/>
      </c>
    </row>
    <row r="128" spans="1:9" x14ac:dyDescent="0.25">
      <c r="A128" s="159">
        <v>121</v>
      </c>
      <c r="B128" s="154"/>
      <c r="C128" s="153"/>
      <c r="D128" s="155">
        <f t="shared" si="5"/>
        <v>0</v>
      </c>
      <c r="E128" s="161"/>
      <c r="F128" s="159">
        <f t="shared" si="6"/>
        <v>0</v>
      </c>
      <c r="G128" s="159">
        <f>IF(C128=1,1/8,IF('1.2.d.Publicacions'!C128=2,1/16,IF('1.2.d.Publicacions'!C128=3,1/32,0)))</f>
        <v>0</v>
      </c>
      <c r="H128" s="198">
        <f>IFERROR(E128/(100*VLOOKUP(D128,'N AQU'!B136:C221,2,0)),0)</f>
        <v>0</v>
      </c>
      <c r="I128" s="201" t="str">
        <f>IF(B128&lt;&gt;"",CONCATENATE('Valoració '!$D$7,"1.1.e_00",A128),"")</f>
        <v/>
      </c>
    </row>
    <row r="129" spans="1:9" x14ac:dyDescent="0.25">
      <c r="A129" s="159">
        <v>122</v>
      </c>
      <c r="B129" s="154"/>
      <c r="C129" s="153"/>
      <c r="D129" s="155">
        <f t="shared" si="5"/>
        <v>0</v>
      </c>
      <c r="E129" s="161"/>
      <c r="F129" s="159">
        <f t="shared" si="6"/>
        <v>0</v>
      </c>
      <c r="G129" s="159">
        <f>IF(C129=1,1/8,IF('1.2.d.Publicacions'!C129=2,1/16,IF('1.2.d.Publicacions'!C129=3,1/32,0)))</f>
        <v>0</v>
      </c>
      <c r="H129" s="198">
        <f>IFERROR(E129/(100*VLOOKUP(D129,'N AQU'!B137:C222,2,0)),0)</f>
        <v>0</v>
      </c>
      <c r="I129" s="201" t="str">
        <f>IF(B129&lt;&gt;"",CONCATENATE('Valoració '!$D$7,"1.1.e_00",A129),"")</f>
        <v/>
      </c>
    </row>
    <row r="130" spans="1:9" x14ac:dyDescent="0.25">
      <c r="A130" s="159">
        <v>123</v>
      </c>
      <c r="B130" s="154"/>
      <c r="C130" s="153"/>
      <c r="D130" s="155">
        <f t="shared" si="5"/>
        <v>0</v>
      </c>
      <c r="E130" s="161"/>
      <c r="F130" s="159">
        <f t="shared" si="6"/>
        <v>0</v>
      </c>
      <c r="G130" s="159">
        <f>IF(C130=1,1/8,IF('1.2.d.Publicacions'!C130=2,1/16,IF('1.2.d.Publicacions'!C130=3,1/32,0)))</f>
        <v>0</v>
      </c>
      <c r="H130" s="198">
        <f>IFERROR(E130/(100*VLOOKUP(D130,'N AQU'!B138:C223,2,0)),0)</f>
        <v>0</v>
      </c>
      <c r="I130" s="201" t="str">
        <f>IF(B130&lt;&gt;"",CONCATENATE('Valoració '!$D$7,"1.1.e_00",A130),"")</f>
        <v/>
      </c>
    </row>
    <row r="131" spans="1:9" x14ac:dyDescent="0.25">
      <c r="A131" s="159">
        <v>124</v>
      </c>
      <c r="B131" s="154"/>
      <c r="C131" s="153"/>
      <c r="D131" s="155">
        <f t="shared" si="5"/>
        <v>0</v>
      </c>
      <c r="E131" s="161"/>
      <c r="F131" s="159">
        <f t="shared" si="6"/>
        <v>0</v>
      </c>
      <c r="G131" s="159">
        <f>IF(C131=1,1/8,IF('1.2.d.Publicacions'!C131=2,1/16,IF('1.2.d.Publicacions'!C131=3,1/32,0)))</f>
        <v>0</v>
      </c>
      <c r="H131" s="198">
        <f>IFERROR(E131/(100*VLOOKUP(D131,'N AQU'!B139:C224,2,0)),0)</f>
        <v>0</v>
      </c>
      <c r="I131" s="201" t="str">
        <f>IF(B131&lt;&gt;"",CONCATENATE('Valoració '!$D$7,"1.1.e_00",A131),"")</f>
        <v/>
      </c>
    </row>
    <row r="132" spans="1:9" x14ac:dyDescent="0.25">
      <c r="A132" s="159">
        <v>125</v>
      </c>
      <c r="B132" s="154"/>
      <c r="C132" s="153"/>
      <c r="D132" s="155">
        <f t="shared" si="5"/>
        <v>0</v>
      </c>
      <c r="E132" s="161"/>
      <c r="F132" s="159">
        <f t="shared" si="6"/>
        <v>0</v>
      </c>
      <c r="G132" s="159">
        <f>IF(C132=1,1/8,IF('1.2.d.Publicacions'!C132=2,1/16,IF('1.2.d.Publicacions'!C132=3,1/32,0)))</f>
        <v>0</v>
      </c>
      <c r="H132" s="198">
        <f>IFERROR(E132/(100*VLOOKUP(D132,'N AQU'!B140:C225,2,0)),0)</f>
        <v>0</v>
      </c>
      <c r="I132" s="201" t="str">
        <f>IF(B132&lt;&gt;"",CONCATENATE('Valoració '!$D$7,"1.1.e_00",A132),"")</f>
        <v/>
      </c>
    </row>
    <row r="133" spans="1:9" x14ac:dyDescent="0.25">
      <c r="A133" s="159">
        <v>126</v>
      </c>
      <c r="B133" s="154"/>
      <c r="C133" s="153"/>
      <c r="D133" s="155">
        <f t="shared" si="5"/>
        <v>0</v>
      </c>
      <c r="E133" s="161"/>
      <c r="F133" s="159">
        <f t="shared" si="6"/>
        <v>0</v>
      </c>
      <c r="G133" s="159">
        <f>IF(C133=1,1/8,IF('1.2.d.Publicacions'!C133=2,1/16,IF('1.2.d.Publicacions'!C133=3,1/32,0)))</f>
        <v>0</v>
      </c>
      <c r="H133" s="198">
        <f>IFERROR(E133/(100*VLOOKUP(D133,'N AQU'!B141:C226,2,0)),0)</f>
        <v>0</v>
      </c>
      <c r="I133" s="201" t="str">
        <f>IF(B133&lt;&gt;"",CONCATENATE('Valoració '!$D$7,"1.1.e_00",A133),"")</f>
        <v/>
      </c>
    </row>
    <row r="134" spans="1:9" x14ac:dyDescent="0.25">
      <c r="A134" s="159">
        <v>127</v>
      </c>
      <c r="B134" s="154"/>
      <c r="C134" s="153"/>
      <c r="D134" s="155">
        <f t="shared" si="5"/>
        <v>0</v>
      </c>
      <c r="E134" s="161"/>
      <c r="F134" s="159">
        <f t="shared" si="6"/>
        <v>0</v>
      </c>
      <c r="G134" s="159">
        <f>IF(C134=1,1/8,IF('1.2.d.Publicacions'!C134=2,1/16,IF('1.2.d.Publicacions'!C134=3,1/32,0)))</f>
        <v>0</v>
      </c>
      <c r="H134" s="198">
        <f>IFERROR(E134/(100*VLOOKUP(D134,'N AQU'!B142:C227,2,0)),0)</f>
        <v>0</v>
      </c>
      <c r="I134" s="201" t="str">
        <f>IF(B134&lt;&gt;"",CONCATENATE('Valoració '!$D$7,"1.1.e_00",A134),"")</f>
        <v/>
      </c>
    </row>
    <row r="135" spans="1:9" x14ac:dyDescent="0.25">
      <c r="A135" s="159">
        <v>128</v>
      </c>
      <c r="B135" s="154"/>
      <c r="C135" s="153"/>
      <c r="D135" s="155">
        <f t="shared" si="5"/>
        <v>0</v>
      </c>
      <c r="E135" s="161"/>
      <c r="F135" s="159">
        <f t="shared" si="6"/>
        <v>0</v>
      </c>
      <c r="G135" s="159">
        <f>IF(C135=1,1/8,IF('1.2.d.Publicacions'!C135=2,1/16,IF('1.2.d.Publicacions'!C135=3,1/32,0)))</f>
        <v>0</v>
      </c>
      <c r="H135" s="198">
        <f>IFERROR(E135/(100*VLOOKUP(D135,'N AQU'!B143:C228,2,0)),0)</f>
        <v>0</v>
      </c>
      <c r="I135" s="201" t="str">
        <f>IF(B135&lt;&gt;"",CONCATENATE('Valoració '!$D$7,"1.1.e_00",A135),"")</f>
        <v/>
      </c>
    </row>
    <row r="136" spans="1:9" x14ac:dyDescent="0.25">
      <c r="A136" s="159">
        <v>129</v>
      </c>
      <c r="B136" s="154"/>
      <c r="C136" s="153"/>
      <c r="D136" s="155">
        <f t="shared" si="5"/>
        <v>0</v>
      </c>
      <c r="E136" s="161"/>
      <c r="F136" s="159">
        <f t="shared" ref="F136:F167" si="7">IF(C136&lt;&gt;"",1/8,0)</f>
        <v>0</v>
      </c>
      <c r="G136" s="159">
        <f>IF(C136=1,1/8,IF('1.2.d.Publicacions'!C136=2,1/16,IF('1.2.d.Publicacions'!C136=3,1/32,0)))</f>
        <v>0</v>
      </c>
      <c r="H136" s="198">
        <f>IFERROR(E136/(100*VLOOKUP(D136,'N AQU'!B144:C229,2,0)),0)</f>
        <v>0</v>
      </c>
      <c r="I136" s="201" t="str">
        <f>IF(B136&lt;&gt;"",CONCATENATE('Valoració '!$D$7,"1.1.e_00",A136),"")</f>
        <v/>
      </c>
    </row>
    <row r="137" spans="1:9" x14ac:dyDescent="0.25">
      <c r="A137" s="159">
        <v>130</v>
      </c>
      <c r="B137" s="154"/>
      <c r="C137" s="153"/>
      <c r="D137" s="155">
        <f t="shared" si="5"/>
        <v>0</v>
      </c>
      <c r="E137" s="161"/>
      <c r="F137" s="159">
        <f t="shared" si="7"/>
        <v>0</v>
      </c>
      <c r="G137" s="159">
        <f>IF(C137=1,1/8,IF('1.2.d.Publicacions'!C137=2,1/16,IF('1.2.d.Publicacions'!C137=3,1/32,0)))</f>
        <v>0</v>
      </c>
      <c r="H137" s="198">
        <f>IFERROR(E137/(100*VLOOKUP(D137,'N AQU'!B145:C230,2,0)),0)</f>
        <v>0</v>
      </c>
      <c r="I137" s="201" t="str">
        <f>IF(B137&lt;&gt;"",CONCATENATE('Valoració '!$D$7,"1.1.e_00",A137),"")</f>
        <v/>
      </c>
    </row>
    <row r="138" spans="1:9" x14ac:dyDescent="0.25">
      <c r="A138" s="159">
        <v>131</v>
      </c>
      <c r="B138" s="154"/>
      <c r="C138" s="153"/>
      <c r="D138" s="155">
        <f t="shared" ref="D138:D201" si="8">D137</f>
        <v>0</v>
      </c>
      <c r="E138" s="161"/>
      <c r="F138" s="159">
        <f t="shared" si="7"/>
        <v>0</v>
      </c>
      <c r="G138" s="159">
        <f>IF(C138=1,1/8,IF('1.2.d.Publicacions'!C138=2,1/16,IF('1.2.d.Publicacions'!C138=3,1/32,0)))</f>
        <v>0</v>
      </c>
      <c r="H138" s="198">
        <f>IFERROR(E138/(100*VLOOKUP(D138,'N AQU'!B146:C231,2,0)),0)</f>
        <v>0</v>
      </c>
      <c r="I138" s="201" t="str">
        <f>IF(B138&lt;&gt;"",CONCATENATE('Valoració '!$D$7,"1.1.e_00",A138),"")</f>
        <v/>
      </c>
    </row>
    <row r="139" spans="1:9" x14ac:dyDescent="0.25">
      <c r="A139" s="159">
        <v>132</v>
      </c>
      <c r="B139" s="154"/>
      <c r="C139" s="153"/>
      <c r="D139" s="155">
        <f t="shared" si="8"/>
        <v>0</v>
      </c>
      <c r="E139" s="161"/>
      <c r="F139" s="159">
        <f t="shared" si="7"/>
        <v>0</v>
      </c>
      <c r="G139" s="159">
        <f>IF(C139=1,1/8,IF('1.2.d.Publicacions'!C139=2,1/16,IF('1.2.d.Publicacions'!C139=3,1/32,0)))</f>
        <v>0</v>
      </c>
      <c r="H139" s="198">
        <f>IFERROR(E139/(100*VLOOKUP(D139,'N AQU'!B147:C232,2,0)),0)</f>
        <v>0</v>
      </c>
      <c r="I139" s="201" t="str">
        <f>IF(B139&lt;&gt;"",CONCATENATE('Valoració '!$D$7,"1.1.e_00",A139),"")</f>
        <v/>
      </c>
    </row>
    <row r="140" spans="1:9" x14ac:dyDescent="0.25">
      <c r="A140" s="159">
        <v>133</v>
      </c>
      <c r="B140" s="154"/>
      <c r="C140" s="153"/>
      <c r="D140" s="155">
        <f t="shared" si="8"/>
        <v>0</v>
      </c>
      <c r="E140" s="161"/>
      <c r="F140" s="159">
        <f t="shared" si="7"/>
        <v>0</v>
      </c>
      <c r="G140" s="159">
        <f>IF(C140=1,1/8,IF('1.2.d.Publicacions'!C140=2,1/16,IF('1.2.d.Publicacions'!C140=3,1/32,0)))</f>
        <v>0</v>
      </c>
      <c r="H140" s="198">
        <f>IFERROR(E140/(100*VLOOKUP(D140,'N AQU'!B148:C233,2,0)),0)</f>
        <v>0</v>
      </c>
      <c r="I140" s="201" t="str">
        <f>IF(B140&lt;&gt;"",CONCATENATE('Valoració '!$D$7,"1.1.e_00",A140),"")</f>
        <v/>
      </c>
    </row>
    <row r="141" spans="1:9" x14ac:dyDescent="0.25">
      <c r="A141" s="159">
        <v>134</v>
      </c>
      <c r="B141" s="154"/>
      <c r="C141" s="153"/>
      <c r="D141" s="155">
        <f t="shared" si="8"/>
        <v>0</v>
      </c>
      <c r="E141" s="161"/>
      <c r="F141" s="159">
        <f t="shared" si="7"/>
        <v>0</v>
      </c>
      <c r="G141" s="159">
        <f>IF(C141=1,1/8,IF('1.2.d.Publicacions'!C141=2,1/16,IF('1.2.d.Publicacions'!C141=3,1/32,0)))</f>
        <v>0</v>
      </c>
      <c r="H141" s="198">
        <f>IFERROR(E141/(100*VLOOKUP(D141,'N AQU'!B149:C234,2,0)),0)</f>
        <v>0</v>
      </c>
      <c r="I141" s="201" t="str">
        <f>IF(B141&lt;&gt;"",CONCATENATE('Valoració '!$D$7,"1.1.e_00",A141),"")</f>
        <v/>
      </c>
    </row>
    <row r="142" spans="1:9" x14ac:dyDescent="0.25">
      <c r="A142" s="159">
        <v>135</v>
      </c>
      <c r="B142" s="154"/>
      <c r="C142" s="153"/>
      <c r="D142" s="155">
        <f t="shared" si="8"/>
        <v>0</v>
      </c>
      <c r="E142" s="161"/>
      <c r="F142" s="159">
        <f t="shared" si="7"/>
        <v>0</v>
      </c>
      <c r="G142" s="159">
        <f>IF(C142=1,1/8,IF('1.2.d.Publicacions'!C142=2,1/16,IF('1.2.d.Publicacions'!C142=3,1/32,0)))</f>
        <v>0</v>
      </c>
      <c r="H142" s="198">
        <f>IFERROR(E142/(100*VLOOKUP(D142,'N AQU'!B150:C235,2,0)),0)</f>
        <v>0</v>
      </c>
      <c r="I142" s="201" t="str">
        <f>IF(B142&lt;&gt;"",CONCATENATE('Valoració '!$D$7,"1.1.e_00",A142),"")</f>
        <v/>
      </c>
    </row>
    <row r="143" spans="1:9" x14ac:dyDescent="0.25">
      <c r="A143" s="159">
        <v>136</v>
      </c>
      <c r="B143" s="154"/>
      <c r="C143" s="153"/>
      <c r="D143" s="155">
        <f t="shared" si="8"/>
        <v>0</v>
      </c>
      <c r="E143" s="161"/>
      <c r="F143" s="159">
        <f t="shared" si="7"/>
        <v>0</v>
      </c>
      <c r="G143" s="159">
        <f>IF(C143=1,1/8,IF('1.2.d.Publicacions'!C143=2,1/16,IF('1.2.d.Publicacions'!C143=3,1/32,0)))</f>
        <v>0</v>
      </c>
      <c r="H143" s="198">
        <f>IFERROR(E143/(100*VLOOKUP(D143,'N AQU'!B151:C236,2,0)),0)</f>
        <v>0</v>
      </c>
      <c r="I143" s="201" t="str">
        <f>IF(B143&lt;&gt;"",CONCATENATE('Valoració '!$D$7,"1.1.e_00",A143),"")</f>
        <v/>
      </c>
    </row>
    <row r="144" spans="1:9" x14ac:dyDescent="0.25">
      <c r="A144" s="159">
        <v>137</v>
      </c>
      <c r="B144" s="154"/>
      <c r="C144" s="153"/>
      <c r="D144" s="155">
        <f t="shared" si="8"/>
        <v>0</v>
      </c>
      <c r="E144" s="161"/>
      <c r="F144" s="159">
        <f t="shared" si="7"/>
        <v>0</v>
      </c>
      <c r="G144" s="159">
        <f>IF(C144=1,1/8,IF('1.2.d.Publicacions'!C144=2,1/16,IF('1.2.d.Publicacions'!C144=3,1/32,0)))</f>
        <v>0</v>
      </c>
      <c r="H144" s="198">
        <f>IFERROR(E144/(100*VLOOKUP(D144,'N AQU'!B152:C237,2,0)),0)</f>
        <v>0</v>
      </c>
      <c r="I144" s="201" t="str">
        <f>IF(B144&lt;&gt;"",CONCATENATE('Valoració '!$D$7,"1.1.e_00",A144),"")</f>
        <v/>
      </c>
    </row>
    <row r="145" spans="1:9" x14ac:dyDescent="0.25">
      <c r="A145" s="159">
        <v>138</v>
      </c>
      <c r="B145" s="154"/>
      <c r="C145" s="153"/>
      <c r="D145" s="155">
        <f t="shared" si="8"/>
        <v>0</v>
      </c>
      <c r="E145" s="161"/>
      <c r="F145" s="159">
        <f t="shared" si="7"/>
        <v>0</v>
      </c>
      <c r="G145" s="159">
        <f>IF(C145=1,1/8,IF('1.2.d.Publicacions'!C145=2,1/16,IF('1.2.d.Publicacions'!C145=3,1/32,0)))</f>
        <v>0</v>
      </c>
      <c r="H145" s="198">
        <f>IFERROR(E145/(100*VLOOKUP(D145,'N AQU'!B153:C238,2,0)),0)</f>
        <v>0</v>
      </c>
      <c r="I145" s="201" t="str">
        <f>IF(B145&lt;&gt;"",CONCATENATE('Valoració '!$D$7,"1.1.e_00",A145),"")</f>
        <v/>
      </c>
    </row>
    <row r="146" spans="1:9" x14ac:dyDescent="0.25">
      <c r="A146" s="159">
        <v>139</v>
      </c>
      <c r="B146" s="154"/>
      <c r="C146" s="153"/>
      <c r="D146" s="155">
        <f t="shared" si="8"/>
        <v>0</v>
      </c>
      <c r="E146" s="161"/>
      <c r="F146" s="159">
        <f t="shared" si="7"/>
        <v>0</v>
      </c>
      <c r="G146" s="159">
        <f>IF(C146=1,1/8,IF('1.2.d.Publicacions'!C146=2,1/16,IF('1.2.d.Publicacions'!C146=3,1/32,0)))</f>
        <v>0</v>
      </c>
      <c r="H146" s="198">
        <f>IFERROR(E146/(100*VLOOKUP(D146,'N AQU'!B154:C239,2,0)),0)</f>
        <v>0</v>
      </c>
      <c r="I146" s="201" t="str">
        <f>IF(B146&lt;&gt;"",CONCATENATE('Valoració '!$D$7,"1.1.e_00",A146),"")</f>
        <v/>
      </c>
    </row>
    <row r="147" spans="1:9" x14ac:dyDescent="0.25">
      <c r="A147" s="159">
        <v>140</v>
      </c>
      <c r="B147" s="154"/>
      <c r="C147" s="153"/>
      <c r="D147" s="155">
        <f t="shared" si="8"/>
        <v>0</v>
      </c>
      <c r="E147" s="161"/>
      <c r="F147" s="159">
        <f t="shared" si="7"/>
        <v>0</v>
      </c>
      <c r="G147" s="159">
        <f>IF(C147=1,1/8,IF('1.2.d.Publicacions'!C147=2,1/16,IF('1.2.d.Publicacions'!C147=3,1/32,0)))</f>
        <v>0</v>
      </c>
      <c r="H147" s="198">
        <f>IFERROR(E147/(100*VLOOKUP(D147,'N AQU'!B155:C240,2,0)),0)</f>
        <v>0</v>
      </c>
      <c r="I147" s="201" t="str">
        <f>IF(B147&lt;&gt;"",CONCATENATE('Valoració '!$D$7,"1.1.e_00",A147),"")</f>
        <v/>
      </c>
    </row>
    <row r="148" spans="1:9" x14ac:dyDescent="0.25">
      <c r="A148" s="159">
        <v>141</v>
      </c>
      <c r="B148" s="154"/>
      <c r="C148" s="153"/>
      <c r="D148" s="155">
        <f t="shared" si="8"/>
        <v>0</v>
      </c>
      <c r="E148" s="161"/>
      <c r="F148" s="159">
        <f t="shared" si="7"/>
        <v>0</v>
      </c>
      <c r="G148" s="159">
        <f>IF(C148=1,1/8,IF('1.2.d.Publicacions'!C148=2,1/16,IF('1.2.d.Publicacions'!C148=3,1/32,0)))</f>
        <v>0</v>
      </c>
      <c r="H148" s="198">
        <f>IFERROR(E148/(100*VLOOKUP(D148,'N AQU'!B156:C241,2,0)),0)</f>
        <v>0</v>
      </c>
      <c r="I148" s="201" t="str">
        <f>IF(B148&lt;&gt;"",CONCATENATE('Valoració '!$D$7,"1.1.e_00",A148),"")</f>
        <v/>
      </c>
    </row>
    <row r="149" spans="1:9" x14ac:dyDescent="0.25">
      <c r="A149" s="159">
        <v>142</v>
      </c>
      <c r="B149" s="154"/>
      <c r="C149" s="153"/>
      <c r="D149" s="155">
        <f t="shared" si="8"/>
        <v>0</v>
      </c>
      <c r="E149" s="161"/>
      <c r="F149" s="159">
        <f t="shared" si="7"/>
        <v>0</v>
      </c>
      <c r="G149" s="159">
        <f>IF(C149=1,1/8,IF('1.2.d.Publicacions'!C149=2,1/16,IF('1.2.d.Publicacions'!C149=3,1/32,0)))</f>
        <v>0</v>
      </c>
      <c r="H149" s="198">
        <f>IFERROR(E149/(100*VLOOKUP(D149,'N AQU'!B157:C242,2,0)),0)</f>
        <v>0</v>
      </c>
      <c r="I149" s="201" t="str">
        <f>IF(B149&lt;&gt;"",CONCATENATE('Valoració '!$D$7,"1.1.e_00",A149),"")</f>
        <v/>
      </c>
    </row>
    <row r="150" spans="1:9" x14ac:dyDescent="0.25">
      <c r="A150" s="159">
        <v>143</v>
      </c>
      <c r="B150" s="154"/>
      <c r="C150" s="153"/>
      <c r="D150" s="155">
        <f t="shared" si="8"/>
        <v>0</v>
      </c>
      <c r="E150" s="161"/>
      <c r="F150" s="159">
        <f t="shared" si="7"/>
        <v>0</v>
      </c>
      <c r="G150" s="159">
        <f>IF(C150=1,1/8,IF('1.2.d.Publicacions'!C150=2,1/16,IF('1.2.d.Publicacions'!C150=3,1/32,0)))</f>
        <v>0</v>
      </c>
      <c r="H150" s="198">
        <f>IFERROR(E150/(100*VLOOKUP(D150,'N AQU'!B158:C243,2,0)),0)</f>
        <v>0</v>
      </c>
      <c r="I150" s="201" t="str">
        <f>IF(B150&lt;&gt;"",CONCATENATE('Valoració '!$D$7,"1.1.e_00",A150),"")</f>
        <v/>
      </c>
    </row>
    <row r="151" spans="1:9" x14ac:dyDescent="0.25">
      <c r="A151" s="159">
        <v>144</v>
      </c>
      <c r="B151" s="154"/>
      <c r="C151" s="153"/>
      <c r="D151" s="155">
        <f t="shared" si="8"/>
        <v>0</v>
      </c>
      <c r="E151" s="161"/>
      <c r="F151" s="159">
        <f t="shared" si="7"/>
        <v>0</v>
      </c>
      <c r="G151" s="159">
        <f>IF(C151=1,1/8,IF('1.2.d.Publicacions'!C151=2,1/16,IF('1.2.d.Publicacions'!C151=3,1/32,0)))</f>
        <v>0</v>
      </c>
      <c r="H151" s="198">
        <f>IFERROR(E151/(100*VLOOKUP(D151,'N AQU'!B159:C244,2,0)),0)</f>
        <v>0</v>
      </c>
      <c r="I151" s="201" t="str">
        <f>IF(B151&lt;&gt;"",CONCATENATE('Valoració '!$D$7,"1.1.e_00",A151),"")</f>
        <v/>
      </c>
    </row>
    <row r="152" spans="1:9" x14ac:dyDescent="0.25">
      <c r="A152" s="159">
        <v>145</v>
      </c>
      <c r="B152" s="154"/>
      <c r="C152" s="153"/>
      <c r="D152" s="155">
        <f t="shared" si="8"/>
        <v>0</v>
      </c>
      <c r="E152" s="161"/>
      <c r="F152" s="159">
        <f t="shared" si="7"/>
        <v>0</v>
      </c>
      <c r="G152" s="159">
        <f>IF(C152=1,1/8,IF('1.2.d.Publicacions'!C152=2,1/16,IF('1.2.d.Publicacions'!C152=3,1/32,0)))</f>
        <v>0</v>
      </c>
      <c r="H152" s="198">
        <f>IFERROR(E152/(100*VLOOKUP(D152,'N AQU'!B160:C245,2,0)),0)</f>
        <v>0</v>
      </c>
      <c r="I152" s="201" t="str">
        <f>IF(B152&lt;&gt;"",CONCATENATE('Valoració '!$D$7,"1.1.e_00",A152),"")</f>
        <v/>
      </c>
    </row>
    <row r="153" spans="1:9" x14ac:dyDescent="0.25">
      <c r="A153" s="159">
        <v>146</v>
      </c>
      <c r="B153" s="154"/>
      <c r="C153" s="153"/>
      <c r="D153" s="155">
        <f t="shared" si="8"/>
        <v>0</v>
      </c>
      <c r="E153" s="161"/>
      <c r="F153" s="159">
        <f t="shared" si="7"/>
        <v>0</v>
      </c>
      <c r="G153" s="159">
        <f>IF(C153=1,1/8,IF('1.2.d.Publicacions'!C153=2,1/16,IF('1.2.d.Publicacions'!C153=3,1/32,0)))</f>
        <v>0</v>
      </c>
      <c r="H153" s="198">
        <f>IFERROR(E153/(100*VLOOKUP(D153,'N AQU'!B161:C246,2,0)),0)</f>
        <v>0</v>
      </c>
      <c r="I153" s="201" t="str">
        <f>IF(B153&lt;&gt;"",CONCATENATE('Valoració '!$D$7,"1.1.e_00",A153),"")</f>
        <v/>
      </c>
    </row>
    <row r="154" spans="1:9" x14ac:dyDescent="0.25">
      <c r="A154" s="159">
        <v>147</v>
      </c>
      <c r="B154" s="154"/>
      <c r="C154" s="153"/>
      <c r="D154" s="155">
        <f t="shared" si="8"/>
        <v>0</v>
      </c>
      <c r="E154" s="161"/>
      <c r="F154" s="159">
        <f t="shared" si="7"/>
        <v>0</v>
      </c>
      <c r="G154" s="159">
        <f>IF(C154=1,1/8,IF('1.2.d.Publicacions'!C154=2,1/16,IF('1.2.d.Publicacions'!C154=3,1/32,0)))</f>
        <v>0</v>
      </c>
      <c r="H154" s="198">
        <f>IFERROR(E154/(100*VLOOKUP(D154,'N AQU'!B162:C247,2,0)),0)</f>
        <v>0</v>
      </c>
      <c r="I154" s="201" t="str">
        <f>IF(B154&lt;&gt;"",CONCATENATE('Valoració '!$D$7,"1.1.e_00",A154),"")</f>
        <v/>
      </c>
    </row>
    <row r="155" spans="1:9" x14ac:dyDescent="0.25">
      <c r="A155" s="159">
        <v>148</v>
      </c>
      <c r="B155" s="154"/>
      <c r="C155" s="153"/>
      <c r="D155" s="155">
        <f t="shared" si="8"/>
        <v>0</v>
      </c>
      <c r="E155" s="161"/>
      <c r="F155" s="159">
        <f t="shared" si="7"/>
        <v>0</v>
      </c>
      <c r="G155" s="159">
        <f>IF(C155=1,1/8,IF('1.2.d.Publicacions'!C155=2,1/16,IF('1.2.d.Publicacions'!C155=3,1/32,0)))</f>
        <v>0</v>
      </c>
      <c r="H155" s="198">
        <f>IFERROR(E155/(100*VLOOKUP(D155,'N AQU'!B163:C248,2,0)),0)</f>
        <v>0</v>
      </c>
      <c r="I155" s="201" t="str">
        <f>IF(B155&lt;&gt;"",CONCATENATE('Valoració '!$D$7,"1.1.e_00",A155),"")</f>
        <v/>
      </c>
    </row>
    <row r="156" spans="1:9" x14ac:dyDescent="0.25">
      <c r="A156" s="159">
        <v>149</v>
      </c>
      <c r="B156" s="154"/>
      <c r="C156" s="153"/>
      <c r="D156" s="155">
        <f t="shared" si="8"/>
        <v>0</v>
      </c>
      <c r="E156" s="161"/>
      <c r="F156" s="159">
        <f t="shared" si="7"/>
        <v>0</v>
      </c>
      <c r="G156" s="159">
        <f>IF(C156=1,1/8,IF('1.2.d.Publicacions'!C156=2,1/16,IF('1.2.d.Publicacions'!C156=3,1/32,0)))</f>
        <v>0</v>
      </c>
      <c r="H156" s="198">
        <f>IFERROR(E156/(100*VLOOKUP(D156,'N AQU'!B164:C249,2,0)),0)</f>
        <v>0</v>
      </c>
      <c r="I156" s="201" t="str">
        <f>IF(B156&lt;&gt;"",CONCATENATE('Valoració '!$D$7,"1.1.e_00",A156),"")</f>
        <v/>
      </c>
    </row>
    <row r="157" spans="1:9" x14ac:dyDescent="0.25">
      <c r="A157" s="159">
        <v>150</v>
      </c>
      <c r="B157" s="154"/>
      <c r="C157" s="153"/>
      <c r="D157" s="155">
        <f t="shared" si="8"/>
        <v>0</v>
      </c>
      <c r="E157" s="161"/>
      <c r="F157" s="159">
        <f t="shared" si="7"/>
        <v>0</v>
      </c>
      <c r="G157" s="159">
        <f>IF(C157=1,1/8,IF('1.2.d.Publicacions'!C157=2,1/16,IF('1.2.d.Publicacions'!C157=3,1/32,0)))</f>
        <v>0</v>
      </c>
      <c r="H157" s="198">
        <f>IFERROR(E157/(100*VLOOKUP(D157,'N AQU'!B165:C250,2,0)),0)</f>
        <v>0</v>
      </c>
      <c r="I157" s="201" t="str">
        <f>IF(B157&lt;&gt;"",CONCATENATE('Valoració '!$D$7,"1.1.e_00",A157),"")</f>
        <v/>
      </c>
    </row>
    <row r="158" spans="1:9" x14ac:dyDescent="0.25">
      <c r="A158" s="159">
        <v>151</v>
      </c>
      <c r="B158" s="154"/>
      <c r="C158" s="153"/>
      <c r="D158" s="155">
        <f t="shared" si="8"/>
        <v>0</v>
      </c>
      <c r="E158" s="161"/>
      <c r="F158" s="159">
        <f t="shared" si="7"/>
        <v>0</v>
      </c>
      <c r="G158" s="159">
        <f>IF(C158=1,1/8,IF('1.2.d.Publicacions'!C158=2,1/16,IF('1.2.d.Publicacions'!C158=3,1/32,0)))</f>
        <v>0</v>
      </c>
      <c r="H158" s="198">
        <f>IFERROR(E158/(100*VLOOKUP(D158,'N AQU'!B166:C251,2,0)),0)</f>
        <v>0</v>
      </c>
      <c r="I158" s="201" t="str">
        <f>IF(B158&lt;&gt;"",CONCATENATE('Valoració '!$D$7,"1.1.e_00",A158),"")</f>
        <v/>
      </c>
    </row>
    <row r="159" spans="1:9" x14ac:dyDescent="0.25">
      <c r="A159" s="159">
        <v>152</v>
      </c>
      <c r="B159" s="154"/>
      <c r="C159" s="153"/>
      <c r="D159" s="155">
        <f t="shared" si="8"/>
        <v>0</v>
      </c>
      <c r="E159" s="161"/>
      <c r="F159" s="159">
        <f t="shared" si="7"/>
        <v>0</v>
      </c>
      <c r="G159" s="159">
        <f>IF(C159=1,1/8,IF('1.2.d.Publicacions'!C159=2,1/16,IF('1.2.d.Publicacions'!C159=3,1/32,0)))</f>
        <v>0</v>
      </c>
      <c r="H159" s="198">
        <f>IFERROR(E159/(100*VLOOKUP(D159,'N AQU'!B167:C252,2,0)),0)</f>
        <v>0</v>
      </c>
      <c r="I159" s="201" t="str">
        <f>IF(B159&lt;&gt;"",CONCATENATE('Valoració '!$D$7,"1.1.e_00",A159),"")</f>
        <v/>
      </c>
    </row>
    <row r="160" spans="1:9" x14ac:dyDescent="0.25">
      <c r="A160" s="159">
        <v>153</v>
      </c>
      <c r="B160" s="154"/>
      <c r="C160" s="153"/>
      <c r="D160" s="155">
        <f t="shared" si="8"/>
        <v>0</v>
      </c>
      <c r="E160" s="161"/>
      <c r="F160" s="159">
        <f t="shared" si="7"/>
        <v>0</v>
      </c>
      <c r="G160" s="159">
        <f>IF(C160=1,1/8,IF('1.2.d.Publicacions'!C160=2,1/16,IF('1.2.d.Publicacions'!C160=3,1/32,0)))</f>
        <v>0</v>
      </c>
      <c r="H160" s="198">
        <f>IFERROR(E160/(100*VLOOKUP(D160,'N AQU'!B168:C253,2,0)),0)</f>
        <v>0</v>
      </c>
      <c r="I160" s="201" t="str">
        <f>IF(B160&lt;&gt;"",CONCATENATE('Valoració '!$D$7,"1.1.e_00",A160),"")</f>
        <v/>
      </c>
    </row>
    <row r="161" spans="1:9" x14ac:dyDescent="0.25">
      <c r="A161" s="159">
        <v>154</v>
      </c>
      <c r="B161" s="154"/>
      <c r="C161" s="153"/>
      <c r="D161" s="155">
        <f t="shared" si="8"/>
        <v>0</v>
      </c>
      <c r="E161" s="161"/>
      <c r="F161" s="159">
        <f t="shared" si="7"/>
        <v>0</v>
      </c>
      <c r="G161" s="159">
        <f>IF(C161=1,1/8,IF('1.2.d.Publicacions'!C161=2,1/16,IF('1.2.d.Publicacions'!C161=3,1/32,0)))</f>
        <v>0</v>
      </c>
      <c r="H161" s="198">
        <f>IFERROR(E161/(100*VLOOKUP(D161,'N AQU'!B169:C254,2,0)),0)</f>
        <v>0</v>
      </c>
      <c r="I161" s="201" t="str">
        <f>IF(B161&lt;&gt;"",CONCATENATE('Valoració '!$D$7,"1.1.e_00",A161),"")</f>
        <v/>
      </c>
    </row>
    <row r="162" spans="1:9" x14ac:dyDescent="0.25">
      <c r="A162" s="159">
        <v>155</v>
      </c>
      <c r="B162" s="154"/>
      <c r="C162" s="153"/>
      <c r="D162" s="155">
        <f t="shared" si="8"/>
        <v>0</v>
      </c>
      <c r="E162" s="161"/>
      <c r="F162" s="159">
        <f t="shared" si="7"/>
        <v>0</v>
      </c>
      <c r="G162" s="159">
        <f>IF(C162=1,1/8,IF('1.2.d.Publicacions'!C162=2,1/16,IF('1.2.d.Publicacions'!C162=3,1/32,0)))</f>
        <v>0</v>
      </c>
      <c r="H162" s="198">
        <f>IFERROR(E162/(100*VLOOKUP(D162,'N AQU'!B170:C255,2,0)),0)</f>
        <v>0</v>
      </c>
      <c r="I162" s="201" t="str">
        <f>IF(B162&lt;&gt;"",CONCATENATE('Valoració '!$D$7,"1.1.e_00",A162),"")</f>
        <v/>
      </c>
    </row>
    <row r="163" spans="1:9" x14ac:dyDescent="0.25">
      <c r="A163" s="159">
        <v>156</v>
      </c>
      <c r="B163" s="154"/>
      <c r="C163" s="153"/>
      <c r="D163" s="155">
        <f t="shared" si="8"/>
        <v>0</v>
      </c>
      <c r="E163" s="161"/>
      <c r="F163" s="159">
        <f t="shared" si="7"/>
        <v>0</v>
      </c>
      <c r="G163" s="159">
        <f>IF(C163=1,1/8,IF('1.2.d.Publicacions'!C163=2,1/16,IF('1.2.d.Publicacions'!C163=3,1/32,0)))</f>
        <v>0</v>
      </c>
      <c r="H163" s="198">
        <f>IFERROR(E163/(100*VLOOKUP(D163,'N AQU'!B171:C256,2,0)),0)</f>
        <v>0</v>
      </c>
      <c r="I163" s="201" t="str">
        <f>IF(B163&lt;&gt;"",CONCATENATE('Valoració '!$D$7,"1.1.e_00",A163),"")</f>
        <v/>
      </c>
    </row>
    <row r="164" spans="1:9" x14ac:dyDescent="0.25">
      <c r="A164" s="159">
        <v>157</v>
      </c>
      <c r="B164" s="154"/>
      <c r="C164" s="153"/>
      <c r="D164" s="155">
        <f t="shared" si="8"/>
        <v>0</v>
      </c>
      <c r="E164" s="161"/>
      <c r="F164" s="159">
        <f t="shared" si="7"/>
        <v>0</v>
      </c>
      <c r="G164" s="159">
        <f>IF(C164=1,1/8,IF('1.2.d.Publicacions'!C164=2,1/16,IF('1.2.d.Publicacions'!C164=3,1/32,0)))</f>
        <v>0</v>
      </c>
      <c r="H164" s="198">
        <f>IFERROR(E164/(100*VLOOKUP(D164,'N AQU'!B172:C257,2,0)),0)</f>
        <v>0</v>
      </c>
      <c r="I164" s="201" t="str">
        <f>IF(B164&lt;&gt;"",CONCATENATE('Valoració '!$D$7,"1.1.e_00",A164),"")</f>
        <v/>
      </c>
    </row>
    <row r="165" spans="1:9" x14ac:dyDescent="0.25">
      <c r="A165" s="159">
        <v>158</v>
      </c>
      <c r="B165" s="154"/>
      <c r="C165" s="153"/>
      <c r="D165" s="155">
        <f t="shared" si="8"/>
        <v>0</v>
      </c>
      <c r="E165" s="161"/>
      <c r="F165" s="159">
        <f t="shared" si="7"/>
        <v>0</v>
      </c>
      <c r="G165" s="159">
        <f>IF(C165=1,1/8,IF('1.2.d.Publicacions'!C165=2,1/16,IF('1.2.d.Publicacions'!C165=3,1/32,0)))</f>
        <v>0</v>
      </c>
      <c r="H165" s="198">
        <f>IFERROR(E165/(100*VLOOKUP(D165,'N AQU'!B173:C258,2,0)),0)</f>
        <v>0</v>
      </c>
      <c r="I165" s="201" t="str">
        <f>IF(B165&lt;&gt;"",CONCATENATE('Valoració '!$D$7,"1.1.e_00",A165),"")</f>
        <v/>
      </c>
    </row>
    <row r="166" spans="1:9" x14ac:dyDescent="0.25">
      <c r="A166" s="159">
        <v>159</v>
      </c>
      <c r="B166" s="154"/>
      <c r="C166" s="153"/>
      <c r="D166" s="155">
        <f t="shared" si="8"/>
        <v>0</v>
      </c>
      <c r="E166" s="161"/>
      <c r="F166" s="159">
        <f t="shared" si="7"/>
        <v>0</v>
      </c>
      <c r="G166" s="159">
        <f>IF(C166=1,1/8,IF('1.2.d.Publicacions'!C166=2,1/16,IF('1.2.d.Publicacions'!C166=3,1/32,0)))</f>
        <v>0</v>
      </c>
      <c r="H166" s="198">
        <f>IFERROR(E166/(100*VLOOKUP(D166,'N AQU'!B174:C259,2,0)),0)</f>
        <v>0</v>
      </c>
      <c r="I166" s="201" t="str">
        <f>IF(B166&lt;&gt;"",CONCATENATE('Valoració '!$D$7,"1.1.e_00",A166),"")</f>
        <v/>
      </c>
    </row>
    <row r="167" spans="1:9" x14ac:dyDescent="0.25">
      <c r="A167" s="159">
        <v>160</v>
      </c>
      <c r="B167" s="154"/>
      <c r="C167" s="153"/>
      <c r="D167" s="155">
        <f t="shared" si="8"/>
        <v>0</v>
      </c>
      <c r="E167" s="161"/>
      <c r="F167" s="159">
        <f t="shared" si="7"/>
        <v>0</v>
      </c>
      <c r="G167" s="159">
        <f>IF(C167=1,1/8,IF('1.2.d.Publicacions'!C167=2,1/16,IF('1.2.d.Publicacions'!C167=3,1/32,0)))</f>
        <v>0</v>
      </c>
      <c r="H167" s="198">
        <f>IFERROR(E167/(100*VLOOKUP(D167,'N AQU'!B175:C260,2,0)),0)</f>
        <v>0</v>
      </c>
      <c r="I167" s="201" t="str">
        <f>IF(B167&lt;&gt;"",CONCATENATE('Valoració '!$D$7,"1.1.e_00",A167),"")</f>
        <v/>
      </c>
    </row>
    <row r="168" spans="1:9" x14ac:dyDescent="0.25">
      <c r="A168" s="159">
        <v>161</v>
      </c>
      <c r="B168" s="154"/>
      <c r="C168" s="153"/>
      <c r="D168" s="155">
        <f t="shared" si="8"/>
        <v>0</v>
      </c>
      <c r="E168" s="161"/>
      <c r="F168" s="159">
        <f t="shared" ref="F168:F199" si="9">IF(C168&lt;&gt;"",1/8,0)</f>
        <v>0</v>
      </c>
      <c r="G168" s="159">
        <f>IF(C168=1,1/8,IF('1.2.d.Publicacions'!C168=2,1/16,IF('1.2.d.Publicacions'!C168=3,1/32,0)))</f>
        <v>0</v>
      </c>
      <c r="H168" s="198">
        <f>IFERROR(E168/(100*VLOOKUP(D168,'N AQU'!B176:C261,2,0)),0)</f>
        <v>0</v>
      </c>
      <c r="I168" s="201" t="str">
        <f>IF(B168&lt;&gt;"",CONCATENATE('Valoració '!$D$7,"1.1.e_00",A168),"")</f>
        <v/>
      </c>
    </row>
    <row r="169" spans="1:9" x14ac:dyDescent="0.25">
      <c r="A169" s="159">
        <v>162</v>
      </c>
      <c r="B169" s="154"/>
      <c r="C169" s="153"/>
      <c r="D169" s="155">
        <f t="shared" si="8"/>
        <v>0</v>
      </c>
      <c r="E169" s="161"/>
      <c r="F169" s="159">
        <f t="shared" si="9"/>
        <v>0</v>
      </c>
      <c r="G169" s="159">
        <f>IF(C169=1,1/8,IF('1.2.d.Publicacions'!C169=2,1/16,IF('1.2.d.Publicacions'!C169=3,1/32,0)))</f>
        <v>0</v>
      </c>
      <c r="H169" s="198">
        <f>IFERROR(E169/(100*VLOOKUP(D169,'N AQU'!B177:C262,2,0)),0)</f>
        <v>0</v>
      </c>
      <c r="I169" s="201" t="str">
        <f>IF(B169&lt;&gt;"",CONCATENATE('Valoració '!$D$7,"1.1.e_00",A169),"")</f>
        <v/>
      </c>
    </row>
    <row r="170" spans="1:9" x14ac:dyDescent="0.25">
      <c r="A170" s="159">
        <v>163</v>
      </c>
      <c r="B170" s="154"/>
      <c r="C170" s="153"/>
      <c r="D170" s="155">
        <f t="shared" si="8"/>
        <v>0</v>
      </c>
      <c r="E170" s="161"/>
      <c r="F170" s="159">
        <f t="shared" si="9"/>
        <v>0</v>
      </c>
      <c r="G170" s="159">
        <f>IF(C170=1,1/8,IF('1.2.d.Publicacions'!C170=2,1/16,IF('1.2.d.Publicacions'!C170=3,1/32,0)))</f>
        <v>0</v>
      </c>
      <c r="H170" s="198">
        <f>IFERROR(E170/(100*VLOOKUP(D170,'N AQU'!B178:C263,2,0)),0)</f>
        <v>0</v>
      </c>
      <c r="I170" s="201" t="str">
        <f>IF(B170&lt;&gt;"",CONCATENATE('Valoració '!$D$7,"1.1.e_00",A170),"")</f>
        <v/>
      </c>
    </row>
    <row r="171" spans="1:9" x14ac:dyDescent="0.25">
      <c r="A171" s="159">
        <v>164</v>
      </c>
      <c r="B171" s="154"/>
      <c r="C171" s="153"/>
      <c r="D171" s="155">
        <f t="shared" si="8"/>
        <v>0</v>
      </c>
      <c r="E171" s="161"/>
      <c r="F171" s="159">
        <f t="shared" si="9"/>
        <v>0</v>
      </c>
      <c r="G171" s="159">
        <f>IF(C171=1,1/8,IF('1.2.d.Publicacions'!C171=2,1/16,IF('1.2.d.Publicacions'!C171=3,1/32,0)))</f>
        <v>0</v>
      </c>
      <c r="H171" s="198">
        <f>IFERROR(E171/(100*VLOOKUP(D171,'N AQU'!B179:C264,2,0)),0)</f>
        <v>0</v>
      </c>
      <c r="I171" s="201" t="str">
        <f>IF(B171&lt;&gt;"",CONCATENATE('Valoració '!$D$7,"1.1.e_00",A171),"")</f>
        <v/>
      </c>
    </row>
    <row r="172" spans="1:9" x14ac:dyDescent="0.25">
      <c r="A172" s="159">
        <v>165</v>
      </c>
      <c r="B172" s="154"/>
      <c r="C172" s="153"/>
      <c r="D172" s="155">
        <f t="shared" si="8"/>
        <v>0</v>
      </c>
      <c r="E172" s="161"/>
      <c r="F172" s="159">
        <f t="shared" si="9"/>
        <v>0</v>
      </c>
      <c r="G172" s="159">
        <f>IF(C172=1,1/8,IF('1.2.d.Publicacions'!C172=2,1/16,IF('1.2.d.Publicacions'!C172=3,1/32,0)))</f>
        <v>0</v>
      </c>
      <c r="H172" s="198">
        <f>IFERROR(E172/(100*VLOOKUP(D172,'N AQU'!B180:C265,2,0)),0)</f>
        <v>0</v>
      </c>
      <c r="I172" s="201" t="str">
        <f>IF(B172&lt;&gt;"",CONCATENATE('Valoració '!$D$7,"1.1.e_00",A172),"")</f>
        <v/>
      </c>
    </row>
    <row r="173" spans="1:9" x14ac:dyDescent="0.25">
      <c r="A173" s="159">
        <v>166</v>
      </c>
      <c r="B173" s="154"/>
      <c r="C173" s="153"/>
      <c r="D173" s="155">
        <f t="shared" si="8"/>
        <v>0</v>
      </c>
      <c r="E173" s="161"/>
      <c r="F173" s="159">
        <f t="shared" si="9"/>
        <v>0</v>
      </c>
      <c r="G173" s="159">
        <f>IF(C173=1,1/8,IF('1.2.d.Publicacions'!C173=2,1/16,IF('1.2.d.Publicacions'!C173=3,1/32,0)))</f>
        <v>0</v>
      </c>
      <c r="H173" s="198">
        <f>IFERROR(E173/(100*VLOOKUP(D173,'N AQU'!B181:C266,2,0)),0)</f>
        <v>0</v>
      </c>
      <c r="I173" s="201" t="str">
        <f>IF(B173&lt;&gt;"",CONCATENATE('Valoració '!$D$7,"1.1.e_00",A173),"")</f>
        <v/>
      </c>
    </row>
    <row r="174" spans="1:9" x14ac:dyDescent="0.25">
      <c r="A174" s="159">
        <v>167</v>
      </c>
      <c r="B174" s="154"/>
      <c r="C174" s="153"/>
      <c r="D174" s="155">
        <f t="shared" si="8"/>
        <v>0</v>
      </c>
      <c r="E174" s="161"/>
      <c r="F174" s="159">
        <f t="shared" si="9"/>
        <v>0</v>
      </c>
      <c r="G174" s="159">
        <f>IF(C174=1,1/8,IF('1.2.d.Publicacions'!C174=2,1/16,IF('1.2.d.Publicacions'!C174=3,1/32,0)))</f>
        <v>0</v>
      </c>
      <c r="H174" s="198">
        <f>IFERROR(E174/(100*VLOOKUP(D174,'N AQU'!B182:C267,2,0)),0)</f>
        <v>0</v>
      </c>
      <c r="I174" s="201" t="str">
        <f>IF(B174&lt;&gt;"",CONCATENATE('Valoració '!$D$7,"1.1.e_00",A174),"")</f>
        <v/>
      </c>
    </row>
    <row r="175" spans="1:9" x14ac:dyDescent="0.25">
      <c r="A175" s="159">
        <v>168</v>
      </c>
      <c r="B175" s="154"/>
      <c r="C175" s="153"/>
      <c r="D175" s="155">
        <f t="shared" si="8"/>
        <v>0</v>
      </c>
      <c r="E175" s="161"/>
      <c r="F175" s="159">
        <f t="shared" si="9"/>
        <v>0</v>
      </c>
      <c r="G175" s="159">
        <f>IF(C175=1,1/8,IF('1.2.d.Publicacions'!C175=2,1/16,IF('1.2.d.Publicacions'!C175=3,1/32,0)))</f>
        <v>0</v>
      </c>
      <c r="H175" s="198">
        <f>IFERROR(E175/(100*VLOOKUP(D175,'N AQU'!B183:C268,2,0)),0)</f>
        <v>0</v>
      </c>
      <c r="I175" s="201" t="str">
        <f>IF(B175&lt;&gt;"",CONCATENATE('Valoració '!$D$7,"1.1.e_00",A175),"")</f>
        <v/>
      </c>
    </row>
    <row r="176" spans="1:9" x14ac:dyDescent="0.25">
      <c r="A176" s="159">
        <v>169</v>
      </c>
      <c r="B176" s="154"/>
      <c r="C176" s="153"/>
      <c r="D176" s="155">
        <f t="shared" si="8"/>
        <v>0</v>
      </c>
      <c r="E176" s="161"/>
      <c r="F176" s="159">
        <f t="shared" si="9"/>
        <v>0</v>
      </c>
      <c r="G176" s="159">
        <f>IF(C176=1,1/8,IF('1.2.d.Publicacions'!C176=2,1/16,IF('1.2.d.Publicacions'!C176=3,1/32,0)))</f>
        <v>0</v>
      </c>
      <c r="H176" s="198">
        <f>IFERROR(E176/(100*VLOOKUP(D176,'N AQU'!B184:C269,2,0)),0)</f>
        <v>0</v>
      </c>
      <c r="I176" s="201" t="str">
        <f>IF(B176&lt;&gt;"",CONCATENATE('Valoració '!$D$7,"1.1.e_00",A176),"")</f>
        <v/>
      </c>
    </row>
    <row r="177" spans="1:9" x14ac:dyDescent="0.25">
      <c r="A177" s="159">
        <v>170</v>
      </c>
      <c r="B177" s="154"/>
      <c r="C177" s="153"/>
      <c r="D177" s="155">
        <f t="shared" si="8"/>
        <v>0</v>
      </c>
      <c r="E177" s="161"/>
      <c r="F177" s="159">
        <f t="shared" si="9"/>
        <v>0</v>
      </c>
      <c r="G177" s="159">
        <f>IF(C177=1,1/8,IF('1.2.d.Publicacions'!C177=2,1/16,IF('1.2.d.Publicacions'!C177=3,1/32,0)))</f>
        <v>0</v>
      </c>
      <c r="H177" s="198">
        <f>IFERROR(E177/(100*VLOOKUP(D177,'N AQU'!B185:C270,2,0)),0)</f>
        <v>0</v>
      </c>
      <c r="I177" s="201" t="str">
        <f>IF(B177&lt;&gt;"",CONCATENATE('Valoració '!$D$7,"1.1.e_00",A177),"")</f>
        <v/>
      </c>
    </row>
    <row r="178" spans="1:9" x14ac:dyDescent="0.25">
      <c r="A178" s="159">
        <v>171</v>
      </c>
      <c r="B178" s="154"/>
      <c r="C178" s="153"/>
      <c r="D178" s="155">
        <f t="shared" si="8"/>
        <v>0</v>
      </c>
      <c r="E178" s="161"/>
      <c r="F178" s="159">
        <f t="shared" si="9"/>
        <v>0</v>
      </c>
      <c r="G178" s="159">
        <f>IF(C178=1,1/8,IF('1.2.d.Publicacions'!C178=2,1/16,IF('1.2.d.Publicacions'!C178=3,1/32,0)))</f>
        <v>0</v>
      </c>
      <c r="H178" s="198">
        <f>IFERROR(E178/(100*VLOOKUP(D178,'N AQU'!B186:C271,2,0)),0)</f>
        <v>0</v>
      </c>
      <c r="I178" s="201" t="str">
        <f>IF(B178&lt;&gt;"",CONCATENATE('Valoració '!$D$7,"1.1.e_00",A178),"")</f>
        <v/>
      </c>
    </row>
    <row r="179" spans="1:9" x14ac:dyDescent="0.25">
      <c r="A179" s="159">
        <v>172</v>
      </c>
      <c r="B179" s="154"/>
      <c r="C179" s="153"/>
      <c r="D179" s="155">
        <f t="shared" si="8"/>
        <v>0</v>
      </c>
      <c r="E179" s="161"/>
      <c r="F179" s="159">
        <f t="shared" si="9"/>
        <v>0</v>
      </c>
      <c r="G179" s="159">
        <f>IF(C179=1,1/8,IF('1.2.d.Publicacions'!C179=2,1/16,IF('1.2.d.Publicacions'!C179=3,1/32,0)))</f>
        <v>0</v>
      </c>
      <c r="H179" s="198">
        <f>IFERROR(E179/(100*VLOOKUP(D179,'N AQU'!B187:C272,2,0)),0)</f>
        <v>0</v>
      </c>
      <c r="I179" s="201" t="str">
        <f>IF(B179&lt;&gt;"",CONCATENATE('Valoració '!$D$7,"1.1.e_00",A179),"")</f>
        <v/>
      </c>
    </row>
    <row r="180" spans="1:9" x14ac:dyDescent="0.25">
      <c r="A180" s="159">
        <v>173</v>
      </c>
      <c r="B180" s="154"/>
      <c r="C180" s="153"/>
      <c r="D180" s="155">
        <f t="shared" si="8"/>
        <v>0</v>
      </c>
      <c r="E180" s="161"/>
      <c r="F180" s="159">
        <f t="shared" si="9"/>
        <v>0</v>
      </c>
      <c r="G180" s="159">
        <f>IF(C180=1,1/8,IF('1.2.d.Publicacions'!C180=2,1/16,IF('1.2.d.Publicacions'!C180=3,1/32,0)))</f>
        <v>0</v>
      </c>
      <c r="H180" s="198">
        <f>IFERROR(E180/(100*VLOOKUP(D180,'N AQU'!B188:C273,2,0)),0)</f>
        <v>0</v>
      </c>
      <c r="I180" s="201" t="str">
        <f>IF(B180&lt;&gt;"",CONCATENATE('Valoració '!$D$7,"1.1.e_00",A180),"")</f>
        <v/>
      </c>
    </row>
    <row r="181" spans="1:9" x14ac:dyDescent="0.25">
      <c r="A181" s="159">
        <v>174</v>
      </c>
      <c r="B181" s="154"/>
      <c r="C181" s="153"/>
      <c r="D181" s="155">
        <f t="shared" si="8"/>
        <v>0</v>
      </c>
      <c r="E181" s="161"/>
      <c r="F181" s="159">
        <f t="shared" si="9"/>
        <v>0</v>
      </c>
      <c r="G181" s="159">
        <f>IF(C181=1,1/8,IF('1.2.d.Publicacions'!C181=2,1/16,IF('1.2.d.Publicacions'!C181=3,1/32,0)))</f>
        <v>0</v>
      </c>
      <c r="H181" s="198">
        <f>IFERROR(E181/(100*VLOOKUP(D181,'N AQU'!B189:C274,2,0)),0)</f>
        <v>0</v>
      </c>
      <c r="I181" s="201" t="str">
        <f>IF(B181&lt;&gt;"",CONCATENATE('Valoració '!$D$7,"1.1.e_00",A181),"")</f>
        <v/>
      </c>
    </row>
    <row r="182" spans="1:9" x14ac:dyDescent="0.25">
      <c r="A182" s="159">
        <v>175</v>
      </c>
      <c r="B182" s="154"/>
      <c r="C182" s="153"/>
      <c r="D182" s="155">
        <f t="shared" si="8"/>
        <v>0</v>
      </c>
      <c r="E182" s="161"/>
      <c r="F182" s="159">
        <f t="shared" si="9"/>
        <v>0</v>
      </c>
      <c r="G182" s="159">
        <f>IF(C182=1,1/8,IF('1.2.d.Publicacions'!C182=2,1/16,IF('1.2.d.Publicacions'!C182=3,1/32,0)))</f>
        <v>0</v>
      </c>
      <c r="H182" s="198">
        <f>IFERROR(E182/(100*VLOOKUP(D182,'N AQU'!B190:C275,2,0)),0)</f>
        <v>0</v>
      </c>
      <c r="I182" s="201" t="str">
        <f>IF(B182&lt;&gt;"",CONCATENATE('Valoració '!$D$7,"1.1.e_00",A182),"")</f>
        <v/>
      </c>
    </row>
    <row r="183" spans="1:9" x14ac:dyDescent="0.25">
      <c r="A183" s="159">
        <v>176</v>
      </c>
      <c r="B183" s="154"/>
      <c r="C183" s="153"/>
      <c r="D183" s="155">
        <f t="shared" si="8"/>
        <v>0</v>
      </c>
      <c r="E183" s="161"/>
      <c r="F183" s="159">
        <f t="shared" si="9"/>
        <v>0</v>
      </c>
      <c r="G183" s="159">
        <f>IF(C183=1,1/8,IF('1.2.d.Publicacions'!C183=2,1/16,IF('1.2.d.Publicacions'!C183=3,1/32,0)))</f>
        <v>0</v>
      </c>
      <c r="H183" s="198">
        <f>IFERROR(E183/(100*VLOOKUP(D183,'N AQU'!B191:C276,2,0)),0)</f>
        <v>0</v>
      </c>
      <c r="I183" s="201" t="str">
        <f>IF(B183&lt;&gt;"",CONCATENATE('Valoració '!$D$7,"1.1.e_00",A183),"")</f>
        <v/>
      </c>
    </row>
    <row r="184" spans="1:9" x14ac:dyDescent="0.25">
      <c r="A184" s="159">
        <v>177</v>
      </c>
      <c r="B184" s="154"/>
      <c r="C184" s="153"/>
      <c r="D184" s="155">
        <f t="shared" si="8"/>
        <v>0</v>
      </c>
      <c r="E184" s="161"/>
      <c r="F184" s="159">
        <f t="shared" si="9"/>
        <v>0</v>
      </c>
      <c r="G184" s="159">
        <f>IF(C184=1,1/8,IF('1.2.d.Publicacions'!C184=2,1/16,IF('1.2.d.Publicacions'!C184=3,1/32,0)))</f>
        <v>0</v>
      </c>
      <c r="H184" s="198">
        <f>IFERROR(E184/(100*VLOOKUP(D184,'N AQU'!B192:C277,2,0)),0)</f>
        <v>0</v>
      </c>
      <c r="I184" s="201" t="str">
        <f>IF(B184&lt;&gt;"",CONCATENATE('Valoració '!$D$7,"1.1.e_00",A184),"")</f>
        <v/>
      </c>
    </row>
    <row r="185" spans="1:9" x14ac:dyDescent="0.25">
      <c r="A185" s="159">
        <v>178</v>
      </c>
      <c r="B185" s="154"/>
      <c r="C185" s="153"/>
      <c r="D185" s="155">
        <f t="shared" si="8"/>
        <v>0</v>
      </c>
      <c r="E185" s="161"/>
      <c r="F185" s="159">
        <f t="shared" si="9"/>
        <v>0</v>
      </c>
      <c r="G185" s="159">
        <f>IF(C185=1,1/8,IF('1.2.d.Publicacions'!C185=2,1/16,IF('1.2.d.Publicacions'!C185=3,1/32,0)))</f>
        <v>0</v>
      </c>
      <c r="H185" s="198">
        <f>IFERROR(E185/(100*VLOOKUP(D185,'N AQU'!B193:C278,2,0)),0)</f>
        <v>0</v>
      </c>
      <c r="I185" s="201" t="str">
        <f>IF(B185&lt;&gt;"",CONCATENATE('Valoració '!$D$7,"1.1.e_00",A185),"")</f>
        <v/>
      </c>
    </row>
    <row r="186" spans="1:9" x14ac:dyDescent="0.25">
      <c r="A186" s="159">
        <v>179</v>
      </c>
      <c r="B186" s="154"/>
      <c r="C186" s="153"/>
      <c r="D186" s="155">
        <f t="shared" si="8"/>
        <v>0</v>
      </c>
      <c r="E186" s="161"/>
      <c r="F186" s="159">
        <f t="shared" si="9"/>
        <v>0</v>
      </c>
      <c r="G186" s="159">
        <f>IF(C186=1,1/8,IF('1.2.d.Publicacions'!C186=2,1/16,IF('1.2.d.Publicacions'!C186=3,1/32,0)))</f>
        <v>0</v>
      </c>
      <c r="H186" s="198">
        <f>IFERROR(E186/(100*VLOOKUP(D186,'N AQU'!B194:C279,2,0)),0)</f>
        <v>0</v>
      </c>
      <c r="I186" s="201" t="str">
        <f>IF(B186&lt;&gt;"",CONCATENATE('Valoració '!$D$7,"1.1.e_00",A186),"")</f>
        <v/>
      </c>
    </row>
    <row r="187" spans="1:9" x14ac:dyDescent="0.25">
      <c r="A187" s="159">
        <v>180</v>
      </c>
      <c r="B187" s="154"/>
      <c r="C187" s="153"/>
      <c r="D187" s="155">
        <f t="shared" si="8"/>
        <v>0</v>
      </c>
      <c r="E187" s="161"/>
      <c r="F187" s="159">
        <f t="shared" si="9"/>
        <v>0</v>
      </c>
      <c r="G187" s="159">
        <f>IF(C187=1,1/8,IF('1.2.d.Publicacions'!C187=2,1/16,IF('1.2.d.Publicacions'!C187=3,1/32,0)))</f>
        <v>0</v>
      </c>
      <c r="H187" s="198">
        <f>IFERROR(E187/(100*VLOOKUP(D187,'N AQU'!B195:C280,2,0)),0)</f>
        <v>0</v>
      </c>
      <c r="I187" s="201" t="str">
        <f>IF(B187&lt;&gt;"",CONCATENATE('Valoració '!$D$7,"1.1.e_00",A187),"")</f>
        <v/>
      </c>
    </row>
    <row r="188" spans="1:9" x14ac:dyDescent="0.25">
      <c r="A188" s="159">
        <v>181</v>
      </c>
      <c r="B188" s="154"/>
      <c r="C188" s="153"/>
      <c r="D188" s="155">
        <f t="shared" si="8"/>
        <v>0</v>
      </c>
      <c r="E188" s="161"/>
      <c r="F188" s="159">
        <f t="shared" si="9"/>
        <v>0</v>
      </c>
      <c r="G188" s="159">
        <f>IF(C188=1,1/8,IF('1.2.d.Publicacions'!C188=2,1/16,IF('1.2.d.Publicacions'!C188=3,1/32,0)))</f>
        <v>0</v>
      </c>
      <c r="H188" s="198">
        <f>IFERROR(E188/(100*VLOOKUP(D188,'N AQU'!B196:C281,2,0)),0)</f>
        <v>0</v>
      </c>
      <c r="I188" s="201" t="str">
        <f>IF(B188&lt;&gt;"",CONCATENATE('Valoració '!$D$7,"1.1.e_00",A188),"")</f>
        <v/>
      </c>
    </row>
    <row r="189" spans="1:9" x14ac:dyDescent="0.25">
      <c r="A189" s="159">
        <v>182</v>
      </c>
      <c r="B189" s="154"/>
      <c r="C189" s="153"/>
      <c r="D189" s="155">
        <f t="shared" si="8"/>
        <v>0</v>
      </c>
      <c r="E189" s="161"/>
      <c r="F189" s="159">
        <f t="shared" si="9"/>
        <v>0</v>
      </c>
      <c r="G189" s="159">
        <f>IF(C189=1,1/8,IF('1.2.d.Publicacions'!C189=2,1/16,IF('1.2.d.Publicacions'!C189=3,1/32,0)))</f>
        <v>0</v>
      </c>
      <c r="H189" s="198">
        <f>IFERROR(E189/(100*VLOOKUP(D189,'N AQU'!B197:C282,2,0)),0)</f>
        <v>0</v>
      </c>
      <c r="I189" s="201" t="str">
        <f>IF(B189&lt;&gt;"",CONCATENATE('Valoració '!$D$7,"1.1.e_00",A189),"")</f>
        <v/>
      </c>
    </row>
    <row r="190" spans="1:9" x14ac:dyDescent="0.25">
      <c r="A190" s="159">
        <v>183</v>
      </c>
      <c r="B190" s="154"/>
      <c r="C190" s="153"/>
      <c r="D190" s="155">
        <f t="shared" si="8"/>
        <v>0</v>
      </c>
      <c r="E190" s="161"/>
      <c r="F190" s="159">
        <f t="shared" si="9"/>
        <v>0</v>
      </c>
      <c r="G190" s="159">
        <f>IF(C190=1,1/8,IF('1.2.d.Publicacions'!C190=2,1/16,IF('1.2.d.Publicacions'!C190=3,1/32,0)))</f>
        <v>0</v>
      </c>
      <c r="H190" s="198">
        <f>IFERROR(E190/(100*VLOOKUP(D190,'N AQU'!B198:C283,2,0)),0)</f>
        <v>0</v>
      </c>
      <c r="I190" s="201" t="str">
        <f>IF(B190&lt;&gt;"",CONCATENATE('Valoració '!$D$7,"1.1.e_00",A190),"")</f>
        <v/>
      </c>
    </row>
    <row r="191" spans="1:9" x14ac:dyDescent="0.25">
      <c r="A191" s="159">
        <v>184</v>
      </c>
      <c r="B191" s="154"/>
      <c r="C191" s="153"/>
      <c r="D191" s="155">
        <f t="shared" si="8"/>
        <v>0</v>
      </c>
      <c r="E191" s="161"/>
      <c r="F191" s="159">
        <f t="shared" si="9"/>
        <v>0</v>
      </c>
      <c r="G191" s="159">
        <f>IF(C191=1,1/8,IF('1.2.d.Publicacions'!C191=2,1/16,IF('1.2.d.Publicacions'!C191=3,1/32,0)))</f>
        <v>0</v>
      </c>
      <c r="H191" s="198">
        <f>IFERROR(E191/(100*VLOOKUP(D191,'N AQU'!B199:C284,2,0)),0)</f>
        <v>0</v>
      </c>
      <c r="I191" s="201" t="str">
        <f>IF(B191&lt;&gt;"",CONCATENATE('Valoració '!$D$7,"1.1.e_00",A191),"")</f>
        <v/>
      </c>
    </row>
    <row r="192" spans="1:9" x14ac:dyDescent="0.25">
      <c r="A192" s="159">
        <v>185</v>
      </c>
      <c r="B192" s="154"/>
      <c r="C192" s="153"/>
      <c r="D192" s="155">
        <f t="shared" si="8"/>
        <v>0</v>
      </c>
      <c r="E192" s="161"/>
      <c r="F192" s="159">
        <f t="shared" si="9"/>
        <v>0</v>
      </c>
      <c r="G192" s="159">
        <f>IF(C192=1,1/8,IF('1.2.d.Publicacions'!C192=2,1/16,IF('1.2.d.Publicacions'!C192=3,1/32,0)))</f>
        <v>0</v>
      </c>
      <c r="H192" s="198">
        <f>IFERROR(E192/(100*VLOOKUP(D192,'N AQU'!B200:C285,2,0)),0)</f>
        <v>0</v>
      </c>
      <c r="I192" s="201" t="str">
        <f>IF(B192&lt;&gt;"",CONCATENATE('Valoració '!$D$7,"1.1.e_00",A192),"")</f>
        <v/>
      </c>
    </row>
    <row r="193" spans="1:9" x14ac:dyDescent="0.25">
      <c r="A193" s="159">
        <v>186</v>
      </c>
      <c r="B193" s="154"/>
      <c r="C193" s="153"/>
      <c r="D193" s="155">
        <f t="shared" si="8"/>
        <v>0</v>
      </c>
      <c r="E193" s="161"/>
      <c r="F193" s="159">
        <f t="shared" si="9"/>
        <v>0</v>
      </c>
      <c r="G193" s="159">
        <f>IF(C193=1,1/8,IF('1.2.d.Publicacions'!C193=2,1/16,IF('1.2.d.Publicacions'!C193=3,1/32,0)))</f>
        <v>0</v>
      </c>
      <c r="H193" s="198">
        <f>IFERROR(E193/(100*VLOOKUP(D193,'N AQU'!B201:C286,2,0)),0)</f>
        <v>0</v>
      </c>
      <c r="I193" s="201" t="str">
        <f>IF(B193&lt;&gt;"",CONCATENATE('Valoració '!$D$7,"1.1.e_00",A193),"")</f>
        <v/>
      </c>
    </row>
    <row r="194" spans="1:9" x14ac:dyDescent="0.25">
      <c r="A194" s="159">
        <v>187</v>
      </c>
      <c r="B194" s="154"/>
      <c r="C194" s="153"/>
      <c r="D194" s="155">
        <f t="shared" si="8"/>
        <v>0</v>
      </c>
      <c r="E194" s="161"/>
      <c r="F194" s="159">
        <f t="shared" si="9"/>
        <v>0</v>
      </c>
      <c r="G194" s="159">
        <f>IF(C194=1,1/8,IF('1.2.d.Publicacions'!C194=2,1/16,IF('1.2.d.Publicacions'!C194=3,1/32,0)))</f>
        <v>0</v>
      </c>
      <c r="H194" s="198">
        <f>IFERROR(E194/(100*VLOOKUP(D194,'N AQU'!B202:C287,2,0)),0)</f>
        <v>0</v>
      </c>
      <c r="I194" s="201" t="str">
        <f>IF(B194&lt;&gt;"",CONCATENATE('Valoració '!$D$7,"1.1.e_00",A194),"")</f>
        <v/>
      </c>
    </row>
    <row r="195" spans="1:9" x14ac:dyDescent="0.25">
      <c r="A195" s="159">
        <v>188</v>
      </c>
      <c r="B195" s="154"/>
      <c r="C195" s="153"/>
      <c r="D195" s="155">
        <f t="shared" si="8"/>
        <v>0</v>
      </c>
      <c r="E195" s="161"/>
      <c r="F195" s="159">
        <f t="shared" si="9"/>
        <v>0</v>
      </c>
      <c r="G195" s="159">
        <f>IF(C195=1,1/8,IF('1.2.d.Publicacions'!C195=2,1/16,IF('1.2.d.Publicacions'!C195=3,1/32,0)))</f>
        <v>0</v>
      </c>
      <c r="H195" s="198">
        <f>IFERROR(E195/(100*VLOOKUP(D195,'N AQU'!B203:C288,2,0)),0)</f>
        <v>0</v>
      </c>
      <c r="I195" s="201" t="str">
        <f>IF(B195&lt;&gt;"",CONCATENATE('Valoració '!$D$7,"1.1.e_00",A195),"")</f>
        <v/>
      </c>
    </row>
    <row r="196" spans="1:9" x14ac:dyDescent="0.25">
      <c r="A196" s="159">
        <v>189</v>
      </c>
      <c r="B196" s="154"/>
      <c r="C196" s="153"/>
      <c r="D196" s="155">
        <f t="shared" si="8"/>
        <v>0</v>
      </c>
      <c r="E196" s="161"/>
      <c r="F196" s="159">
        <f t="shared" si="9"/>
        <v>0</v>
      </c>
      <c r="G196" s="159">
        <f>IF(C196=1,1/8,IF('1.2.d.Publicacions'!C196=2,1/16,IF('1.2.d.Publicacions'!C196=3,1/32,0)))</f>
        <v>0</v>
      </c>
      <c r="H196" s="198">
        <f>IFERROR(E196/(100*VLOOKUP(D196,'N AQU'!B204:C289,2,0)),0)</f>
        <v>0</v>
      </c>
      <c r="I196" s="201" t="str">
        <f>IF(B196&lt;&gt;"",CONCATENATE('Valoració '!$D$7,"1.1.e_00",A196),"")</f>
        <v/>
      </c>
    </row>
    <row r="197" spans="1:9" x14ac:dyDescent="0.25">
      <c r="A197" s="159">
        <v>190</v>
      </c>
      <c r="B197" s="154"/>
      <c r="C197" s="153"/>
      <c r="D197" s="155">
        <f t="shared" si="8"/>
        <v>0</v>
      </c>
      <c r="E197" s="161"/>
      <c r="F197" s="159">
        <f t="shared" si="9"/>
        <v>0</v>
      </c>
      <c r="G197" s="159">
        <f>IF(C197=1,1/8,IF('1.2.d.Publicacions'!C197=2,1/16,IF('1.2.d.Publicacions'!C197=3,1/32,0)))</f>
        <v>0</v>
      </c>
      <c r="H197" s="198">
        <f>IFERROR(E197/(100*VLOOKUP(D197,'N AQU'!B205:C290,2,0)),0)</f>
        <v>0</v>
      </c>
      <c r="I197" s="201" t="str">
        <f>IF(B197&lt;&gt;"",CONCATENATE('Valoració '!$D$7,"1.1.e_00",A197),"")</f>
        <v/>
      </c>
    </row>
    <row r="198" spans="1:9" x14ac:dyDescent="0.25">
      <c r="A198" s="159">
        <v>191</v>
      </c>
      <c r="B198" s="154"/>
      <c r="C198" s="153"/>
      <c r="D198" s="155">
        <f t="shared" si="8"/>
        <v>0</v>
      </c>
      <c r="E198" s="161"/>
      <c r="F198" s="159">
        <f t="shared" si="9"/>
        <v>0</v>
      </c>
      <c r="G198" s="159">
        <f>IF(C198=1,1/8,IF('1.2.d.Publicacions'!C198=2,1/16,IF('1.2.d.Publicacions'!C198=3,1/32,0)))</f>
        <v>0</v>
      </c>
      <c r="H198" s="198">
        <f>IFERROR(E198/(100*VLOOKUP(D198,'N AQU'!B206:C291,2,0)),0)</f>
        <v>0</v>
      </c>
      <c r="I198" s="201" t="str">
        <f>IF(B198&lt;&gt;"",CONCATENATE('Valoració '!$D$7,"1.1.e_00",A198),"")</f>
        <v/>
      </c>
    </row>
    <row r="199" spans="1:9" x14ac:dyDescent="0.25">
      <c r="A199" s="159">
        <v>192</v>
      </c>
      <c r="B199" s="154"/>
      <c r="C199" s="153"/>
      <c r="D199" s="155">
        <f t="shared" si="8"/>
        <v>0</v>
      </c>
      <c r="E199" s="161"/>
      <c r="F199" s="159">
        <f t="shared" si="9"/>
        <v>0</v>
      </c>
      <c r="G199" s="159">
        <f>IF(C199=1,1/8,IF('1.2.d.Publicacions'!C199=2,1/16,IF('1.2.d.Publicacions'!C199=3,1/32,0)))</f>
        <v>0</v>
      </c>
      <c r="H199" s="198">
        <f>IFERROR(E199/(100*VLOOKUP(D199,'N AQU'!B207:C292,2,0)),0)</f>
        <v>0</v>
      </c>
      <c r="I199" s="201" t="str">
        <f>IF(B199&lt;&gt;"",CONCATENATE('Valoració '!$D$7,"1.1.e_00",A199),"")</f>
        <v/>
      </c>
    </row>
    <row r="200" spans="1:9" x14ac:dyDescent="0.25">
      <c r="A200" s="159">
        <v>193</v>
      </c>
      <c r="B200" s="154"/>
      <c r="C200" s="153"/>
      <c r="D200" s="155">
        <f t="shared" si="8"/>
        <v>0</v>
      </c>
      <c r="E200" s="161"/>
      <c r="F200" s="159">
        <f t="shared" ref="F200:F207" si="10">IF(C200&lt;&gt;"",1/8,0)</f>
        <v>0</v>
      </c>
      <c r="G200" s="159">
        <f>IF(C200=1,1/8,IF('1.2.d.Publicacions'!C200=2,1/16,IF('1.2.d.Publicacions'!C200=3,1/32,0)))</f>
        <v>0</v>
      </c>
      <c r="H200" s="198">
        <f>IFERROR(E200/(100*VLOOKUP(D200,'N AQU'!B208:C293,2,0)),0)</f>
        <v>0</v>
      </c>
      <c r="I200" s="201" t="str">
        <f>IF(B200&lt;&gt;"",CONCATENATE('Valoració '!$D$7,"1.1.e_00",A200),"")</f>
        <v/>
      </c>
    </row>
    <row r="201" spans="1:9" x14ac:dyDescent="0.25">
      <c r="A201" s="159">
        <v>194</v>
      </c>
      <c r="B201" s="154"/>
      <c r="C201" s="153"/>
      <c r="D201" s="155">
        <f t="shared" si="8"/>
        <v>0</v>
      </c>
      <c r="E201" s="161"/>
      <c r="F201" s="159">
        <f t="shared" si="10"/>
        <v>0</v>
      </c>
      <c r="G201" s="159">
        <f>IF(C201=1,1/8,IF('1.2.d.Publicacions'!C201=2,1/16,IF('1.2.d.Publicacions'!C201=3,1/32,0)))</f>
        <v>0</v>
      </c>
      <c r="H201" s="198">
        <f>IFERROR(E201/(100*VLOOKUP(D201,'N AQU'!B209:C294,2,0)),0)</f>
        <v>0</v>
      </c>
      <c r="I201" s="201" t="str">
        <f>IF(B201&lt;&gt;"",CONCATENATE('Valoració '!$D$7,"1.1.e_00",A201),"")</f>
        <v/>
      </c>
    </row>
    <row r="202" spans="1:9" x14ac:dyDescent="0.25">
      <c r="A202" s="159">
        <v>195</v>
      </c>
      <c r="B202" s="154"/>
      <c r="C202" s="153"/>
      <c r="D202" s="155">
        <f t="shared" ref="D202:D207" si="11">D201</f>
        <v>0</v>
      </c>
      <c r="E202" s="161"/>
      <c r="F202" s="159">
        <f t="shared" si="10"/>
        <v>0</v>
      </c>
      <c r="G202" s="159">
        <f>IF(C202=1,1/8,IF('1.2.d.Publicacions'!C202=2,1/16,IF('1.2.d.Publicacions'!C202=3,1/32,0)))</f>
        <v>0</v>
      </c>
      <c r="H202" s="198">
        <f>IFERROR(E202/(100*VLOOKUP(D202,'N AQU'!B210:C295,2,0)),0)</f>
        <v>0</v>
      </c>
      <c r="I202" s="201" t="str">
        <f>IF(B202&lt;&gt;"",CONCATENATE('Valoració '!$D$7,"1.1.e_00",A202),"")</f>
        <v/>
      </c>
    </row>
    <row r="203" spans="1:9" x14ac:dyDescent="0.25">
      <c r="A203" s="159">
        <v>196</v>
      </c>
      <c r="B203" s="154"/>
      <c r="C203" s="153"/>
      <c r="D203" s="155">
        <f t="shared" si="11"/>
        <v>0</v>
      </c>
      <c r="E203" s="161"/>
      <c r="F203" s="159">
        <f t="shared" si="10"/>
        <v>0</v>
      </c>
      <c r="G203" s="159">
        <f>IF(C203=1,1/8,IF('1.2.d.Publicacions'!C203=2,1/16,IF('1.2.d.Publicacions'!C203=3,1/32,0)))</f>
        <v>0</v>
      </c>
      <c r="H203" s="198">
        <f>IFERROR(E203/(100*VLOOKUP(D203,'N AQU'!B211:C296,2,0)),0)</f>
        <v>0</v>
      </c>
      <c r="I203" s="201" t="str">
        <f>IF(B203&lt;&gt;"",CONCATENATE('Valoració '!$D$7,"1.1.e_00",A203),"")</f>
        <v/>
      </c>
    </row>
    <row r="204" spans="1:9" x14ac:dyDescent="0.25">
      <c r="A204" s="159">
        <v>197</v>
      </c>
      <c r="B204" s="154"/>
      <c r="C204" s="153"/>
      <c r="D204" s="155">
        <f t="shared" si="11"/>
        <v>0</v>
      </c>
      <c r="E204" s="161"/>
      <c r="F204" s="159">
        <f t="shared" si="10"/>
        <v>0</v>
      </c>
      <c r="G204" s="159">
        <f>IF(C204=1,1/8,IF('1.2.d.Publicacions'!C204=2,1/16,IF('1.2.d.Publicacions'!C204=3,1/32,0)))</f>
        <v>0</v>
      </c>
      <c r="H204" s="198">
        <f>IFERROR(E204/(100*VLOOKUP(D204,'N AQU'!B212:C297,2,0)),0)</f>
        <v>0</v>
      </c>
      <c r="I204" s="201" t="str">
        <f>IF(B204&lt;&gt;"",CONCATENATE('Valoració '!$D$7,"1.1.e_00",A204),"")</f>
        <v/>
      </c>
    </row>
    <row r="205" spans="1:9" x14ac:dyDescent="0.25">
      <c r="A205" s="159">
        <v>198</v>
      </c>
      <c r="B205" s="154"/>
      <c r="C205" s="153"/>
      <c r="D205" s="155">
        <f t="shared" si="11"/>
        <v>0</v>
      </c>
      <c r="E205" s="161"/>
      <c r="F205" s="159">
        <f t="shared" si="10"/>
        <v>0</v>
      </c>
      <c r="G205" s="159">
        <f>IF(C205=1,1/8,IF('1.2.d.Publicacions'!C205=2,1/16,IF('1.2.d.Publicacions'!C205=3,1/32,0)))</f>
        <v>0</v>
      </c>
      <c r="H205" s="198">
        <f>IFERROR(E205/(100*VLOOKUP(D205,'N AQU'!B213:C298,2,0)),0)</f>
        <v>0</v>
      </c>
      <c r="I205" s="201" t="str">
        <f>IF(B205&lt;&gt;"",CONCATENATE('Valoració '!$D$7,"1.1.e_00",A205),"")</f>
        <v/>
      </c>
    </row>
    <row r="206" spans="1:9" x14ac:dyDescent="0.25">
      <c r="A206" s="159">
        <v>199</v>
      </c>
      <c r="B206" s="154"/>
      <c r="C206" s="153"/>
      <c r="D206" s="155">
        <f t="shared" si="11"/>
        <v>0</v>
      </c>
      <c r="E206" s="161"/>
      <c r="F206" s="159">
        <f t="shared" si="10"/>
        <v>0</v>
      </c>
      <c r="G206" s="159">
        <f>IF(C206=1,1/8,IF('1.2.d.Publicacions'!C206=2,1/16,IF('1.2.d.Publicacions'!C206=3,1/32,0)))</f>
        <v>0</v>
      </c>
      <c r="H206" s="198">
        <f>IFERROR(E206/(100*VLOOKUP(D206,'N AQU'!B214:C299,2,0)),0)</f>
        <v>0</v>
      </c>
      <c r="I206" s="201" t="str">
        <f>IF(B206&lt;&gt;"",CONCATENATE('Valoració '!$D$7,"1.1.e_00",A206),"")</f>
        <v/>
      </c>
    </row>
    <row r="207" spans="1:9" x14ac:dyDescent="0.25">
      <c r="A207" s="159">
        <v>200</v>
      </c>
      <c r="B207" s="154"/>
      <c r="C207" s="153"/>
      <c r="D207" s="155">
        <f t="shared" si="11"/>
        <v>0</v>
      </c>
      <c r="E207" s="161"/>
      <c r="F207" s="159">
        <f t="shared" si="10"/>
        <v>0</v>
      </c>
      <c r="G207" s="159">
        <f>IF(C207=1,1/8,IF('1.2.d.Publicacions'!C207=2,1/16,IF('1.2.d.Publicacions'!C207=3,1/32,0)))</f>
        <v>0</v>
      </c>
      <c r="H207" s="198">
        <f>IFERROR(E207/(100*VLOOKUP(D207,'N AQU'!B215:C300,2,0)),0)</f>
        <v>0</v>
      </c>
      <c r="I207" s="201" t="str">
        <f>IF(B207&lt;&gt;"",CONCATENATE('Valoració '!$D$7,"1.1.e_00",A207),"")</f>
        <v/>
      </c>
    </row>
    <row r="209" spans="2:2" ht="47.25" x14ac:dyDescent="0.25">
      <c r="B209" s="21" t="s">
        <v>82</v>
      </c>
    </row>
  </sheetData>
  <sheetProtection algorithmName="SHA-512" hashValue="M6g3G1Ay3ogAv3b2Y0V7sF1PTu+Gz4oaFfdEJfDJa/CIUWNr/41PDQBHWOFAroIsVhKdJSG9e2kIafQd56Z2zA==" saltValue="RdWWYU60iHj2h0uTy7oSSA==" spinCount="100000" sheet="1" objects="1" scenarios="1"/>
  <mergeCells count="1">
    <mergeCell ref="A6:B6"/>
  </mergeCells>
  <dataValidations count="1">
    <dataValidation type="list" allowBlank="1" showInputMessage="1" showErrorMessage="1" sqref="C8:C207">
      <formula1>"1, 2, 3"</formula1>
    </dataValidation>
  </dataValidations>
  <hyperlinks>
    <hyperlink ref="A4" r:id="rId1"/>
  </hyperlinks>
  <pageMargins left="0.7" right="0.7" top="0.75" bottom="0.75" header="0.3" footer="0.3"/>
  <ignoredErrors>
    <ignoredError sqref="D9:D207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'N AQU'!$B$16:$B$101</xm:f>
          </x14:formula1>
          <xm:sqref>D8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8"/>
  <dimension ref="A1:U107"/>
  <sheetViews>
    <sheetView workbookViewId="0">
      <pane ySplit="7" topLeftCell="A8" activePane="bottomLeft" state="frozen"/>
      <selection activeCell="K33" sqref="K33"/>
      <selection pane="bottomLeft" activeCell="A7" sqref="A7"/>
    </sheetView>
  </sheetViews>
  <sheetFormatPr baseColWidth="10" defaultColWidth="11.42578125" defaultRowHeight="15" x14ac:dyDescent="0.25"/>
  <cols>
    <col min="1" max="2" width="9" customWidth="1"/>
    <col min="3" max="3" width="29.7109375" customWidth="1"/>
    <col min="4" max="4" width="22.140625" customWidth="1"/>
    <col min="5" max="5" width="19" customWidth="1"/>
    <col min="6" max="6" width="30.7109375" customWidth="1"/>
    <col min="7" max="7" width="14.7109375" customWidth="1"/>
    <col min="13" max="13" width="18.42578125" customWidth="1"/>
  </cols>
  <sheetData>
    <row r="1" spans="1:21" x14ac:dyDescent="0.25">
      <c r="A1" s="10" t="s">
        <v>41</v>
      </c>
      <c r="B1" s="10"/>
      <c r="R1" s="6"/>
    </row>
    <row r="2" spans="1:21" x14ac:dyDescent="0.25">
      <c r="A2" s="11" t="s">
        <v>56</v>
      </c>
      <c r="B2" s="11"/>
      <c r="R2" s="6"/>
    </row>
    <row r="3" spans="1:21" x14ac:dyDescent="0.25">
      <c r="A3" s="10"/>
      <c r="B3" s="10"/>
      <c r="G3" s="18"/>
      <c r="R3" s="6"/>
    </row>
    <row r="4" spans="1:21" ht="26.25" customHeight="1" x14ac:dyDescent="0.3">
      <c r="A4" s="26" t="s">
        <v>109</v>
      </c>
      <c r="B4" s="10"/>
      <c r="C4" s="144" t="s">
        <v>81</v>
      </c>
      <c r="D4" s="145"/>
      <c r="E4" s="146">
        <f>SUM(H8:H107)+SUM(I8:I107)+IF(SUM(J8:J107)&gt;0.5,0.5,SUM(J8:J107))+IF(SUM(K8:K107)&gt;0.5,0.5,SUM(K8:K107))+SUM(L8:L107)</f>
        <v>0</v>
      </c>
      <c r="G4" s="18"/>
      <c r="R4" s="6"/>
      <c r="T4" s="26" t="s">
        <v>109</v>
      </c>
    </row>
    <row r="5" spans="1:21" x14ac:dyDescent="0.25">
      <c r="A5" s="10"/>
      <c r="B5" s="10"/>
      <c r="R5" s="6"/>
    </row>
    <row r="6" spans="1:21" ht="15.75" x14ac:dyDescent="0.25">
      <c r="A6" s="259" t="s">
        <v>163</v>
      </c>
      <c r="B6" s="265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1"/>
      <c r="N6" s="13"/>
      <c r="O6" s="13"/>
      <c r="P6" s="13"/>
      <c r="Q6" s="13"/>
      <c r="R6" s="13"/>
      <c r="S6" s="13"/>
    </row>
    <row r="7" spans="1:21" ht="30" x14ac:dyDescent="0.25">
      <c r="A7" s="194" t="s">
        <v>54</v>
      </c>
      <c r="B7" s="195" t="s">
        <v>79</v>
      </c>
      <c r="C7" s="195" t="s">
        <v>63</v>
      </c>
      <c r="D7" s="195" t="s">
        <v>64</v>
      </c>
      <c r="E7" s="195" t="s">
        <v>65</v>
      </c>
      <c r="F7" s="195" t="s">
        <v>66</v>
      </c>
      <c r="G7" s="195" t="s">
        <v>67</v>
      </c>
      <c r="H7" s="190" t="s">
        <v>68</v>
      </c>
      <c r="I7" s="190" t="s">
        <v>69</v>
      </c>
      <c r="J7" s="190" t="s">
        <v>70</v>
      </c>
      <c r="K7" s="190" t="s">
        <v>71</v>
      </c>
      <c r="L7" s="190" t="s">
        <v>80</v>
      </c>
      <c r="M7" s="192" t="s">
        <v>52</v>
      </c>
      <c r="N7" s="12"/>
      <c r="O7" s="12"/>
      <c r="P7" s="12"/>
      <c r="Q7" s="12"/>
      <c r="R7" s="12"/>
      <c r="S7" s="12"/>
      <c r="T7" s="12"/>
      <c r="U7" s="12"/>
    </row>
    <row r="8" spans="1:21" x14ac:dyDescent="0.25">
      <c r="A8" s="194">
        <v>1</v>
      </c>
      <c r="B8" s="3"/>
      <c r="C8" s="3"/>
      <c r="D8" s="3"/>
      <c r="E8" s="3"/>
      <c r="F8" s="3"/>
      <c r="G8" s="3"/>
      <c r="H8" s="191">
        <f>IF(B8="Patent",0,IF(AND(D8="Internacional",G8="Responsable"),0.25*E8,0))</f>
        <v>0</v>
      </c>
      <c r="I8" s="191">
        <f>IF(B8="Patent",0,IF(AND(D8="Nacional",G8="Responsable"),0.2*E8,0))</f>
        <v>0</v>
      </c>
      <c r="J8" s="191">
        <f>IF(B8="Patent",0,IF(AND(D8="Nacional",G8="Participant"),0.1*E8,0))</f>
        <v>0</v>
      </c>
      <c r="K8" s="191">
        <f>IF(B8="Patent",0,IF(AND(D8="Internacional",G8="Participant"),0.1*E8,0))</f>
        <v>0</v>
      </c>
      <c r="L8" s="191">
        <f>IF(B8="Patent",1,0)</f>
        <v>0</v>
      </c>
      <c r="M8" s="193" t="str">
        <f>IF(C8&lt;&gt;0,(CONCATENATE("12f_",'Valoració '!$D$7,"00",A8))," ")</f>
        <v xml:space="preserve"> </v>
      </c>
      <c r="N8" s="12"/>
      <c r="O8" s="12"/>
      <c r="P8" s="12"/>
      <c r="Q8" s="12"/>
      <c r="R8" s="12"/>
      <c r="S8" s="12"/>
      <c r="T8" s="12"/>
      <c r="U8" s="12"/>
    </row>
    <row r="9" spans="1:21" x14ac:dyDescent="0.25">
      <c r="A9" s="194">
        <v>2</v>
      </c>
      <c r="B9" s="3"/>
      <c r="C9" s="3"/>
      <c r="D9" s="3"/>
      <c r="E9" s="3"/>
      <c r="F9" s="3"/>
      <c r="G9" s="3"/>
      <c r="H9" s="191">
        <f t="shared" ref="H9:H107" si="0">IF(B9="Patent",0,IF(AND(D9="Internacional",G9="Responsable"),0.25*E9,0))</f>
        <v>0</v>
      </c>
      <c r="I9" s="191">
        <f t="shared" ref="I9:I107" si="1">IF(B9="Patent",0,IF(AND(D9="Nacional",G9="Responsable"),0.2*E9,0))</f>
        <v>0</v>
      </c>
      <c r="J9" s="191">
        <f t="shared" ref="J9:J107" si="2">IF(B9="Patent",0,IF(AND(D9="Nacional",G9="Participant"),0.1*E9,0))</f>
        <v>0</v>
      </c>
      <c r="K9" s="191">
        <f t="shared" ref="K9:K107" si="3">IF(B9="Patent",0,IF(AND(D9="Internacional",G9="Participant"),0.1*E9,0))</f>
        <v>0</v>
      </c>
      <c r="L9" s="191">
        <f t="shared" ref="L9:L107" si="4">IF(B9="Patent",1,0)</f>
        <v>0</v>
      </c>
      <c r="M9" s="193" t="str">
        <f>IF(C9&lt;&gt;0,(CONCATENATE("12f_",'Valoració '!$D$7,"00",A9))," ")</f>
        <v xml:space="preserve"> </v>
      </c>
      <c r="N9" s="12"/>
      <c r="O9" s="12"/>
      <c r="P9" s="12"/>
      <c r="Q9" s="12"/>
      <c r="R9" s="12"/>
      <c r="S9" s="12"/>
      <c r="T9" s="12"/>
      <c r="U9" s="12"/>
    </row>
    <row r="10" spans="1:21" x14ac:dyDescent="0.25">
      <c r="A10" s="194">
        <v>3</v>
      </c>
      <c r="B10" s="3"/>
      <c r="C10" s="3"/>
      <c r="D10" s="3"/>
      <c r="E10" s="3"/>
      <c r="F10" s="3"/>
      <c r="G10" s="3"/>
      <c r="H10" s="191">
        <f t="shared" si="0"/>
        <v>0</v>
      </c>
      <c r="I10" s="191">
        <f t="shared" si="1"/>
        <v>0</v>
      </c>
      <c r="J10" s="191">
        <f t="shared" si="2"/>
        <v>0</v>
      </c>
      <c r="K10" s="191">
        <f t="shared" si="3"/>
        <v>0</v>
      </c>
      <c r="L10" s="191">
        <f t="shared" si="4"/>
        <v>0</v>
      </c>
      <c r="M10" s="193" t="str">
        <f>IF(C10&lt;&gt;0,(CONCATENATE("12f_",'Valoració '!$D$7,"00",A10))," ")</f>
        <v xml:space="preserve"> </v>
      </c>
    </row>
    <row r="11" spans="1:21" x14ac:dyDescent="0.25">
      <c r="A11" s="194">
        <v>4</v>
      </c>
      <c r="B11" s="3"/>
      <c r="C11" s="3"/>
      <c r="D11" s="3"/>
      <c r="E11" s="3"/>
      <c r="F11" s="3"/>
      <c r="G11" s="3"/>
      <c r="H11" s="191">
        <f t="shared" si="0"/>
        <v>0</v>
      </c>
      <c r="I11" s="191">
        <f t="shared" si="1"/>
        <v>0</v>
      </c>
      <c r="J11" s="191">
        <f t="shared" si="2"/>
        <v>0</v>
      </c>
      <c r="K11" s="191">
        <f t="shared" si="3"/>
        <v>0</v>
      </c>
      <c r="L11" s="191">
        <f t="shared" si="4"/>
        <v>0</v>
      </c>
      <c r="M11" s="193" t="str">
        <f>IF(C11&lt;&gt;0,(CONCATENATE("12f_",'Valoració '!$D$7,"00",A11))," ")</f>
        <v xml:space="preserve"> </v>
      </c>
    </row>
    <row r="12" spans="1:21" x14ac:dyDescent="0.25">
      <c r="A12" s="194">
        <v>5</v>
      </c>
      <c r="B12" s="3"/>
      <c r="C12" s="3"/>
      <c r="D12" s="3"/>
      <c r="E12" s="3"/>
      <c r="F12" s="3"/>
      <c r="G12" s="3"/>
      <c r="H12" s="191">
        <f t="shared" si="0"/>
        <v>0</v>
      </c>
      <c r="I12" s="191">
        <f t="shared" si="1"/>
        <v>0</v>
      </c>
      <c r="J12" s="191">
        <f t="shared" si="2"/>
        <v>0</v>
      </c>
      <c r="K12" s="191">
        <f t="shared" si="3"/>
        <v>0</v>
      </c>
      <c r="L12" s="191">
        <f t="shared" si="4"/>
        <v>0</v>
      </c>
      <c r="M12" s="193" t="str">
        <f>IF(C12&lt;&gt;0,(CONCATENATE("12f_",'Valoració '!$D$7,"00",A12))," ")</f>
        <v xml:space="preserve"> </v>
      </c>
    </row>
    <row r="13" spans="1:21" x14ac:dyDescent="0.25">
      <c r="A13" s="194">
        <v>6</v>
      </c>
      <c r="B13" s="3"/>
      <c r="C13" s="3"/>
      <c r="D13" s="3"/>
      <c r="E13" s="3"/>
      <c r="F13" s="3"/>
      <c r="G13" s="3"/>
      <c r="H13" s="191">
        <f t="shared" si="0"/>
        <v>0</v>
      </c>
      <c r="I13" s="191">
        <f t="shared" si="1"/>
        <v>0</v>
      </c>
      <c r="J13" s="191">
        <f t="shared" si="2"/>
        <v>0</v>
      </c>
      <c r="K13" s="191">
        <f t="shared" si="3"/>
        <v>0</v>
      </c>
      <c r="L13" s="191">
        <f t="shared" si="4"/>
        <v>0</v>
      </c>
      <c r="M13" s="193" t="str">
        <f>IF(C13&lt;&gt;0,(CONCATENATE("12f_",'Valoració '!$D$7,"00",A13))," ")</f>
        <v xml:space="preserve"> </v>
      </c>
    </row>
    <row r="14" spans="1:21" x14ac:dyDescent="0.25">
      <c r="A14" s="194">
        <v>7</v>
      </c>
      <c r="B14" s="3"/>
      <c r="C14" s="3"/>
      <c r="D14" s="3"/>
      <c r="E14" s="3"/>
      <c r="F14" s="3"/>
      <c r="G14" s="3"/>
      <c r="H14" s="191">
        <f t="shared" si="0"/>
        <v>0</v>
      </c>
      <c r="I14" s="191">
        <f t="shared" si="1"/>
        <v>0</v>
      </c>
      <c r="J14" s="191">
        <f t="shared" si="2"/>
        <v>0</v>
      </c>
      <c r="K14" s="191">
        <f t="shared" si="3"/>
        <v>0</v>
      </c>
      <c r="L14" s="191">
        <f t="shared" si="4"/>
        <v>0</v>
      </c>
      <c r="M14" s="193" t="str">
        <f>IF(C14&lt;&gt;0,(CONCATENATE("12f_",'Valoració '!$D$7,"00",A14))," ")</f>
        <v xml:space="preserve"> </v>
      </c>
    </row>
    <row r="15" spans="1:21" x14ac:dyDescent="0.25">
      <c r="A15" s="194">
        <v>8</v>
      </c>
      <c r="B15" s="3"/>
      <c r="C15" s="3"/>
      <c r="D15" s="3"/>
      <c r="E15" s="3"/>
      <c r="F15" s="3"/>
      <c r="G15" s="3"/>
      <c r="H15" s="191">
        <f t="shared" si="0"/>
        <v>0</v>
      </c>
      <c r="I15" s="191">
        <f t="shared" si="1"/>
        <v>0</v>
      </c>
      <c r="J15" s="191">
        <f t="shared" si="2"/>
        <v>0</v>
      </c>
      <c r="K15" s="191">
        <f t="shared" si="3"/>
        <v>0</v>
      </c>
      <c r="L15" s="191">
        <f t="shared" si="4"/>
        <v>0</v>
      </c>
      <c r="M15" s="193" t="str">
        <f>IF(C15&lt;&gt;0,(CONCATENATE("12f_",'Valoració '!$D$7,"00",A15))," ")</f>
        <v xml:space="preserve"> </v>
      </c>
    </row>
    <row r="16" spans="1:21" x14ac:dyDescent="0.25">
      <c r="A16" s="194">
        <v>9</v>
      </c>
      <c r="B16" s="3"/>
      <c r="C16" s="3"/>
      <c r="D16" s="3"/>
      <c r="E16" s="3"/>
      <c r="F16" s="3"/>
      <c r="G16" s="3"/>
      <c r="H16" s="191">
        <f t="shared" si="0"/>
        <v>0</v>
      </c>
      <c r="I16" s="191">
        <f t="shared" si="1"/>
        <v>0</v>
      </c>
      <c r="J16" s="191">
        <f t="shared" si="2"/>
        <v>0</v>
      </c>
      <c r="K16" s="191">
        <f t="shared" si="3"/>
        <v>0</v>
      </c>
      <c r="L16" s="191">
        <f t="shared" si="4"/>
        <v>0</v>
      </c>
      <c r="M16" s="193" t="str">
        <f>IF(C16&lt;&gt;0,(CONCATENATE("12f_",'Valoració '!$D$7,"00",A16))," ")</f>
        <v xml:space="preserve"> </v>
      </c>
    </row>
    <row r="17" spans="1:13" x14ac:dyDescent="0.25">
      <c r="A17" s="194">
        <v>10</v>
      </c>
      <c r="B17" s="3"/>
      <c r="C17" s="3"/>
      <c r="D17" s="3"/>
      <c r="E17" s="3"/>
      <c r="F17" s="3"/>
      <c r="G17" s="3"/>
      <c r="H17" s="191">
        <f t="shared" si="0"/>
        <v>0</v>
      </c>
      <c r="I17" s="191">
        <f t="shared" si="1"/>
        <v>0</v>
      </c>
      <c r="J17" s="191">
        <f t="shared" si="2"/>
        <v>0</v>
      </c>
      <c r="K17" s="191">
        <f t="shared" si="3"/>
        <v>0</v>
      </c>
      <c r="L17" s="191">
        <f t="shared" si="4"/>
        <v>0</v>
      </c>
      <c r="M17" s="193" t="str">
        <f>IF(C17&lt;&gt;0,(CONCATENATE("12f_",'Valoració '!$D$7,"00",A17))," ")</f>
        <v xml:space="preserve"> </v>
      </c>
    </row>
    <row r="18" spans="1:13" x14ac:dyDescent="0.25">
      <c r="A18" s="194">
        <v>11</v>
      </c>
      <c r="B18" s="3"/>
      <c r="C18" s="3"/>
      <c r="D18" s="3"/>
      <c r="E18" s="3"/>
      <c r="F18" s="3"/>
      <c r="G18" s="3"/>
      <c r="H18" s="191">
        <f t="shared" si="0"/>
        <v>0</v>
      </c>
      <c r="I18" s="191">
        <f t="shared" si="1"/>
        <v>0</v>
      </c>
      <c r="J18" s="191">
        <f t="shared" si="2"/>
        <v>0</v>
      </c>
      <c r="K18" s="191">
        <f t="shared" si="3"/>
        <v>0</v>
      </c>
      <c r="L18" s="191">
        <f t="shared" si="4"/>
        <v>0</v>
      </c>
      <c r="M18" s="193" t="str">
        <f>IF(C18&lt;&gt;0,(CONCATENATE("12f_",'Valoració '!$D$7,"00",A18))," ")</f>
        <v xml:space="preserve"> </v>
      </c>
    </row>
    <row r="19" spans="1:13" x14ac:dyDescent="0.25">
      <c r="A19" s="194">
        <v>12</v>
      </c>
      <c r="B19" s="3"/>
      <c r="C19" s="3"/>
      <c r="D19" s="3"/>
      <c r="E19" s="3"/>
      <c r="F19" s="3"/>
      <c r="G19" s="3"/>
      <c r="H19" s="191">
        <f t="shared" si="0"/>
        <v>0</v>
      </c>
      <c r="I19" s="191">
        <f t="shared" si="1"/>
        <v>0</v>
      </c>
      <c r="J19" s="191">
        <f t="shared" si="2"/>
        <v>0</v>
      </c>
      <c r="K19" s="191">
        <f t="shared" si="3"/>
        <v>0</v>
      </c>
      <c r="L19" s="191">
        <f t="shared" si="4"/>
        <v>0</v>
      </c>
      <c r="M19" s="193" t="str">
        <f>IF(C19&lt;&gt;0,(CONCATENATE("12f_",'Valoració '!$D$7,"00",A19))," ")</f>
        <v xml:space="preserve"> </v>
      </c>
    </row>
    <row r="20" spans="1:13" x14ac:dyDescent="0.25">
      <c r="A20" s="194">
        <v>13</v>
      </c>
      <c r="B20" s="3"/>
      <c r="C20" s="3"/>
      <c r="D20" s="3"/>
      <c r="E20" s="3"/>
      <c r="F20" s="3"/>
      <c r="G20" s="3"/>
      <c r="H20" s="191">
        <f t="shared" si="0"/>
        <v>0</v>
      </c>
      <c r="I20" s="191">
        <f t="shared" si="1"/>
        <v>0</v>
      </c>
      <c r="J20" s="191">
        <f t="shared" si="2"/>
        <v>0</v>
      </c>
      <c r="K20" s="191">
        <f t="shared" si="3"/>
        <v>0</v>
      </c>
      <c r="L20" s="191">
        <f t="shared" si="4"/>
        <v>0</v>
      </c>
      <c r="M20" s="193" t="str">
        <f>IF(C20&lt;&gt;0,(CONCATENATE("12f_",'Valoració '!$D$7,"00",A20))," ")</f>
        <v xml:space="preserve"> </v>
      </c>
    </row>
    <row r="21" spans="1:13" x14ac:dyDescent="0.25">
      <c r="A21" s="194">
        <v>14</v>
      </c>
      <c r="B21" s="3"/>
      <c r="C21" s="3"/>
      <c r="D21" s="3"/>
      <c r="E21" s="3"/>
      <c r="F21" s="3"/>
      <c r="G21" s="3"/>
      <c r="H21" s="191">
        <f t="shared" si="0"/>
        <v>0</v>
      </c>
      <c r="I21" s="191">
        <f t="shared" si="1"/>
        <v>0</v>
      </c>
      <c r="J21" s="191">
        <f t="shared" si="2"/>
        <v>0</v>
      </c>
      <c r="K21" s="191">
        <f t="shared" si="3"/>
        <v>0</v>
      </c>
      <c r="L21" s="191">
        <f t="shared" si="4"/>
        <v>0</v>
      </c>
      <c r="M21" s="193" t="str">
        <f>IF(C21&lt;&gt;0,(CONCATENATE("12f_",'Valoració '!$D$7,"00",A21))," ")</f>
        <v xml:space="preserve"> </v>
      </c>
    </row>
    <row r="22" spans="1:13" x14ac:dyDescent="0.25">
      <c r="A22" s="194">
        <v>15</v>
      </c>
      <c r="B22" s="3"/>
      <c r="C22" s="3"/>
      <c r="D22" s="3"/>
      <c r="E22" s="3"/>
      <c r="F22" s="3"/>
      <c r="G22" s="3"/>
      <c r="H22" s="191">
        <f t="shared" si="0"/>
        <v>0</v>
      </c>
      <c r="I22" s="191">
        <f t="shared" si="1"/>
        <v>0</v>
      </c>
      <c r="J22" s="191">
        <f t="shared" si="2"/>
        <v>0</v>
      </c>
      <c r="K22" s="191">
        <f t="shared" si="3"/>
        <v>0</v>
      </c>
      <c r="L22" s="191">
        <f t="shared" si="4"/>
        <v>0</v>
      </c>
      <c r="M22" s="193" t="str">
        <f>IF(C22&lt;&gt;0,(CONCATENATE("12f_",'Valoració '!$D$7,"00",A22))," ")</f>
        <v xml:space="preserve"> </v>
      </c>
    </row>
    <row r="23" spans="1:13" x14ac:dyDescent="0.25">
      <c r="A23" s="194">
        <v>16</v>
      </c>
      <c r="B23" s="3"/>
      <c r="C23" s="3"/>
      <c r="D23" s="3"/>
      <c r="E23" s="3"/>
      <c r="F23" s="3"/>
      <c r="G23" s="3"/>
      <c r="H23" s="191">
        <f t="shared" si="0"/>
        <v>0</v>
      </c>
      <c r="I23" s="191">
        <f t="shared" si="1"/>
        <v>0</v>
      </c>
      <c r="J23" s="191">
        <f t="shared" si="2"/>
        <v>0</v>
      </c>
      <c r="K23" s="191">
        <f t="shared" si="3"/>
        <v>0</v>
      </c>
      <c r="L23" s="191">
        <f t="shared" si="4"/>
        <v>0</v>
      </c>
      <c r="M23" s="193" t="str">
        <f>IF(C23&lt;&gt;0,(CONCATENATE("12f_",'Valoració '!$D$7,"00",A23))," ")</f>
        <v xml:space="preserve"> </v>
      </c>
    </row>
    <row r="24" spans="1:13" x14ac:dyDescent="0.25">
      <c r="A24" s="194">
        <v>17</v>
      </c>
      <c r="B24" s="3"/>
      <c r="C24" s="3"/>
      <c r="D24" s="3"/>
      <c r="E24" s="3"/>
      <c r="F24" s="3"/>
      <c r="G24" s="3"/>
      <c r="H24" s="191">
        <f t="shared" si="0"/>
        <v>0</v>
      </c>
      <c r="I24" s="191">
        <f t="shared" si="1"/>
        <v>0</v>
      </c>
      <c r="J24" s="191">
        <f t="shared" si="2"/>
        <v>0</v>
      </c>
      <c r="K24" s="191">
        <f t="shared" si="3"/>
        <v>0</v>
      </c>
      <c r="L24" s="191">
        <f t="shared" si="4"/>
        <v>0</v>
      </c>
      <c r="M24" s="193" t="str">
        <f>IF(C24&lt;&gt;0,(CONCATENATE("12f_",'Valoració '!$D$7,"00",A24))," ")</f>
        <v xml:space="preserve"> </v>
      </c>
    </row>
    <row r="25" spans="1:13" x14ac:dyDescent="0.25">
      <c r="A25" s="194">
        <v>18</v>
      </c>
      <c r="B25" s="3"/>
      <c r="C25" s="3"/>
      <c r="D25" s="3"/>
      <c r="E25" s="3"/>
      <c r="F25" s="3"/>
      <c r="G25" s="3"/>
      <c r="H25" s="191">
        <f t="shared" si="0"/>
        <v>0</v>
      </c>
      <c r="I25" s="191">
        <f t="shared" si="1"/>
        <v>0</v>
      </c>
      <c r="J25" s="191">
        <f t="shared" si="2"/>
        <v>0</v>
      </c>
      <c r="K25" s="191">
        <f t="shared" si="3"/>
        <v>0</v>
      </c>
      <c r="L25" s="191">
        <f t="shared" si="4"/>
        <v>0</v>
      </c>
      <c r="M25" s="193" t="str">
        <f>IF(C25&lt;&gt;0,(CONCATENATE("12f_",'Valoració '!$D$7,"00",A25))," ")</f>
        <v xml:space="preserve"> </v>
      </c>
    </row>
    <row r="26" spans="1:13" x14ac:dyDescent="0.25">
      <c r="A26" s="194">
        <v>19</v>
      </c>
      <c r="B26" s="3"/>
      <c r="C26" s="3"/>
      <c r="D26" s="3"/>
      <c r="E26" s="3"/>
      <c r="F26" s="3"/>
      <c r="G26" s="3"/>
      <c r="H26" s="191">
        <f t="shared" si="0"/>
        <v>0</v>
      </c>
      <c r="I26" s="191">
        <f t="shared" si="1"/>
        <v>0</v>
      </c>
      <c r="J26" s="191">
        <f t="shared" si="2"/>
        <v>0</v>
      </c>
      <c r="K26" s="191">
        <f t="shared" si="3"/>
        <v>0</v>
      </c>
      <c r="L26" s="191">
        <f t="shared" si="4"/>
        <v>0</v>
      </c>
      <c r="M26" s="193" t="str">
        <f>IF(C26&lt;&gt;0,(CONCATENATE("12f_",'Valoració '!$D$7,"00",A26))," ")</f>
        <v xml:space="preserve"> </v>
      </c>
    </row>
    <row r="27" spans="1:13" x14ac:dyDescent="0.25">
      <c r="A27" s="194">
        <v>20</v>
      </c>
      <c r="B27" s="3"/>
      <c r="C27" s="3"/>
      <c r="D27" s="3"/>
      <c r="E27" s="3"/>
      <c r="F27" s="3"/>
      <c r="G27" s="3"/>
      <c r="H27" s="191">
        <f t="shared" si="0"/>
        <v>0</v>
      </c>
      <c r="I27" s="191">
        <f t="shared" si="1"/>
        <v>0</v>
      </c>
      <c r="J27" s="191">
        <f t="shared" si="2"/>
        <v>0</v>
      </c>
      <c r="K27" s="191">
        <f t="shared" si="3"/>
        <v>0</v>
      </c>
      <c r="L27" s="191">
        <f t="shared" si="4"/>
        <v>0</v>
      </c>
      <c r="M27" s="193" t="str">
        <f>IF(C27&lt;&gt;0,(CONCATENATE("12f_",'Valoració '!$D$7,"00",A27))," ")</f>
        <v xml:space="preserve"> </v>
      </c>
    </row>
    <row r="28" spans="1:13" x14ac:dyDescent="0.25">
      <c r="A28" s="194">
        <v>21</v>
      </c>
      <c r="B28" s="3"/>
      <c r="C28" s="3"/>
      <c r="D28" s="3"/>
      <c r="E28" s="3"/>
      <c r="F28" s="3"/>
      <c r="G28" s="3"/>
      <c r="H28" s="191">
        <f t="shared" si="0"/>
        <v>0</v>
      </c>
      <c r="I28" s="191">
        <f t="shared" si="1"/>
        <v>0</v>
      </c>
      <c r="J28" s="191">
        <f t="shared" si="2"/>
        <v>0</v>
      </c>
      <c r="K28" s="191">
        <f t="shared" si="3"/>
        <v>0</v>
      </c>
      <c r="L28" s="191">
        <f t="shared" si="4"/>
        <v>0</v>
      </c>
      <c r="M28" s="193" t="str">
        <f>IF(C28&lt;&gt;0,(CONCATENATE("12f_",'Valoració '!$D$7,"00",A28))," ")</f>
        <v xml:space="preserve"> </v>
      </c>
    </row>
    <row r="29" spans="1:13" x14ac:dyDescent="0.25">
      <c r="A29" s="194">
        <v>22</v>
      </c>
      <c r="B29" s="3"/>
      <c r="C29" s="3"/>
      <c r="D29" s="3"/>
      <c r="E29" s="3"/>
      <c r="F29" s="3"/>
      <c r="G29" s="3"/>
      <c r="H29" s="191">
        <f t="shared" si="0"/>
        <v>0</v>
      </c>
      <c r="I29" s="191">
        <f t="shared" si="1"/>
        <v>0</v>
      </c>
      <c r="J29" s="191">
        <f t="shared" si="2"/>
        <v>0</v>
      </c>
      <c r="K29" s="191">
        <f t="shared" si="3"/>
        <v>0</v>
      </c>
      <c r="L29" s="191">
        <f t="shared" si="4"/>
        <v>0</v>
      </c>
      <c r="M29" s="193" t="str">
        <f>IF(C29&lt;&gt;0,(CONCATENATE("12f_",'Valoració '!$D$7,"00",A29))," ")</f>
        <v xml:space="preserve"> </v>
      </c>
    </row>
    <row r="30" spans="1:13" x14ac:dyDescent="0.25">
      <c r="A30" s="194">
        <v>23</v>
      </c>
      <c r="B30" s="3"/>
      <c r="C30" s="3"/>
      <c r="D30" s="3"/>
      <c r="E30" s="3"/>
      <c r="F30" s="3"/>
      <c r="G30" s="3"/>
      <c r="H30" s="191">
        <f t="shared" si="0"/>
        <v>0</v>
      </c>
      <c r="I30" s="191">
        <f t="shared" si="1"/>
        <v>0</v>
      </c>
      <c r="J30" s="191">
        <f t="shared" si="2"/>
        <v>0</v>
      </c>
      <c r="K30" s="191">
        <f t="shared" si="3"/>
        <v>0</v>
      </c>
      <c r="L30" s="191">
        <f t="shared" si="4"/>
        <v>0</v>
      </c>
      <c r="M30" s="193" t="str">
        <f>IF(C30&lt;&gt;0,(CONCATENATE("12f_",'Valoració '!$D$7,"00",A30))," ")</f>
        <v xml:space="preserve"> </v>
      </c>
    </row>
    <row r="31" spans="1:13" x14ac:dyDescent="0.25">
      <c r="A31" s="194">
        <v>24</v>
      </c>
      <c r="B31" s="3"/>
      <c r="C31" s="3"/>
      <c r="D31" s="3"/>
      <c r="E31" s="3"/>
      <c r="F31" s="3"/>
      <c r="G31" s="3"/>
      <c r="H31" s="191">
        <f t="shared" si="0"/>
        <v>0</v>
      </c>
      <c r="I31" s="191">
        <f t="shared" si="1"/>
        <v>0</v>
      </c>
      <c r="J31" s="191">
        <f t="shared" si="2"/>
        <v>0</v>
      </c>
      <c r="K31" s="191">
        <f t="shared" si="3"/>
        <v>0</v>
      </c>
      <c r="L31" s="191">
        <f t="shared" si="4"/>
        <v>0</v>
      </c>
      <c r="M31" s="193" t="str">
        <f>IF(C31&lt;&gt;0,(CONCATENATE("12f_",'Valoració '!$D$7,"00",A31))," ")</f>
        <v xml:space="preserve"> </v>
      </c>
    </row>
    <row r="32" spans="1:13" x14ac:dyDescent="0.25">
      <c r="A32" s="194">
        <v>25</v>
      </c>
      <c r="B32" s="3"/>
      <c r="C32" s="3"/>
      <c r="D32" s="3"/>
      <c r="E32" s="3"/>
      <c r="F32" s="3"/>
      <c r="G32" s="3"/>
      <c r="H32" s="191">
        <f t="shared" si="0"/>
        <v>0</v>
      </c>
      <c r="I32" s="191">
        <f t="shared" si="1"/>
        <v>0</v>
      </c>
      <c r="J32" s="191">
        <f t="shared" si="2"/>
        <v>0</v>
      </c>
      <c r="K32" s="191">
        <f t="shared" si="3"/>
        <v>0</v>
      </c>
      <c r="L32" s="191">
        <f t="shared" si="4"/>
        <v>0</v>
      </c>
      <c r="M32" s="193" t="str">
        <f>IF(C32&lt;&gt;0,(CONCATENATE("12f_",'Valoració '!$D$7,"00",A32))," ")</f>
        <v xml:space="preserve"> </v>
      </c>
    </row>
    <row r="33" spans="1:13" x14ac:dyDescent="0.25">
      <c r="A33" s="194">
        <v>26</v>
      </c>
      <c r="B33" s="3"/>
      <c r="C33" s="3"/>
      <c r="D33" s="3"/>
      <c r="E33" s="3"/>
      <c r="F33" s="3"/>
      <c r="G33" s="3"/>
      <c r="H33" s="191">
        <f t="shared" si="0"/>
        <v>0</v>
      </c>
      <c r="I33" s="191">
        <f t="shared" si="1"/>
        <v>0</v>
      </c>
      <c r="J33" s="191">
        <f t="shared" si="2"/>
        <v>0</v>
      </c>
      <c r="K33" s="191">
        <f t="shared" si="3"/>
        <v>0</v>
      </c>
      <c r="L33" s="191">
        <f t="shared" si="4"/>
        <v>0</v>
      </c>
      <c r="M33" s="193" t="str">
        <f>IF(C33&lt;&gt;0,(CONCATENATE("12f_",'Valoració '!$D$7,"00",A33))," ")</f>
        <v xml:space="preserve"> </v>
      </c>
    </row>
    <row r="34" spans="1:13" x14ac:dyDescent="0.25">
      <c r="A34" s="194">
        <v>27</v>
      </c>
      <c r="B34" s="3"/>
      <c r="C34" s="3"/>
      <c r="D34" s="3"/>
      <c r="E34" s="3"/>
      <c r="F34" s="3"/>
      <c r="G34" s="3"/>
      <c r="H34" s="191">
        <f t="shared" si="0"/>
        <v>0</v>
      </c>
      <c r="I34" s="191">
        <f t="shared" si="1"/>
        <v>0</v>
      </c>
      <c r="J34" s="191">
        <f t="shared" si="2"/>
        <v>0</v>
      </c>
      <c r="K34" s="191">
        <f t="shared" si="3"/>
        <v>0</v>
      </c>
      <c r="L34" s="191">
        <f t="shared" si="4"/>
        <v>0</v>
      </c>
      <c r="M34" s="193" t="str">
        <f>IF(C34&lt;&gt;0,(CONCATENATE("12f_",'Valoració '!$D$7,"00",A34))," ")</f>
        <v xml:space="preserve"> </v>
      </c>
    </row>
    <row r="35" spans="1:13" x14ac:dyDescent="0.25">
      <c r="A35" s="194">
        <v>28</v>
      </c>
      <c r="B35" s="3"/>
      <c r="C35" s="3"/>
      <c r="D35" s="3"/>
      <c r="E35" s="3"/>
      <c r="F35" s="3"/>
      <c r="G35" s="3"/>
      <c r="H35" s="191">
        <f t="shared" si="0"/>
        <v>0</v>
      </c>
      <c r="I35" s="191">
        <f t="shared" si="1"/>
        <v>0</v>
      </c>
      <c r="J35" s="191">
        <f t="shared" si="2"/>
        <v>0</v>
      </c>
      <c r="K35" s="191">
        <f t="shared" si="3"/>
        <v>0</v>
      </c>
      <c r="L35" s="191">
        <f t="shared" si="4"/>
        <v>0</v>
      </c>
      <c r="M35" s="193" t="str">
        <f>IF(C35&lt;&gt;0,(CONCATENATE("12f_",'Valoració '!$D$7,"00",A35))," ")</f>
        <v xml:space="preserve"> </v>
      </c>
    </row>
    <row r="36" spans="1:13" x14ac:dyDescent="0.25">
      <c r="A36" s="194">
        <v>29</v>
      </c>
      <c r="B36" s="3"/>
      <c r="C36" s="3"/>
      <c r="D36" s="3"/>
      <c r="E36" s="3"/>
      <c r="F36" s="3"/>
      <c r="G36" s="3"/>
      <c r="H36" s="191">
        <f t="shared" si="0"/>
        <v>0</v>
      </c>
      <c r="I36" s="191">
        <f t="shared" si="1"/>
        <v>0</v>
      </c>
      <c r="J36" s="191">
        <f t="shared" si="2"/>
        <v>0</v>
      </c>
      <c r="K36" s="191">
        <f t="shared" si="3"/>
        <v>0</v>
      </c>
      <c r="L36" s="191">
        <f t="shared" si="4"/>
        <v>0</v>
      </c>
      <c r="M36" s="193" t="str">
        <f>IF(C36&lt;&gt;0,(CONCATENATE("12f_",'Valoració '!$D$7,"00",A36))," ")</f>
        <v xml:space="preserve"> </v>
      </c>
    </row>
    <row r="37" spans="1:13" x14ac:dyDescent="0.25">
      <c r="A37" s="194">
        <v>30</v>
      </c>
      <c r="B37" s="3"/>
      <c r="C37" s="3"/>
      <c r="D37" s="3"/>
      <c r="E37" s="3"/>
      <c r="F37" s="3"/>
      <c r="G37" s="3"/>
      <c r="H37" s="191">
        <f t="shared" si="0"/>
        <v>0</v>
      </c>
      <c r="I37" s="191">
        <f t="shared" si="1"/>
        <v>0</v>
      </c>
      <c r="J37" s="191">
        <f t="shared" si="2"/>
        <v>0</v>
      </c>
      <c r="K37" s="191">
        <f t="shared" si="3"/>
        <v>0</v>
      </c>
      <c r="L37" s="191">
        <f t="shared" si="4"/>
        <v>0</v>
      </c>
      <c r="M37" s="193" t="str">
        <f>IF(C37&lt;&gt;0,(CONCATENATE("12f_",'Valoració '!$D$7,"00",A37))," ")</f>
        <v xml:space="preserve"> </v>
      </c>
    </row>
    <row r="38" spans="1:13" x14ac:dyDescent="0.25">
      <c r="A38" s="194">
        <v>31</v>
      </c>
      <c r="B38" s="3"/>
      <c r="C38" s="3"/>
      <c r="D38" s="3"/>
      <c r="E38" s="3"/>
      <c r="F38" s="3"/>
      <c r="G38" s="3"/>
      <c r="H38" s="191">
        <f t="shared" si="0"/>
        <v>0</v>
      </c>
      <c r="I38" s="191">
        <f t="shared" si="1"/>
        <v>0</v>
      </c>
      <c r="J38" s="191">
        <f t="shared" si="2"/>
        <v>0</v>
      </c>
      <c r="K38" s="191">
        <f t="shared" si="3"/>
        <v>0</v>
      </c>
      <c r="L38" s="191">
        <f t="shared" si="4"/>
        <v>0</v>
      </c>
      <c r="M38" s="193" t="str">
        <f>IF(C38&lt;&gt;0,(CONCATENATE("12f_",'Valoració '!$D$7,"00",A38))," ")</f>
        <v xml:space="preserve"> </v>
      </c>
    </row>
    <row r="39" spans="1:13" x14ac:dyDescent="0.25">
      <c r="A39" s="194">
        <v>32</v>
      </c>
      <c r="B39" s="3"/>
      <c r="C39" s="3"/>
      <c r="D39" s="3"/>
      <c r="E39" s="3"/>
      <c r="F39" s="3"/>
      <c r="G39" s="3"/>
      <c r="H39" s="191">
        <f t="shared" si="0"/>
        <v>0</v>
      </c>
      <c r="I39" s="191">
        <f t="shared" si="1"/>
        <v>0</v>
      </c>
      <c r="J39" s="191">
        <f t="shared" si="2"/>
        <v>0</v>
      </c>
      <c r="K39" s="191">
        <f t="shared" si="3"/>
        <v>0</v>
      </c>
      <c r="L39" s="191">
        <f t="shared" si="4"/>
        <v>0</v>
      </c>
      <c r="M39" s="193" t="str">
        <f>IF(C39&lt;&gt;0,(CONCATENATE("12f_",'Valoració '!$D$7,"00",A39))," ")</f>
        <v xml:space="preserve"> </v>
      </c>
    </row>
    <row r="40" spans="1:13" x14ac:dyDescent="0.25">
      <c r="A40" s="194">
        <v>33</v>
      </c>
      <c r="B40" s="3"/>
      <c r="C40" s="3"/>
      <c r="D40" s="3"/>
      <c r="E40" s="3"/>
      <c r="F40" s="3"/>
      <c r="G40" s="3"/>
      <c r="H40" s="191">
        <f t="shared" si="0"/>
        <v>0</v>
      </c>
      <c r="I40" s="191">
        <f t="shared" si="1"/>
        <v>0</v>
      </c>
      <c r="J40" s="191">
        <f t="shared" si="2"/>
        <v>0</v>
      </c>
      <c r="K40" s="191">
        <f t="shared" si="3"/>
        <v>0</v>
      </c>
      <c r="L40" s="191">
        <f t="shared" si="4"/>
        <v>0</v>
      </c>
      <c r="M40" s="193" t="str">
        <f>IF(C40&lt;&gt;0,(CONCATENATE("12f_",'Valoració '!$D$7,"00",A40))," ")</f>
        <v xml:space="preserve"> </v>
      </c>
    </row>
    <row r="41" spans="1:13" x14ac:dyDescent="0.25">
      <c r="A41" s="194">
        <v>34</v>
      </c>
      <c r="B41" s="3"/>
      <c r="C41" s="3"/>
      <c r="D41" s="3"/>
      <c r="E41" s="3"/>
      <c r="F41" s="3"/>
      <c r="G41" s="3"/>
      <c r="H41" s="191">
        <f t="shared" si="0"/>
        <v>0</v>
      </c>
      <c r="I41" s="191">
        <f t="shared" si="1"/>
        <v>0</v>
      </c>
      <c r="J41" s="191">
        <f t="shared" si="2"/>
        <v>0</v>
      </c>
      <c r="K41" s="191">
        <f t="shared" si="3"/>
        <v>0</v>
      </c>
      <c r="L41" s="191">
        <f t="shared" si="4"/>
        <v>0</v>
      </c>
      <c r="M41" s="193" t="str">
        <f>IF(C41&lt;&gt;0,(CONCATENATE("12f_",'Valoració '!$D$7,"00",A41))," ")</f>
        <v xml:space="preserve"> </v>
      </c>
    </row>
    <row r="42" spans="1:13" x14ac:dyDescent="0.25">
      <c r="A42" s="194">
        <v>35</v>
      </c>
      <c r="B42" s="3"/>
      <c r="C42" s="3"/>
      <c r="D42" s="3"/>
      <c r="E42" s="3"/>
      <c r="F42" s="3"/>
      <c r="G42" s="3"/>
      <c r="H42" s="191">
        <f t="shared" si="0"/>
        <v>0</v>
      </c>
      <c r="I42" s="191">
        <f t="shared" si="1"/>
        <v>0</v>
      </c>
      <c r="J42" s="191">
        <f t="shared" si="2"/>
        <v>0</v>
      </c>
      <c r="K42" s="191">
        <f t="shared" si="3"/>
        <v>0</v>
      </c>
      <c r="L42" s="191">
        <f t="shared" si="4"/>
        <v>0</v>
      </c>
      <c r="M42" s="193" t="str">
        <f>IF(C42&lt;&gt;0,(CONCATENATE("12f_",'Valoració '!$D$7,"00",A42))," ")</f>
        <v xml:space="preserve"> </v>
      </c>
    </row>
    <row r="43" spans="1:13" x14ac:dyDescent="0.25">
      <c r="A43" s="194">
        <v>36</v>
      </c>
      <c r="B43" s="3"/>
      <c r="C43" s="3"/>
      <c r="D43" s="3"/>
      <c r="E43" s="3"/>
      <c r="F43" s="3"/>
      <c r="G43" s="3"/>
      <c r="H43" s="191">
        <f t="shared" si="0"/>
        <v>0</v>
      </c>
      <c r="I43" s="191">
        <f t="shared" si="1"/>
        <v>0</v>
      </c>
      <c r="J43" s="191">
        <f t="shared" si="2"/>
        <v>0</v>
      </c>
      <c r="K43" s="191">
        <f t="shared" si="3"/>
        <v>0</v>
      </c>
      <c r="L43" s="191">
        <f t="shared" si="4"/>
        <v>0</v>
      </c>
      <c r="M43" s="193" t="str">
        <f>IF(C43&lt;&gt;0,(CONCATENATE("12f_",'Valoració '!$D$7,"00",A43))," ")</f>
        <v xml:space="preserve"> </v>
      </c>
    </row>
    <row r="44" spans="1:13" x14ac:dyDescent="0.25">
      <c r="A44" s="194">
        <v>37</v>
      </c>
      <c r="B44" s="3"/>
      <c r="C44" s="3"/>
      <c r="D44" s="3"/>
      <c r="E44" s="3"/>
      <c r="F44" s="3"/>
      <c r="G44" s="3"/>
      <c r="H44" s="191">
        <f t="shared" si="0"/>
        <v>0</v>
      </c>
      <c r="I44" s="191">
        <f t="shared" si="1"/>
        <v>0</v>
      </c>
      <c r="J44" s="191">
        <f t="shared" si="2"/>
        <v>0</v>
      </c>
      <c r="K44" s="191">
        <f t="shared" si="3"/>
        <v>0</v>
      </c>
      <c r="L44" s="191">
        <f t="shared" si="4"/>
        <v>0</v>
      </c>
      <c r="M44" s="193" t="str">
        <f>IF(C44&lt;&gt;0,(CONCATENATE("12f_",'Valoració '!$D$7,"00",A44))," ")</f>
        <v xml:space="preserve"> </v>
      </c>
    </row>
    <row r="45" spans="1:13" x14ac:dyDescent="0.25">
      <c r="A45" s="194">
        <v>38</v>
      </c>
      <c r="B45" s="3"/>
      <c r="C45" s="3"/>
      <c r="D45" s="3"/>
      <c r="E45" s="3"/>
      <c r="F45" s="3"/>
      <c r="G45" s="3"/>
      <c r="H45" s="191">
        <f t="shared" si="0"/>
        <v>0</v>
      </c>
      <c r="I45" s="191">
        <f t="shared" si="1"/>
        <v>0</v>
      </c>
      <c r="J45" s="191">
        <f t="shared" si="2"/>
        <v>0</v>
      </c>
      <c r="K45" s="191">
        <f t="shared" si="3"/>
        <v>0</v>
      </c>
      <c r="L45" s="191">
        <f t="shared" si="4"/>
        <v>0</v>
      </c>
      <c r="M45" s="193" t="str">
        <f>IF(C45&lt;&gt;0,(CONCATENATE("12f_",'Valoració '!$D$7,"00",A45))," ")</f>
        <v xml:space="preserve"> </v>
      </c>
    </row>
    <row r="46" spans="1:13" x14ac:dyDescent="0.25">
      <c r="A46" s="194">
        <v>39</v>
      </c>
      <c r="B46" s="3"/>
      <c r="C46" s="3"/>
      <c r="D46" s="3"/>
      <c r="E46" s="3"/>
      <c r="F46" s="3"/>
      <c r="G46" s="3"/>
      <c r="H46" s="191">
        <f t="shared" si="0"/>
        <v>0</v>
      </c>
      <c r="I46" s="191">
        <f t="shared" si="1"/>
        <v>0</v>
      </c>
      <c r="J46" s="191">
        <f t="shared" si="2"/>
        <v>0</v>
      </c>
      <c r="K46" s="191">
        <f t="shared" si="3"/>
        <v>0</v>
      </c>
      <c r="L46" s="191">
        <f t="shared" si="4"/>
        <v>0</v>
      </c>
      <c r="M46" s="193" t="str">
        <f>IF(C46&lt;&gt;0,(CONCATENATE("12f_",'Valoració '!$D$7,"00",A46))," ")</f>
        <v xml:space="preserve"> </v>
      </c>
    </row>
    <row r="47" spans="1:13" x14ac:dyDescent="0.25">
      <c r="A47" s="194">
        <v>40</v>
      </c>
      <c r="B47" s="3"/>
      <c r="C47" s="3"/>
      <c r="D47" s="3"/>
      <c r="E47" s="3"/>
      <c r="F47" s="3"/>
      <c r="G47" s="3"/>
      <c r="H47" s="191">
        <f t="shared" si="0"/>
        <v>0</v>
      </c>
      <c r="I47" s="191">
        <f t="shared" si="1"/>
        <v>0</v>
      </c>
      <c r="J47" s="191">
        <f t="shared" si="2"/>
        <v>0</v>
      </c>
      <c r="K47" s="191">
        <f t="shared" si="3"/>
        <v>0</v>
      </c>
      <c r="L47" s="191">
        <f t="shared" si="4"/>
        <v>0</v>
      </c>
      <c r="M47" s="193" t="str">
        <f>IF(C47&lt;&gt;0,(CONCATENATE("12f_",'Valoració '!$D$7,"00",A47))," ")</f>
        <v xml:space="preserve"> </v>
      </c>
    </row>
    <row r="48" spans="1:13" x14ac:dyDescent="0.25">
      <c r="A48" s="194">
        <v>41</v>
      </c>
      <c r="B48" s="3"/>
      <c r="C48" s="3"/>
      <c r="D48" s="3"/>
      <c r="E48" s="3"/>
      <c r="F48" s="3"/>
      <c r="G48" s="3"/>
      <c r="H48" s="191">
        <f t="shared" si="0"/>
        <v>0</v>
      </c>
      <c r="I48" s="191">
        <f t="shared" si="1"/>
        <v>0</v>
      </c>
      <c r="J48" s="191">
        <f t="shared" si="2"/>
        <v>0</v>
      </c>
      <c r="K48" s="191">
        <f t="shared" si="3"/>
        <v>0</v>
      </c>
      <c r="L48" s="191">
        <f t="shared" si="4"/>
        <v>0</v>
      </c>
      <c r="M48" s="193" t="str">
        <f>IF(C48&lt;&gt;0,(CONCATENATE("12f_",'Valoració '!$D$7,"00",A48))," ")</f>
        <v xml:space="preserve"> </v>
      </c>
    </row>
    <row r="49" spans="1:13" x14ac:dyDescent="0.25">
      <c r="A49" s="194">
        <v>42</v>
      </c>
      <c r="B49" s="3"/>
      <c r="C49" s="3"/>
      <c r="D49" s="3"/>
      <c r="E49" s="3"/>
      <c r="F49" s="3"/>
      <c r="G49" s="3"/>
      <c r="H49" s="191">
        <f t="shared" si="0"/>
        <v>0</v>
      </c>
      <c r="I49" s="191">
        <f t="shared" si="1"/>
        <v>0</v>
      </c>
      <c r="J49" s="191">
        <f t="shared" si="2"/>
        <v>0</v>
      </c>
      <c r="K49" s="191">
        <f t="shared" si="3"/>
        <v>0</v>
      </c>
      <c r="L49" s="191">
        <f t="shared" si="4"/>
        <v>0</v>
      </c>
      <c r="M49" s="193" t="str">
        <f>IF(C49&lt;&gt;0,(CONCATENATE("12f_",'Valoració '!$D$7,"00",A49))," ")</f>
        <v xml:space="preserve"> </v>
      </c>
    </row>
    <row r="50" spans="1:13" x14ac:dyDescent="0.25">
      <c r="A50" s="194">
        <v>43</v>
      </c>
      <c r="B50" s="3"/>
      <c r="C50" s="3"/>
      <c r="D50" s="3"/>
      <c r="E50" s="3"/>
      <c r="F50" s="3"/>
      <c r="G50" s="3"/>
      <c r="H50" s="191">
        <f t="shared" si="0"/>
        <v>0</v>
      </c>
      <c r="I50" s="191">
        <f t="shared" si="1"/>
        <v>0</v>
      </c>
      <c r="J50" s="191">
        <f t="shared" si="2"/>
        <v>0</v>
      </c>
      <c r="K50" s="191">
        <f t="shared" si="3"/>
        <v>0</v>
      </c>
      <c r="L50" s="191">
        <f t="shared" si="4"/>
        <v>0</v>
      </c>
      <c r="M50" s="193" t="str">
        <f>IF(C50&lt;&gt;0,(CONCATENATE("12f_",'Valoració '!$D$7,"00",A50))," ")</f>
        <v xml:space="preserve"> </v>
      </c>
    </row>
    <row r="51" spans="1:13" x14ac:dyDescent="0.25">
      <c r="A51" s="194">
        <v>44</v>
      </c>
      <c r="B51" s="3"/>
      <c r="C51" s="3"/>
      <c r="D51" s="3"/>
      <c r="E51" s="3"/>
      <c r="F51" s="3"/>
      <c r="G51" s="3"/>
      <c r="H51" s="191">
        <f t="shared" si="0"/>
        <v>0</v>
      </c>
      <c r="I51" s="191">
        <f t="shared" si="1"/>
        <v>0</v>
      </c>
      <c r="J51" s="191">
        <f t="shared" si="2"/>
        <v>0</v>
      </c>
      <c r="K51" s="191">
        <f t="shared" si="3"/>
        <v>0</v>
      </c>
      <c r="L51" s="191">
        <f t="shared" si="4"/>
        <v>0</v>
      </c>
      <c r="M51" s="193" t="str">
        <f>IF(C51&lt;&gt;0,(CONCATENATE("12f_",'Valoració '!$D$7,"00",A51))," ")</f>
        <v xml:space="preserve"> </v>
      </c>
    </row>
    <row r="52" spans="1:13" x14ac:dyDescent="0.25">
      <c r="A52" s="194">
        <v>45</v>
      </c>
      <c r="B52" s="3"/>
      <c r="C52" s="3"/>
      <c r="D52" s="3"/>
      <c r="E52" s="3"/>
      <c r="F52" s="3"/>
      <c r="G52" s="3"/>
      <c r="H52" s="191">
        <f t="shared" si="0"/>
        <v>0</v>
      </c>
      <c r="I52" s="191">
        <f t="shared" si="1"/>
        <v>0</v>
      </c>
      <c r="J52" s="191">
        <f t="shared" si="2"/>
        <v>0</v>
      </c>
      <c r="K52" s="191">
        <f t="shared" si="3"/>
        <v>0</v>
      </c>
      <c r="L52" s="191">
        <f t="shared" si="4"/>
        <v>0</v>
      </c>
      <c r="M52" s="193" t="str">
        <f>IF(C52&lt;&gt;0,(CONCATENATE("12f_",'Valoració '!$D$7,"00",A52))," ")</f>
        <v xml:space="preserve"> </v>
      </c>
    </row>
    <row r="53" spans="1:13" x14ac:dyDescent="0.25">
      <c r="A53" s="194">
        <v>46</v>
      </c>
      <c r="B53" s="3"/>
      <c r="C53" s="3"/>
      <c r="D53" s="3"/>
      <c r="E53" s="3"/>
      <c r="F53" s="3"/>
      <c r="G53" s="3"/>
      <c r="H53" s="191">
        <f t="shared" si="0"/>
        <v>0</v>
      </c>
      <c r="I53" s="191">
        <f t="shared" si="1"/>
        <v>0</v>
      </c>
      <c r="J53" s="191">
        <f t="shared" si="2"/>
        <v>0</v>
      </c>
      <c r="K53" s="191">
        <f t="shared" si="3"/>
        <v>0</v>
      </c>
      <c r="L53" s="191">
        <f t="shared" si="4"/>
        <v>0</v>
      </c>
      <c r="M53" s="193" t="str">
        <f>IF(C53&lt;&gt;0,(CONCATENATE("12f_",'Valoració '!$D$7,"00",A53))," ")</f>
        <v xml:space="preserve"> </v>
      </c>
    </row>
    <row r="54" spans="1:13" x14ac:dyDescent="0.25">
      <c r="A54" s="194">
        <v>47</v>
      </c>
      <c r="B54" s="3"/>
      <c r="C54" s="3"/>
      <c r="D54" s="3"/>
      <c r="E54" s="3"/>
      <c r="F54" s="3"/>
      <c r="G54" s="3"/>
      <c r="H54" s="191">
        <f t="shared" si="0"/>
        <v>0</v>
      </c>
      <c r="I54" s="191">
        <f t="shared" si="1"/>
        <v>0</v>
      </c>
      <c r="J54" s="191">
        <f t="shared" si="2"/>
        <v>0</v>
      </c>
      <c r="K54" s="191">
        <f t="shared" si="3"/>
        <v>0</v>
      </c>
      <c r="L54" s="191">
        <f t="shared" si="4"/>
        <v>0</v>
      </c>
      <c r="M54" s="193" t="str">
        <f>IF(C54&lt;&gt;0,(CONCATENATE("12f_",'Valoració '!$D$7,"00",A54))," ")</f>
        <v xml:space="preserve"> </v>
      </c>
    </row>
    <row r="55" spans="1:13" x14ac:dyDescent="0.25">
      <c r="A55" s="194">
        <v>48</v>
      </c>
      <c r="B55" s="3"/>
      <c r="C55" s="3"/>
      <c r="D55" s="3"/>
      <c r="E55" s="3"/>
      <c r="F55" s="3"/>
      <c r="G55" s="3"/>
      <c r="H55" s="191">
        <f t="shared" si="0"/>
        <v>0</v>
      </c>
      <c r="I55" s="191">
        <f t="shared" si="1"/>
        <v>0</v>
      </c>
      <c r="J55" s="191">
        <f t="shared" si="2"/>
        <v>0</v>
      </c>
      <c r="K55" s="191">
        <f t="shared" si="3"/>
        <v>0</v>
      </c>
      <c r="L55" s="191">
        <f t="shared" si="4"/>
        <v>0</v>
      </c>
      <c r="M55" s="193" t="str">
        <f>IF(C55&lt;&gt;0,(CONCATENATE("12f_",'Valoració '!$D$7,"00",A55))," ")</f>
        <v xml:space="preserve"> </v>
      </c>
    </row>
    <row r="56" spans="1:13" x14ac:dyDescent="0.25">
      <c r="A56" s="194">
        <v>49</v>
      </c>
      <c r="B56" s="3"/>
      <c r="C56" s="3"/>
      <c r="D56" s="3"/>
      <c r="E56" s="3"/>
      <c r="F56" s="3"/>
      <c r="G56" s="3"/>
      <c r="H56" s="191">
        <f t="shared" si="0"/>
        <v>0</v>
      </c>
      <c r="I56" s="191">
        <f t="shared" si="1"/>
        <v>0</v>
      </c>
      <c r="J56" s="191">
        <f t="shared" si="2"/>
        <v>0</v>
      </c>
      <c r="K56" s="191">
        <f t="shared" si="3"/>
        <v>0</v>
      </c>
      <c r="L56" s="191">
        <f t="shared" si="4"/>
        <v>0</v>
      </c>
      <c r="M56" s="193" t="str">
        <f>IF(C56&lt;&gt;0,(CONCATENATE("12f_",'Valoració '!$D$7,"00",A56))," ")</f>
        <v xml:space="preserve"> </v>
      </c>
    </row>
    <row r="57" spans="1:13" x14ac:dyDescent="0.25">
      <c r="A57" s="194">
        <v>50</v>
      </c>
      <c r="B57" s="3"/>
      <c r="C57" s="3"/>
      <c r="D57" s="3"/>
      <c r="E57" s="3"/>
      <c r="F57" s="3"/>
      <c r="G57" s="3"/>
      <c r="H57" s="191">
        <f t="shared" ref="H57:H106" si="5">IF(B57="Patent",0,IF(AND(D57="Internacional",G57="Responsable"),0.25*E57,0))</f>
        <v>0</v>
      </c>
      <c r="I57" s="191">
        <f t="shared" ref="I57:I106" si="6">IF(B57="Patent",0,IF(AND(D57="Nacional",G57="Responsable"),0.2*E57,0))</f>
        <v>0</v>
      </c>
      <c r="J57" s="191">
        <f t="shared" ref="J57:J106" si="7">IF(B57="Patent",0,IF(AND(D57="Nacional",G57="Participant"),0.1*E57,0))</f>
        <v>0</v>
      </c>
      <c r="K57" s="191">
        <f t="shared" ref="K57:K106" si="8">IF(B57="Patent",0,IF(AND(D57="Internacional",G57="Participant"),0.1*E57,0))</f>
        <v>0</v>
      </c>
      <c r="L57" s="191">
        <f t="shared" ref="L57:L106" si="9">IF(B57="Patent",1,0)</f>
        <v>0</v>
      </c>
      <c r="M57" s="193" t="str">
        <f>IF(C57&lt;&gt;0,(CONCATENATE("12f_",'Valoració '!$D$7,"00",A57))," ")</f>
        <v xml:space="preserve"> </v>
      </c>
    </row>
    <row r="58" spans="1:13" x14ac:dyDescent="0.25">
      <c r="A58" s="194">
        <v>51</v>
      </c>
      <c r="B58" s="3"/>
      <c r="C58" s="3"/>
      <c r="D58" s="3"/>
      <c r="E58" s="3"/>
      <c r="F58" s="3"/>
      <c r="G58" s="3"/>
      <c r="H58" s="191">
        <f t="shared" si="5"/>
        <v>0</v>
      </c>
      <c r="I58" s="191">
        <f t="shared" si="6"/>
        <v>0</v>
      </c>
      <c r="J58" s="191">
        <f t="shared" si="7"/>
        <v>0</v>
      </c>
      <c r="K58" s="191">
        <f t="shared" si="8"/>
        <v>0</v>
      </c>
      <c r="L58" s="191">
        <f t="shared" si="9"/>
        <v>0</v>
      </c>
      <c r="M58" s="193" t="str">
        <f>IF(C58&lt;&gt;0,(CONCATENATE("12f_",'Valoració '!$D$7,"00",A58))," ")</f>
        <v xml:space="preserve"> </v>
      </c>
    </row>
    <row r="59" spans="1:13" x14ac:dyDescent="0.25">
      <c r="A59" s="194">
        <v>52</v>
      </c>
      <c r="B59" s="3"/>
      <c r="C59" s="3"/>
      <c r="D59" s="3"/>
      <c r="E59" s="3"/>
      <c r="F59" s="3"/>
      <c r="G59" s="3"/>
      <c r="H59" s="191">
        <f t="shared" si="5"/>
        <v>0</v>
      </c>
      <c r="I59" s="191">
        <f t="shared" si="6"/>
        <v>0</v>
      </c>
      <c r="J59" s="191">
        <f t="shared" si="7"/>
        <v>0</v>
      </c>
      <c r="K59" s="191">
        <f t="shared" si="8"/>
        <v>0</v>
      </c>
      <c r="L59" s="191">
        <f t="shared" si="9"/>
        <v>0</v>
      </c>
      <c r="M59" s="193" t="str">
        <f>IF(C59&lt;&gt;0,(CONCATENATE("12f_",'Valoració '!$D$7,"00",A59))," ")</f>
        <v xml:space="preserve"> </v>
      </c>
    </row>
    <row r="60" spans="1:13" x14ac:dyDescent="0.25">
      <c r="A60" s="194">
        <v>53</v>
      </c>
      <c r="B60" s="3"/>
      <c r="C60" s="3"/>
      <c r="D60" s="3"/>
      <c r="E60" s="3"/>
      <c r="F60" s="3"/>
      <c r="G60" s="3"/>
      <c r="H60" s="191">
        <f t="shared" si="5"/>
        <v>0</v>
      </c>
      <c r="I60" s="191">
        <f t="shared" si="6"/>
        <v>0</v>
      </c>
      <c r="J60" s="191">
        <f t="shared" si="7"/>
        <v>0</v>
      </c>
      <c r="K60" s="191">
        <f t="shared" si="8"/>
        <v>0</v>
      </c>
      <c r="L60" s="191">
        <f t="shared" si="9"/>
        <v>0</v>
      </c>
      <c r="M60" s="193" t="str">
        <f>IF(C60&lt;&gt;0,(CONCATENATE("12f_",'Valoració '!$D$7,"00",A60))," ")</f>
        <v xml:space="preserve"> </v>
      </c>
    </row>
    <row r="61" spans="1:13" x14ac:dyDescent="0.25">
      <c r="A61" s="194">
        <v>54</v>
      </c>
      <c r="B61" s="3"/>
      <c r="C61" s="3"/>
      <c r="D61" s="3"/>
      <c r="E61" s="3"/>
      <c r="F61" s="3"/>
      <c r="G61" s="3"/>
      <c r="H61" s="191">
        <f t="shared" si="5"/>
        <v>0</v>
      </c>
      <c r="I61" s="191">
        <f t="shared" si="6"/>
        <v>0</v>
      </c>
      <c r="J61" s="191">
        <f t="shared" si="7"/>
        <v>0</v>
      </c>
      <c r="K61" s="191">
        <f t="shared" si="8"/>
        <v>0</v>
      </c>
      <c r="L61" s="191">
        <f t="shared" si="9"/>
        <v>0</v>
      </c>
      <c r="M61" s="193" t="str">
        <f>IF(C61&lt;&gt;0,(CONCATENATE("12f_",'Valoració '!$D$7,"00",A61))," ")</f>
        <v xml:space="preserve"> </v>
      </c>
    </row>
    <row r="62" spans="1:13" x14ac:dyDescent="0.25">
      <c r="A62" s="194">
        <v>55</v>
      </c>
      <c r="B62" s="3"/>
      <c r="C62" s="3"/>
      <c r="D62" s="3"/>
      <c r="E62" s="3"/>
      <c r="F62" s="3"/>
      <c r="G62" s="3"/>
      <c r="H62" s="191">
        <f t="shared" si="5"/>
        <v>0</v>
      </c>
      <c r="I62" s="191">
        <f t="shared" si="6"/>
        <v>0</v>
      </c>
      <c r="J62" s="191">
        <f t="shared" si="7"/>
        <v>0</v>
      </c>
      <c r="K62" s="191">
        <f t="shared" si="8"/>
        <v>0</v>
      </c>
      <c r="L62" s="191">
        <f t="shared" si="9"/>
        <v>0</v>
      </c>
      <c r="M62" s="193" t="str">
        <f>IF(C62&lt;&gt;0,(CONCATENATE("12f_",'Valoració '!$D$7,"00",A62))," ")</f>
        <v xml:space="preserve"> </v>
      </c>
    </row>
    <row r="63" spans="1:13" x14ac:dyDescent="0.25">
      <c r="A63" s="194">
        <v>56</v>
      </c>
      <c r="B63" s="3"/>
      <c r="C63" s="3"/>
      <c r="D63" s="3"/>
      <c r="E63" s="3"/>
      <c r="F63" s="3"/>
      <c r="G63" s="3"/>
      <c r="H63" s="191">
        <f t="shared" si="5"/>
        <v>0</v>
      </c>
      <c r="I63" s="191">
        <f t="shared" si="6"/>
        <v>0</v>
      </c>
      <c r="J63" s="191">
        <f t="shared" si="7"/>
        <v>0</v>
      </c>
      <c r="K63" s="191">
        <f t="shared" si="8"/>
        <v>0</v>
      </c>
      <c r="L63" s="191">
        <f t="shared" si="9"/>
        <v>0</v>
      </c>
      <c r="M63" s="193" t="str">
        <f>IF(C63&lt;&gt;0,(CONCATENATE("12f_",'Valoració '!$D$7,"00",A63))," ")</f>
        <v xml:space="preserve"> </v>
      </c>
    </row>
    <row r="64" spans="1:13" x14ac:dyDescent="0.25">
      <c r="A64" s="194">
        <v>57</v>
      </c>
      <c r="B64" s="3"/>
      <c r="C64" s="3"/>
      <c r="D64" s="3"/>
      <c r="E64" s="3"/>
      <c r="F64" s="3"/>
      <c r="G64" s="3"/>
      <c r="H64" s="191">
        <f t="shared" si="5"/>
        <v>0</v>
      </c>
      <c r="I64" s="191">
        <f t="shared" si="6"/>
        <v>0</v>
      </c>
      <c r="J64" s="191">
        <f t="shared" si="7"/>
        <v>0</v>
      </c>
      <c r="K64" s="191">
        <f t="shared" si="8"/>
        <v>0</v>
      </c>
      <c r="L64" s="191">
        <f t="shared" si="9"/>
        <v>0</v>
      </c>
      <c r="M64" s="193" t="str">
        <f>IF(C64&lt;&gt;0,(CONCATENATE("12f_",'Valoració '!$D$7,"00",A64))," ")</f>
        <v xml:space="preserve"> </v>
      </c>
    </row>
    <row r="65" spans="1:13" x14ac:dyDescent="0.25">
      <c r="A65" s="194">
        <v>58</v>
      </c>
      <c r="B65" s="3"/>
      <c r="C65" s="3"/>
      <c r="D65" s="3"/>
      <c r="E65" s="3"/>
      <c r="F65" s="3"/>
      <c r="G65" s="3"/>
      <c r="H65" s="191">
        <f t="shared" si="5"/>
        <v>0</v>
      </c>
      <c r="I65" s="191">
        <f t="shared" si="6"/>
        <v>0</v>
      </c>
      <c r="J65" s="191">
        <f t="shared" si="7"/>
        <v>0</v>
      </c>
      <c r="K65" s="191">
        <f t="shared" si="8"/>
        <v>0</v>
      </c>
      <c r="L65" s="191">
        <f t="shared" si="9"/>
        <v>0</v>
      </c>
      <c r="M65" s="193" t="str">
        <f>IF(C65&lt;&gt;0,(CONCATENATE("12f_",'Valoració '!$D$7,"00",A65))," ")</f>
        <v xml:space="preserve"> </v>
      </c>
    </row>
    <row r="66" spans="1:13" x14ac:dyDescent="0.25">
      <c r="A66" s="194">
        <v>59</v>
      </c>
      <c r="B66" s="3"/>
      <c r="C66" s="3"/>
      <c r="D66" s="3"/>
      <c r="E66" s="3"/>
      <c r="F66" s="3"/>
      <c r="G66" s="3"/>
      <c r="H66" s="191">
        <f t="shared" si="5"/>
        <v>0</v>
      </c>
      <c r="I66" s="191">
        <f t="shared" si="6"/>
        <v>0</v>
      </c>
      <c r="J66" s="191">
        <f t="shared" si="7"/>
        <v>0</v>
      </c>
      <c r="K66" s="191">
        <f t="shared" si="8"/>
        <v>0</v>
      </c>
      <c r="L66" s="191">
        <f t="shared" si="9"/>
        <v>0</v>
      </c>
      <c r="M66" s="193" t="str">
        <f>IF(C66&lt;&gt;0,(CONCATENATE("12f_",'Valoració '!$D$7,"00",A66))," ")</f>
        <v xml:space="preserve"> </v>
      </c>
    </row>
    <row r="67" spans="1:13" x14ac:dyDescent="0.25">
      <c r="A67" s="194">
        <v>60</v>
      </c>
      <c r="B67" s="3"/>
      <c r="C67" s="3"/>
      <c r="D67" s="3"/>
      <c r="E67" s="3"/>
      <c r="F67" s="3"/>
      <c r="G67" s="3"/>
      <c r="H67" s="191">
        <f t="shared" si="5"/>
        <v>0</v>
      </c>
      <c r="I67" s="191">
        <f t="shared" si="6"/>
        <v>0</v>
      </c>
      <c r="J67" s="191">
        <f t="shared" si="7"/>
        <v>0</v>
      </c>
      <c r="K67" s="191">
        <f t="shared" si="8"/>
        <v>0</v>
      </c>
      <c r="L67" s="191">
        <f t="shared" si="9"/>
        <v>0</v>
      </c>
      <c r="M67" s="193" t="str">
        <f>IF(C67&lt;&gt;0,(CONCATENATE("12f_",'Valoració '!$D$7,"00",A67))," ")</f>
        <v xml:space="preserve"> </v>
      </c>
    </row>
    <row r="68" spans="1:13" x14ac:dyDescent="0.25">
      <c r="A68" s="194">
        <v>61</v>
      </c>
      <c r="B68" s="3"/>
      <c r="C68" s="3"/>
      <c r="D68" s="3"/>
      <c r="E68" s="3"/>
      <c r="F68" s="3"/>
      <c r="G68" s="3"/>
      <c r="H68" s="191">
        <f t="shared" si="5"/>
        <v>0</v>
      </c>
      <c r="I68" s="191">
        <f t="shared" si="6"/>
        <v>0</v>
      </c>
      <c r="J68" s="191">
        <f t="shared" si="7"/>
        <v>0</v>
      </c>
      <c r="K68" s="191">
        <f t="shared" si="8"/>
        <v>0</v>
      </c>
      <c r="L68" s="191">
        <f t="shared" si="9"/>
        <v>0</v>
      </c>
      <c r="M68" s="193" t="str">
        <f>IF(C68&lt;&gt;0,(CONCATENATE("12f_",'Valoració '!$D$7,"00",A68))," ")</f>
        <v xml:space="preserve"> </v>
      </c>
    </row>
    <row r="69" spans="1:13" x14ac:dyDescent="0.25">
      <c r="A69" s="194">
        <v>62</v>
      </c>
      <c r="B69" s="3"/>
      <c r="C69" s="3"/>
      <c r="D69" s="3"/>
      <c r="E69" s="3"/>
      <c r="F69" s="3"/>
      <c r="G69" s="3"/>
      <c r="H69" s="191">
        <f t="shared" si="5"/>
        <v>0</v>
      </c>
      <c r="I69" s="191">
        <f t="shared" si="6"/>
        <v>0</v>
      </c>
      <c r="J69" s="191">
        <f t="shared" si="7"/>
        <v>0</v>
      </c>
      <c r="K69" s="191">
        <f t="shared" si="8"/>
        <v>0</v>
      </c>
      <c r="L69" s="191">
        <f t="shared" si="9"/>
        <v>0</v>
      </c>
      <c r="M69" s="193" t="str">
        <f>IF(C69&lt;&gt;0,(CONCATENATE("12f_",'Valoració '!$D$7,"00",A69))," ")</f>
        <v xml:space="preserve"> </v>
      </c>
    </row>
    <row r="70" spans="1:13" x14ac:dyDescent="0.25">
      <c r="A70" s="194">
        <v>63</v>
      </c>
      <c r="B70" s="3"/>
      <c r="C70" s="3"/>
      <c r="D70" s="3"/>
      <c r="E70" s="3"/>
      <c r="F70" s="3"/>
      <c r="G70" s="3"/>
      <c r="H70" s="191">
        <f t="shared" si="5"/>
        <v>0</v>
      </c>
      <c r="I70" s="191">
        <f t="shared" si="6"/>
        <v>0</v>
      </c>
      <c r="J70" s="191">
        <f t="shared" si="7"/>
        <v>0</v>
      </c>
      <c r="K70" s="191">
        <f t="shared" si="8"/>
        <v>0</v>
      </c>
      <c r="L70" s="191">
        <f t="shared" si="9"/>
        <v>0</v>
      </c>
      <c r="M70" s="193" t="str">
        <f>IF(C70&lt;&gt;0,(CONCATENATE("12f_",'Valoració '!$D$7,"00",A70))," ")</f>
        <v xml:space="preserve"> </v>
      </c>
    </row>
    <row r="71" spans="1:13" x14ac:dyDescent="0.25">
      <c r="A71" s="194">
        <v>64</v>
      </c>
      <c r="B71" s="3"/>
      <c r="C71" s="3"/>
      <c r="D71" s="3"/>
      <c r="E71" s="3"/>
      <c r="F71" s="3"/>
      <c r="G71" s="3"/>
      <c r="H71" s="191">
        <f t="shared" si="5"/>
        <v>0</v>
      </c>
      <c r="I71" s="191">
        <f t="shared" si="6"/>
        <v>0</v>
      </c>
      <c r="J71" s="191">
        <f t="shared" si="7"/>
        <v>0</v>
      </c>
      <c r="K71" s="191">
        <f t="shared" si="8"/>
        <v>0</v>
      </c>
      <c r="L71" s="191">
        <f t="shared" si="9"/>
        <v>0</v>
      </c>
      <c r="M71" s="193" t="str">
        <f>IF(C71&lt;&gt;0,(CONCATENATE("12f_",'Valoració '!$D$7,"00",A71))," ")</f>
        <v xml:space="preserve"> </v>
      </c>
    </row>
    <row r="72" spans="1:13" x14ac:dyDescent="0.25">
      <c r="A72" s="194">
        <v>65</v>
      </c>
      <c r="B72" s="3"/>
      <c r="C72" s="3"/>
      <c r="D72" s="3"/>
      <c r="E72" s="3"/>
      <c r="F72" s="3"/>
      <c r="G72" s="3"/>
      <c r="H72" s="191">
        <f t="shared" si="5"/>
        <v>0</v>
      </c>
      <c r="I72" s="191">
        <f t="shared" si="6"/>
        <v>0</v>
      </c>
      <c r="J72" s="191">
        <f t="shared" si="7"/>
        <v>0</v>
      </c>
      <c r="K72" s="191">
        <f t="shared" si="8"/>
        <v>0</v>
      </c>
      <c r="L72" s="191">
        <f t="shared" si="9"/>
        <v>0</v>
      </c>
      <c r="M72" s="193" t="str">
        <f>IF(C72&lt;&gt;0,(CONCATENATE("12f_",'Valoració '!$D$7,"00",A72))," ")</f>
        <v xml:space="preserve"> </v>
      </c>
    </row>
    <row r="73" spans="1:13" x14ac:dyDescent="0.25">
      <c r="A73" s="194">
        <v>66</v>
      </c>
      <c r="B73" s="3"/>
      <c r="C73" s="3"/>
      <c r="D73" s="3"/>
      <c r="E73" s="3"/>
      <c r="F73" s="3"/>
      <c r="G73" s="3"/>
      <c r="H73" s="191">
        <f t="shared" si="5"/>
        <v>0</v>
      </c>
      <c r="I73" s="191">
        <f t="shared" si="6"/>
        <v>0</v>
      </c>
      <c r="J73" s="191">
        <f t="shared" si="7"/>
        <v>0</v>
      </c>
      <c r="K73" s="191">
        <f t="shared" si="8"/>
        <v>0</v>
      </c>
      <c r="L73" s="191">
        <f t="shared" si="9"/>
        <v>0</v>
      </c>
      <c r="M73" s="193" t="str">
        <f>IF(C73&lt;&gt;0,(CONCATENATE("12f_",'Valoració '!$D$7,"00",A73))," ")</f>
        <v xml:space="preserve"> </v>
      </c>
    </row>
    <row r="74" spans="1:13" x14ac:dyDescent="0.25">
      <c r="A74" s="194">
        <v>67</v>
      </c>
      <c r="B74" s="3"/>
      <c r="C74" s="3"/>
      <c r="D74" s="3"/>
      <c r="E74" s="3"/>
      <c r="F74" s="3"/>
      <c r="G74" s="3"/>
      <c r="H74" s="191">
        <f t="shared" si="5"/>
        <v>0</v>
      </c>
      <c r="I74" s="191">
        <f t="shared" si="6"/>
        <v>0</v>
      </c>
      <c r="J74" s="191">
        <f t="shared" si="7"/>
        <v>0</v>
      </c>
      <c r="K74" s="191">
        <f t="shared" si="8"/>
        <v>0</v>
      </c>
      <c r="L74" s="191">
        <f t="shared" si="9"/>
        <v>0</v>
      </c>
      <c r="M74" s="193" t="str">
        <f>IF(C74&lt;&gt;0,(CONCATENATE("12f_",'Valoració '!$D$7,"00",A74))," ")</f>
        <v xml:space="preserve"> </v>
      </c>
    </row>
    <row r="75" spans="1:13" x14ac:dyDescent="0.25">
      <c r="A75" s="194">
        <v>68</v>
      </c>
      <c r="B75" s="3"/>
      <c r="C75" s="3"/>
      <c r="D75" s="3"/>
      <c r="E75" s="3"/>
      <c r="F75" s="3"/>
      <c r="G75" s="3"/>
      <c r="H75" s="191">
        <f t="shared" si="5"/>
        <v>0</v>
      </c>
      <c r="I75" s="191">
        <f t="shared" si="6"/>
        <v>0</v>
      </c>
      <c r="J75" s="191">
        <f t="shared" si="7"/>
        <v>0</v>
      </c>
      <c r="K75" s="191">
        <f t="shared" si="8"/>
        <v>0</v>
      </c>
      <c r="L75" s="191">
        <f t="shared" si="9"/>
        <v>0</v>
      </c>
      <c r="M75" s="193" t="str">
        <f>IF(C75&lt;&gt;0,(CONCATENATE("12f_",'Valoració '!$D$7,"00",A75))," ")</f>
        <v xml:space="preserve"> </v>
      </c>
    </row>
    <row r="76" spans="1:13" x14ac:dyDescent="0.25">
      <c r="A76" s="194">
        <v>69</v>
      </c>
      <c r="B76" s="3"/>
      <c r="C76" s="3"/>
      <c r="D76" s="3"/>
      <c r="E76" s="3"/>
      <c r="F76" s="3"/>
      <c r="G76" s="3"/>
      <c r="H76" s="191">
        <f t="shared" si="5"/>
        <v>0</v>
      </c>
      <c r="I76" s="191">
        <f t="shared" si="6"/>
        <v>0</v>
      </c>
      <c r="J76" s="191">
        <f t="shared" si="7"/>
        <v>0</v>
      </c>
      <c r="K76" s="191">
        <f t="shared" si="8"/>
        <v>0</v>
      </c>
      <c r="L76" s="191">
        <f t="shared" si="9"/>
        <v>0</v>
      </c>
      <c r="M76" s="193" t="str">
        <f>IF(C76&lt;&gt;0,(CONCATENATE("12f_",'Valoració '!$D$7,"00",A76))," ")</f>
        <v xml:space="preserve"> </v>
      </c>
    </row>
    <row r="77" spans="1:13" x14ac:dyDescent="0.25">
      <c r="A77" s="194">
        <v>70</v>
      </c>
      <c r="B77" s="3"/>
      <c r="C77" s="3"/>
      <c r="D77" s="3"/>
      <c r="E77" s="3"/>
      <c r="F77" s="3"/>
      <c r="G77" s="3"/>
      <c r="H77" s="191">
        <f t="shared" si="5"/>
        <v>0</v>
      </c>
      <c r="I77" s="191">
        <f t="shared" si="6"/>
        <v>0</v>
      </c>
      <c r="J77" s="191">
        <f t="shared" si="7"/>
        <v>0</v>
      </c>
      <c r="K77" s="191">
        <f t="shared" si="8"/>
        <v>0</v>
      </c>
      <c r="L77" s="191">
        <f t="shared" si="9"/>
        <v>0</v>
      </c>
      <c r="M77" s="193" t="str">
        <f>IF(C77&lt;&gt;0,(CONCATENATE("12f_",'Valoració '!$D$7,"00",A77))," ")</f>
        <v xml:space="preserve"> </v>
      </c>
    </row>
    <row r="78" spans="1:13" x14ac:dyDescent="0.25">
      <c r="A78" s="194">
        <v>71</v>
      </c>
      <c r="B78" s="3"/>
      <c r="C78" s="3"/>
      <c r="D78" s="3"/>
      <c r="E78" s="3"/>
      <c r="F78" s="3"/>
      <c r="G78" s="3"/>
      <c r="H78" s="191">
        <f t="shared" si="5"/>
        <v>0</v>
      </c>
      <c r="I78" s="191">
        <f t="shared" si="6"/>
        <v>0</v>
      </c>
      <c r="J78" s="191">
        <f t="shared" si="7"/>
        <v>0</v>
      </c>
      <c r="K78" s="191">
        <f t="shared" si="8"/>
        <v>0</v>
      </c>
      <c r="L78" s="191">
        <f t="shared" si="9"/>
        <v>0</v>
      </c>
      <c r="M78" s="193" t="str">
        <f>IF(C78&lt;&gt;0,(CONCATENATE("12f_",'Valoració '!$D$7,"00",A78))," ")</f>
        <v xml:space="preserve"> </v>
      </c>
    </row>
    <row r="79" spans="1:13" x14ac:dyDescent="0.25">
      <c r="A79" s="194">
        <v>72</v>
      </c>
      <c r="B79" s="3"/>
      <c r="C79" s="3"/>
      <c r="D79" s="3"/>
      <c r="E79" s="3"/>
      <c r="F79" s="3"/>
      <c r="G79" s="3"/>
      <c r="H79" s="191">
        <f t="shared" si="5"/>
        <v>0</v>
      </c>
      <c r="I79" s="191">
        <f t="shared" si="6"/>
        <v>0</v>
      </c>
      <c r="J79" s="191">
        <f t="shared" si="7"/>
        <v>0</v>
      </c>
      <c r="K79" s="191">
        <f t="shared" si="8"/>
        <v>0</v>
      </c>
      <c r="L79" s="191">
        <f t="shared" si="9"/>
        <v>0</v>
      </c>
      <c r="M79" s="193" t="str">
        <f>IF(C79&lt;&gt;0,(CONCATENATE("12f_",'Valoració '!$D$7,"00",A79))," ")</f>
        <v xml:space="preserve"> </v>
      </c>
    </row>
    <row r="80" spans="1:13" x14ac:dyDescent="0.25">
      <c r="A80" s="194">
        <v>73</v>
      </c>
      <c r="B80" s="3"/>
      <c r="C80" s="3"/>
      <c r="D80" s="3"/>
      <c r="E80" s="3"/>
      <c r="F80" s="3"/>
      <c r="G80" s="3"/>
      <c r="H80" s="191">
        <f t="shared" si="5"/>
        <v>0</v>
      </c>
      <c r="I80" s="191">
        <f t="shared" si="6"/>
        <v>0</v>
      </c>
      <c r="J80" s="191">
        <f t="shared" si="7"/>
        <v>0</v>
      </c>
      <c r="K80" s="191">
        <f t="shared" si="8"/>
        <v>0</v>
      </c>
      <c r="L80" s="191">
        <f t="shared" si="9"/>
        <v>0</v>
      </c>
      <c r="M80" s="193" t="str">
        <f>IF(C80&lt;&gt;0,(CONCATENATE("12f_",'Valoració '!$D$7,"00",A80))," ")</f>
        <v xml:space="preserve"> </v>
      </c>
    </row>
    <row r="81" spans="1:13" x14ac:dyDescent="0.25">
      <c r="A81" s="194">
        <v>74</v>
      </c>
      <c r="B81" s="3"/>
      <c r="C81" s="3"/>
      <c r="D81" s="3"/>
      <c r="E81" s="3"/>
      <c r="F81" s="3"/>
      <c r="G81" s="3"/>
      <c r="H81" s="191">
        <f t="shared" si="5"/>
        <v>0</v>
      </c>
      <c r="I81" s="191">
        <f t="shared" si="6"/>
        <v>0</v>
      </c>
      <c r="J81" s="191">
        <f t="shared" si="7"/>
        <v>0</v>
      </c>
      <c r="K81" s="191">
        <f t="shared" si="8"/>
        <v>0</v>
      </c>
      <c r="L81" s="191">
        <f t="shared" si="9"/>
        <v>0</v>
      </c>
      <c r="M81" s="193" t="str">
        <f>IF(C81&lt;&gt;0,(CONCATENATE("12f_",'Valoració '!$D$7,"00",A81))," ")</f>
        <v xml:space="preserve"> </v>
      </c>
    </row>
    <row r="82" spans="1:13" x14ac:dyDescent="0.25">
      <c r="A82" s="194">
        <v>75</v>
      </c>
      <c r="B82" s="3"/>
      <c r="C82" s="3"/>
      <c r="D82" s="3"/>
      <c r="E82" s="3"/>
      <c r="F82" s="3"/>
      <c r="G82" s="3"/>
      <c r="H82" s="191">
        <f t="shared" si="5"/>
        <v>0</v>
      </c>
      <c r="I82" s="191">
        <f t="shared" si="6"/>
        <v>0</v>
      </c>
      <c r="J82" s="191">
        <f t="shared" si="7"/>
        <v>0</v>
      </c>
      <c r="K82" s="191">
        <f t="shared" si="8"/>
        <v>0</v>
      </c>
      <c r="L82" s="191">
        <f t="shared" si="9"/>
        <v>0</v>
      </c>
      <c r="M82" s="193" t="str">
        <f>IF(C82&lt;&gt;0,(CONCATENATE("12f_",'Valoració '!$D$7,"00",A82))," ")</f>
        <v xml:space="preserve"> </v>
      </c>
    </row>
    <row r="83" spans="1:13" x14ac:dyDescent="0.25">
      <c r="A83" s="194">
        <v>76</v>
      </c>
      <c r="B83" s="3"/>
      <c r="C83" s="3"/>
      <c r="D83" s="3"/>
      <c r="E83" s="3"/>
      <c r="F83" s="3"/>
      <c r="G83" s="3"/>
      <c r="H83" s="191">
        <f t="shared" si="5"/>
        <v>0</v>
      </c>
      <c r="I83" s="191">
        <f t="shared" si="6"/>
        <v>0</v>
      </c>
      <c r="J83" s="191">
        <f t="shared" si="7"/>
        <v>0</v>
      </c>
      <c r="K83" s="191">
        <f t="shared" si="8"/>
        <v>0</v>
      </c>
      <c r="L83" s="191">
        <f t="shared" si="9"/>
        <v>0</v>
      </c>
      <c r="M83" s="193" t="str">
        <f>IF(C83&lt;&gt;0,(CONCATENATE("12f_",'Valoració '!$D$7,"00",A83))," ")</f>
        <v xml:space="preserve"> </v>
      </c>
    </row>
    <row r="84" spans="1:13" x14ac:dyDescent="0.25">
      <c r="A84" s="194">
        <v>77</v>
      </c>
      <c r="B84" s="3"/>
      <c r="C84" s="3"/>
      <c r="D84" s="3"/>
      <c r="E84" s="3"/>
      <c r="F84" s="3"/>
      <c r="G84" s="3"/>
      <c r="H84" s="191">
        <f t="shared" si="5"/>
        <v>0</v>
      </c>
      <c r="I84" s="191">
        <f t="shared" si="6"/>
        <v>0</v>
      </c>
      <c r="J84" s="191">
        <f t="shared" si="7"/>
        <v>0</v>
      </c>
      <c r="K84" s="191">
        <f t="shared" si="8"/>
        <v>0</v>
      </c>
      <c r="L84" s="191">
        <f t="shared" si="9"/>
        <v>0</v>
      </c>
      <c r="M84" s="193" t="str">
        <f>IF(C84&lt;&gt;0,(CONCATENATE("12f_",'Valoració '!$D$7,"00",A84))," ")</f>
        <v xml:space="preserve"> </v>
      </c>
    </row>
    <row r="85" spans="1:13" x14ac:dyDescent="0.25">
      <c r="A85" s="194">
        <v>78</v>
      </c>
      <c r="B85" s="3"/>
      <c r="C85" s="3"/>
      <c r="D85" s="3"/>
      <c r="E85" s="3"/>
      <c r="F85" s="3"/>
      <c r="G85" s="3"/>
      <c r="H85" s="191">
        <f t="shared" si="5"/>
        <v>0</v>
      </c>
      <c r="I85" s="191">
        <f t="shared" si="6"/>
        <v>0</v>
      </c>
      <c r="J85" s="191">
        <f t="shared" si="7"/>
        <v>0</v>
      </c>
      <c r="K85" s="191">
        <f t="shared" si="8"/>
        <v>0</v>
      </c>
      <c r="L85" s="191">
        <f t="shared" si="9"/>
        <v>0</v>
      </c>
      <c r="M85" s="193" t="str">
        <f>IF(C85&lt;&gt;0,(CONCATENATE("12f_",'Valoració '!$D$7,"00",A85))," ")</f>
        <v xml:space="preserve"> </v>
      </c>
    </row>
    <row r="86" spans="1:13" x14ac:dyDescent="0.25">
      <c r="A86" s="194">
        <v>79</v>
      </c>
      <c r="B86" s="3"/>
      <c r="C86" s="3"/>
      <c r="D86" s="3"/>
      <c r="E86" s="3"/>
      <c r="F86" s="3"/>
      <c r="G86" s="3"/>
      <c r="H86" s="191">
        <f t="shared" si="5"/>
        <v>0</v>
      </c>
      <c r="I86" s="191">
        <f t="shared" si="6"/>
        <v>0</v>
      </c>
      <c r="J86" s="191">
        <f t="shared" si="7"/>
        <v>0</v>
      </c>
      <c r="K86" s="191">
        <f t="shared" si="8"/>
        <v>0</v>
      </c>
      <c r="L86" s="191">
        <f t="shared" si="9"/>
        <v>0</v>
      </c>
      <c r="M86" s="193" t="str">
        <f>IF(C86&lt;&gt;0,(CONCATENATE("12f_",'Valoració '!$D$7,"00",A86))," ")</f>
        <v xml:space="preserve"> </v>
      </c>
    </row>
    <row r="87" spans="1:13" x14ac:dyDescent="0.25">
      <c r="A87" s="194">
        <v>80</v>
      </c>
      <c r="B87" s="3"/>
      <c r="C87" s="3"/>
      <c r="D87" s="3"/>
      <c r="E87" s="3"/>
      <c r="F87" s="3"/>
      <c r="G87" s="3"/>
      <c r="H87" s="191">
        <f t="shared" si="5"/>
        <v>0</v>
      </c>
      <c r="I87" s="191">
        <f t="shared" si="6"/>
        <v>0</v>
      </c>
      <c r="J87" s="191">
        <f t="shared" si="7"/>
        <v>0</v>
      </c>
      <c r="K87" s="191">
        <f t="shared" si="8"/>
        <v>0</v>
      </c>
      <c r="L87" s="191">
        <f t="shared" si="9"/>
        <v>0</v>
      </c>
      <c r="M87" s="193" t="str">
        <f>IF(C87&lt;&gt;0,(CONCATENATE("12f_",'Valoració '!$D$7,"00",A87))," ")</f>
        <v xml:space="preserve"> </v>
      </c>
    </row>
    <row r="88" spans="1:13" x14ac:dyDescent="0.25">
      <c r="A88" s="194">
        <v>81</v>
      </c>
      <c r="B88" s="3"/>
      <c r="C88" s="3"/>
      <c r="D88" s="3"/>
      <c r="E88" s="3"/>
      <c r="F88" s="3"/>
      <c r="G88" s="3"/>
      <c r="H88" s="191">
        <f t="shared" si="5"/>
        <v>0</v>
      </c>
      <c r="I88" s="191">
        <f t="shared" si="6"/>
        <v>0</v>
      </c>
      <c r="J88" s="191">
        <f t="shared" si="7"/>
        <v>0</v>
      </c>
      <c r="K88" s="191">
        <f t="shared" si="8"/>
        <v>0</v>
      </c>
      <c r="L88" s="191">
        <f t="shared" si="9"/>
        <v>0</v>
      </c>
      <c r="M88" s="193" t="str">
        <f>IF(C88&lt;&gt;0,(CONCATENATE("12f_",'Valoració '!$D$7,"00",A88))," ")</f>
        <v xml:space="preserve"> </v>
      </c>
    </row>
    <row r="89" spans="1:13" x14ac:dyDescent="0.25">
      <c r="A89" s="194">
        <v>82</v>
      </c>
      <c r="B89" s="3"/>
      <c r="C89" s="3"/>
      <c r="D89" s="3"/>
      <c r="E89" s="3"/>
      <c r="F89" s="3"/>
      <c r="G89" s="3"/>
      <c r="H89" s="191">
        <f t="shared" si="5"/>
        <v>0</v>
      </c>
      <c r="I89" s="191">
        <f t="shared" si="6"/>
        <v>0</v>
      </c>
      <c r="J89" s="191">
        <f t="shared" si="7"/>
        <v>0</v>
      </c>
      <c r="K89" s="191">
        <f t="shared" si="8"/>
        <v>0</v>
      </c>
      <c r="L89" s="191">
        <f t="shared" si="9"/>
        <v>0</v>
      </c>
      <c r="M89" s="193" t="str">
        <f>IF(C89&lt;&gt;0,(CONCATENATE("12f_",'Valoració '!$D$7,"00",A89))," ")</f>
        <v xml:space="preserve"> </v>
      </c>
    </row>
    <row r="90" spans="1:13" x14ac:dyDescent="0.25">
      <c r="A90" s="194">
        <v>83</v>
      </c>
      <c r="B90" s="3"/>
      <c r="C90" s="3"/>
      <c r="D90" s="3"/>
      <c r="E90" s="3"/>
      <c r="F90" s="3"/>
      <c r="G90" s="3"/>
      <c r="H90" s="191">
        <f t="shared" si="5"/>
        <v>0</v>
      </c>
      <c r="I90" s="191">
        <f t="shared" si="6"/>
        <v>0</v>
      </c>
      <c r="J90" s="191">
        <f t="shared" si="7"/>
        <v>0</v>
      </c>
      <c r="K90" s="191">
        <f t="shared" si="8"/>
        <v>0</v>
      </c>
      <c r="L90" s="191">
        <f t="shared" si="9"/>
        <v>0</v>
      </c>
      <c r="M90" s="193" t="str">
        <f>IF(C90&lt;&gt;0,(CONCATENATE("12f_",'Valoració '!$D$7,"00",A90))," ")</f>
        <v xml:space="preserve"> </v>
      </c>
    </row>
    <row r="91" spans="1:13" x14ac:dyDescent="0.25">
      <c r="A91" s="194">
        <v>84</v>
      </c>
      <c r="B91" s="3"/>
      <c r="C91" s="3"/>
      <c r="D91" s="3"/>
      <c r="E91" s="3"/>
      <c r="F91" s="3"/>
      <c r="G91" s="3"/>
      <c r="H91" s="191">
        <f t="shared" si="5"/>
        <v>0</v>
      </c>
      <c r="I91" s="191">
        <f t="shared" si="6"/>
        <v>0</v>
      </c>
      <c r="J91" s="191">
        <f t="shared" si="7"/>
        <v>0</v>
      </c>
      <c r="K91" s="191">
        <f t="shared" si="8"/>
        <v>0</v>
      </c>
      <c r="L91" s="191">
        <f t="shared" si="9"/>
        <v>0</v>
      </c>
      <c r="M91" s="193" t="str">
        <f>IF(C91&lt;&gt;0,(CONCATENATE("12f_",'Valoració '!$D$7,"00",A91))," ")</f>
        <v xml:space="preserve"> </v>
      </c>
    </row>
    <row r="92" spans="1:13" x14ac:dyDescent="0.25">
      <c r="A92" s="194">
        <v>85</v>
      </c>
      <c r="B92" s="3"/>
      <c r="C92" s="3"/>
      <c r="D92" s="3"/>
      <c r="E92" s="3"/>
      <c r="F92" s="3"/>
      <c r="G92" s="3"/>
      <c r="H92" s="191">
        <f t="shared" si="5"/>
        <v>0</v>
      </c>
      <c r="I92" s="191">
        <f t="shared" si="6"/>
        <v>0</v>
      </c>
      <c r="J92" s="191">
        <f t="shared" si="7"/>
        <v>0</v>
      </c>
      <c r="K92" s="191">
        <f t="shared" si="8"/>
        <v>0</v>
      </c>
      <c r="L92" s="191">
        <f t="shared" si="9"/>
        <v>0</v>
      </c>
      <c r="M92" s="193" t="str">
        <f>IF(C92&lt;&gt;0,(CONCATENATE("12f_",'Valoració '!$D$7,"00",A92))," ")</f>
        <v xml:space="preserve"> </v>
      </c>
    </row>
    <row r="93" spans="1:13" x14ac:dyDescent="0.25">
      <c r="A93" s="194">
        <v>86</v>
      </c>
      <c r="B93" s="3"/>
      <c r="C93" s="3"/>
      <c r="D93" s="3"/>
      <c r="E93" s="3"/>
      <c r="F93" s="3"/>
      <c r="G93" s="3"/>
      <c r="H93" s="191">
        <f t="shared" si="5"/>
        <v>0</v>
      </c>
      <c r="I93" s="191">
        <f t="shared" si="6"/>
        <v>0</v>
      </c>
      <c r="J93" s="191">
        <f t="shared" si="7"/>
        <v>0</v>
      </c>
      <c r="K93" s="191">
        <f t="shared" si="8"/>
        <v>0</v>
      </c>
      <c r="L93" s="191">
        <f t="shared" si="9"/>
        <v>0</v>
      </c>
      <c r="M93" s="193" t="str">
        <f>IF(C93&lt;&gt;0,(CONCATENATE("12f_",'Valoració '!$D$7,"00",A93))," ")</f>
        <v xml:space="preserve"> </v>
      </c>
    </row>
    <row r="94" spans="1:13" x14ac:dyDescent="0.25">
      <c r="A94" s="194">
        <v>87</v>
      </c>
      <c r="B94" s="3"/>
      <c r="C94" s="3"/>
      <c r="D94" s="3"/>
      <c r="E94" s="3"/>
      <c r="F94" s="3"/>
      <c r="G94" s="3"/>
      <c r="H94" s="191">
        <f t="shared" si="5"/>
        <v>0</v>
      </c>
      <c r="I94" s="191">
        <f t="shared" si="6"/>
        <v>0</v>
      </c>
      <c r="J94" s="191">
        <f t="shared" si="7"/>
        <v>0</v>
      </c>
      <c r="K94" s="191">
        <f t="shared" si="8"/>
        <v>0</v>
      </c>
      <c r="L94" s="191">
        <f t="shared" si="9"/>
        <v>0</v>
      </c>
      <c r="M94" s="193" t="str">
        <f>IF(C94&lt;&gt;0,(CONCATENATE("12f_",'Valoració '!$D$7,"00",A94))," ")</f>
        <v xml:space="preserve"> </v>
      </c>
    </row>
    <row r="95" spans="1:13" x14ac:dyDescent="0.25">
      <c r="A95" s="194">
        <v>88</v>
      </c>
      <c r="B95" s="3"/>
      <c r="C95" s="3"/>
      <c r="D95" s="3"/>
      <c r="E95" s="3"/>
      <c r="F95" s="3"/>
      <c r="G95" s="3"/>
      <c r="H95" s="191">
        <f t="shared" si="5"/>
        <v>0</v>
      </c>
      <c r="I95" s="191">
        <f t="shared" si="6"/>
        <v>0</v>
      </c>
      <c r="J95" s="191">
        <f t="shared" si="7"/>
        <v>0</v>
      </c>
      <c r="K95" s="191">
        <f t="shared" si="8"/>
        <v>0</v>
      </c>
      <c r="L95" s="191">
        <f t="shared" si="9"/>
        <v>0</v>
      </c>
      <c r="M95" s="193" t="str">
        <f>IF(C95&lt;&gt;0,(CONCATENATE("12f_",'Valoració '!$D$7,"00",A95))," ")</f>
        <v xml:space="preserve"> </v>
      </c>
    </row>
    <row r="96" spans="1:13" x14ac:dyDescent="0.25">
      <c r="A96" s="194">
        <v>89</v>
      </c>
      <c r="B96" s="3"/>
      <c r="C96" s="3"/>
      <c r="D96" s="3"/>
      <c r="E96" s="3"/>
      <c r="F96" s="3"/>
      <c r="G96" s="3"/>
      <c r="H96" s="191">
        <f t="shared" si="5"/>
        <v>0</v>
      </c>
      <c r="I96" s="191">
        <f t="shared" si="6"/>
        <v>0</v>
      </c>
      <c r="J96" s="191">
        <f t="shared" si="7"/>
        <v>0</v>
      </c>
      <c r="K96" s="191">
        <f t="shared" si="8"/>
        <v>0</v>
      </c>
      <c r="L96" s="191">
        <f t="shared" si="9"/>
        <v>0</v>
      </c>
      <c r="M96" s="193" t="str">
        <f>IF(C96&lt;&gt;0,(CONCATENATE("12f_",'Valoració '!$D$7,"00",A96))," ")</f>
        <v xml:space="preserve"> </v>
      </c>
    </row>
    <row r="97" spans="1:13" x14ac:dyDescent="0.25">
      <c r="A97" s="194">
        <v>90</v>
      </c>
      <c r="B97" s="3"/>
      <c r="C97" s="3"/>
      <c r="D97" s="3"/>
      <c r="E97" s="3"/>
      <c r="F97" s="3"/>
      <c r="G97" s="3"/>
      <c r="H97" s="191">
        <f t="shared" si="5"/>
        <v>0</v>
      </c>
      <c r="I97" s="191">
        <f t="shared" si="6"/>
        <v>0</v>
      </c>
      <c r="J97" s="191">
        <f t="shared" si="7"/>
        <v>0</v>
      </c>
      <c r="K97" s="191">
        <f t="shared" si="8"/>
        <v>0</v>
      </c>
      <c r="L97" s="191">
        <f t="shared" si="9"/>
        <v>0</v>
      </c>
      <c r="M97" s="193" t="str">
        <f>IF(C97&lt;&gt;0,(CONCATENATE("12e_",'Valoració '!$D$7,"00",A97))," ")</f>
        <v xml:space="preserve"> </v>
      </c>
    </row>
    <row r="98" spans="1:13" x14ac:dyDescent="0.25">
      <c r="A98" s="194">
        <v>91</v>
      </c>
      <c r="B98" s="3"/>
      <c r="C98" s="3"/>
      <c r="D98" s="3"/>
      <c r="E98" s="3"/>
      <c r="F98" s="3"/>
      <c r="G98" s="3"/>
      <c r="H98" s="191">
        <f t="shared" si="5"/>
        <v>0</v>
      </c>
      <c r="I98" s="191">
        <f t="shared" si="6"/>
        <v>0</v>
      </c>
      <c r="J98" s="191">
        <f t="shared" si="7"/>
        <v>0</v>
      </c>
      <c r="K98" s="191">
        <f t="shared" si="8"/>
        <v>0</v>
      </c>
      <c r="L98" s="191">
        <f t="shared" si="9"/>
        <v>0</v>
      </c>
      <c r="M98" s="193" t="str">
        <f>IF(C98&lt;&gt;0,(CONCATENATE("12e_",'Valoració '!$D$7,"00",A98))," ")</f>
        <v xml:space="preserve"> </v>
      </c>
    </row>
    <row r="99" spans="1:13" x14ac:dyDescent="0.25">
      <c r="A99" s="194">
        <v>92</v>
      </c>
      <c r="B99" s="3"/>
      <c r="C99" s="3"/>
      <c r="D99" s="3"/>
      <c r="E99" s="3"/>
      <c r="F99" s="3"/>
      <c r="G99" s="3"/>
      <c r="H99" s="191">
        <f t="shared" si="5"/>
        <v>0</v>
      </c>
      <c r="I99" s="191">
        <f t="shared" si="6"/>
        <v>0</v>
      </c>
      <c r="J99" s="191">
        <f t="shared" si="7"/>
        <v>0</v>
      </c>
      <c r="K99" s="191">
        <f t="shared" si="8"/>
        <v>0</v>
      </c>
      <c r="L99" s="191">
        <f t="shared" si="9"/>
        <v>0</v>
      </c>
      <c r="M99" s="193" t="str">
        <f>IF(C99&lt;&gt;0,(CONCATENATE("12e_",'Valoració '!$D$7,"00",A99))," ")</f>
        <v xml:space="preserve"> </v>
      </c>
    </row>
    <row r="100" spans="1:13" x14ac:dyDescent="0.25">
      <c r="A100" s="194">
        <v>93</v>
      </c>
      <c r="B100" s="3"/>
      <c r="C100" s="3"/>
      <c r="D100" s="3"/>
      <c r="E100" s="3"/>
      <c r="F100" s="3"/>
      <c r="G100" s="3"/>
      <c r="H100" s="191">
        <f t="shared" si="5"/>
        <v>0</v>
      </c>
      <c r="I100" s="191">
        <f t="shared" si="6"/>
        <v>0</v>
      </c>
      <c r="J100" s="191">
        <f t="shared" si="7"/>
        <v>0</v>
      </c>
      <c r="K100" s="191">
        <f t="shared" si="8"/>
        <v>0</v>
      </c>
      <c r="L100" s="191">
        <f t="shared" si="9"/>
        <v>0</v>
      </c>
      <c r="M100" s="193" t="str">
        <f>IF(C100&lt;&gt;0,(CONCATENATE("12e_",'Valoració '!$D$7,"00",A100))," ")</f>
        <v xml:space="preserve"> </v>
      </c>
    </row>
    <row r="101" spans="1:13" x14ac:dyDescent="0.25">
      <c r="A101" s="194">
        <v>94</v>
      </c>
      <c r="B101" s="3"/>
      <c r="C101" s="3"/>
      <c r="D101" s="3"/>
      <c r="E101" s="3"/>
      <c r="F101" s="3"/>
      <c r="G101" s="3"/>
      <c r="H101" s="191">
        <f t="shared" si="5"/>
        <v>0</v>
      </c>
      <c r="I101" s="191">
        <f t="shared" si="6"/>
        <v>0</v>
      </c>
      <c r="J101" s="191">
        <f t="shared" si="7"/>
        <v>0</v>
      </c>
      <c r="K101" s="191">
        <f t="shared" si="8"/>
        <v>0</v>
      </c>
      <c r="L101" s="191">
        <f t="shared" si="9"/>
        <v>0</v>
      </c>
      <c r="M101" s="193" t="str">
        <f>IF(C101&lt;&gt;0,(CONCATENATE("12e_",'Valoració '!$D$7,"00",A101))," ")</f>
        <v xml:space="preserve"> </v>
      </c>
    </row>
    <row r="102" spans="1:13" x14ac:dyDescent="0.25">
      <c r="A102" s="194">
        <v>95</v>
      </c>
      <c r="B102" s="3"/>
      <c r="C102" s="3"/>
      <c r="D102" s="3"/>
      <c r="E102" s="3"/>
      <c r="F102" s="3"/>
      <c r="G102" s="3"/>
      <c r="H102" s="191">
        <f t="shared" si="5"/>
        <v>0</v>
      </c>
      <c r="I102" s="191">
        <f t="shared" si="6"/>
        <v>0</v>
      </c>
      <c r="J102" s="191">
        <f t="shared" si="7"/>
        <v>0</v>
      </c>
      <c r="K102" s="191">
        <f t="shared" si="8"/>
        <v>0</v>
      </c>
      <c r="L102" s="191">
        <f t="shared" si="9"/>
        <v>0</v>
      </c>
      <c r="M102" s="193" t="str">
        <f>IF(C102&lt;&gt;0,(CONCATENATE("12e_",'Valoració '!$D$7,"00",A102))," ")</f>
        <v xml:space="preserve"> </v>
      </c>
    </row>
    <row r="103" spans="1:13" x14ac:dyDescent="0.25">
      <c r="A103" s="194">
        <v>96</v>
      </c>
      <c r="B103" s="3"/>
      <c r="C103" s="3"/>
      <c r="D103" s="3"/>
      <c r="E103" s="3"/>
      <c r="F103" s="3"/>
      <c r="G103" s="3"/>
      <c r="H103" s="191">
        <f t="shared" si="5"/>
        <v>0</v>
      </c>
      <c r="I103" s="191">
        <f t="shared" si="6"/>
        <v>0</v>
      </c>
      <c r="J103" s="191">
        <f t="shared" si="7"/>
        <v>0</v>
      </c>
      <c r="K103" s="191">
        <f t="shared" si="8"/>
        <v>0</v>
      </c>
      <c r="L103" s="191">
        <f t="shared" si="9"/>
        <v>0</v>
      </c>
      <c r="M103" s="193" t="str">
        <f>IF(C103&lt;&gt;0,(CONCATENATE("12e_",'Valoració '!$D$7,"00",A103))," ")</f>
        <v xml:space="preserve"> </v>
      </c>
    </row>
    <row r="104" spans="1:13" x14ac:dyDescent="0.25">
      <c r="A104" s="194">
        <v>97</v>
      </c>
      <c r="B104" s="3"/>
      <c r="C104" s="3"/>
      <c r="D104" s="3"/>
      <c r="E104" s="3"/>
      <c r="F104" s="3"/>
      <c r="G104" s="3"/>
      <c r="H104" s="191">
        <f t="shared" si="5"/>
        <v>0</v>
      </c>
      <c r="I104" s="191">
        <f t="shared" si="6"/>
        <v>0</v>
      </c>
      <c r="J104" s="191">
        <f t="shared" si="7"/>
        <v>0</v>
      </c>
      <c r="K104" s="191">
        <f t="shared" si="8"/>
        <v>0</v>
      </c>
      <c r="L104" s="191">
        <f t="shared" si="9"/>
        <v>0</v>
      </c>
      <c r="M104" s="193" t="str">
        <f>IF(C104&lt;&gt;0,(CONCATENATE("12e_",'Valoració '!$D$7,"00",A104))," ")</f>
        <v xml:space="preserve"> </v>
      </c>
    </row>
    <row r="105" spans="1:13" x14ac:dyDescent="0.25">
      <c r="A105" s="194">
        <v>98</v>
      </c>
      <c r="B105" s="3"/>
      <c r="C105" s="3"/>
      <c r="D105" s="3"/>
      <c r="E105" s="3"/>
      <c r="F105" s="3"/>
      <c r="G105" s="3"/>
      <c r="H105" s="191">
        <f t="shared" si="5"/>
        <v>0</v>
      </c>
      <c r="I105" s="191">
        <f t="shared" si="6"/>
        <v>0</v>
      </c>
      <c r="J105" s="191">
        <f t="shared" si="7"/>
        <v>0</v>
      </c>
      <c r="K105" s="191">
        <f t="shared" si="8"/>
        <v>0</v>
      </c>
      <c r="L105" s="191">
        <f t="shared" si="9"/>
        <v>0</v>
      </c>
      <c r="M105" s="193" t="str">
        <f>IF(C105&lt;&gt;0,(CONCATENATE("12e_",'Valoració '!$D$7,"00",A105))," ")</f>
        <v xml:space="preserve"> </v>
      </c>
    </row>
    <row r="106" spans="1:13" x14ac:dyDescent="0.25">
      <c r="A106" s="194">
        <v>99</v>
      </c>
      <c r="B106" s="3"/>
      <c r="C106" s="3"/>
      <c r="D106" s="3"/>
      <c r="E106" s="3"/>
      <c r="F106" s="3"/>
      <c r="G106" s="3"/>
      <c r="H106" s="191">
        <f t="shared" si="5"/>
        <v>0</v>
      </c>
      <c r="I106" s="191">
        <f t="shared" si="6"/>
        <v>0</v>
      </c>
      <c r="J106" s="191">
        <f t="shared" si="7"/>
        <v>0</v>
      </c>
      <c r="K106" s="191">
        <f t="shared" si="8"/>
        <v>0</v>
      </c>
      <c r="L106" s="191">
        <f t="shared" si="9"/>
        <v>0</v>
      </c>
      <c r="M106" s="193" t="str">
        <f>IF(C106&lt;&gt;0,(CONCATENATE("12e_",'Valoració '!$D$7,"00",A106))," ")</f>
        <v xml:space="preserve"> </v>
      </c>
    </row>
    <row r="107" spans="1:13" x14ac:dyDescent="0.25">
      <c r="A107" s="194">
        <v>100</v>
      </c>
      <c r="B107" s="3"/>
      <c r="C107" s="3"/>
      <c r="D107" s="3"/>
      <c r="E107" s="3"/>
      <c r="F107" s="3"/>
      <c r="G107" s="3"/>
      <c r="H107" s="191">
        <f t="shared" si="0"/>
        <v>0</v>
      </c>
      <c r="I107" s="191">
        <f t="shared" si="1"/>
        <v>0</v>
      </c>
      <c r="J107" s="191">
        <f t="shared" si="2"/>
        <v>0</v>
      </c>
      <c r="K107" s="191">
        <f t="shared" si="3"/>
        <v>0</v>
      </c>
      <c r="L107" s="191">
        <f t="shared" si="4"/>
        <v>0</v>
      </c>
      <c r="M107" s="193" t="str">
        <f>IF(C107&lt;&gt;0,(CONCATENATE("12e_",'Valoració '!$D$7,"00",A107))," ")</f>
        <v xml:space="preserve"> </v>
      </c>
    </row>
  </sheetData>
  <sheetProtection algorithmName="SHA-512" hashValue="j4d6TbmVKP55tFnMXUstujlRO5dKVBs2uNt3FBg9QNfS03y/mrqwr5m80xyBLwV0Zti7wkY/jeAt2c8zCJN07Q==" saltValue="iCoZFJ4EHWRSHboP4yLlNA==" spinCount="100000" sheet="1" objects="1" scenarios="1"/>
  <mergeCells count="1">
    <mergeCell ref="A6:M6"/>
  </mergeCells>
  <dataValidations count="3">
    <dataValidation type="list" allowBlank="1" showInputMessage="1" showErrorMessage="1" sqref="D8:D107">
      <formula1>"Nacional, Internacional"</formula1>
    </dataValidation>
    <dataValidation type="list" allowBlank="1" showInputMessage="1" showErrorMessage="1" sqref="G8:G107">
      <formula1>"Responsable, Participant"</formula1>
    </dataValidation>
    <dataValidation type="list" allowBlank="1" showInputMessage="1" showErrorMessage="1" sqref="B8:B107">
      <formula1>"Conveni, Patent"</formula1>
    </dataValidation>
  </dataValidations>
  <hyperlinks>
    <hyperlink ref="T4" r:id="rId1"/>
    <hyperlink ref="A4" r:id="rId2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Enviar">
                <anchor moveWithCells="1" sizeWithCells="1">
                  <from>
                    <xdr:col>11</xdr:col>
                    <xdr:colOff>19050</xdr:colOff>
                    <xdr:row>0</xdr:row>
                    <xdr:rowOff>0</xdr:rowOff>
                  </from>
                  <to>
                    <xdr:col>12</xdr:col>
                    <xdr:colOff>409575</xdr:colOff>
                    <xdr:row>3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6"/>
  <dimension ref="A1:E109"/>
  <sheetViews>
    <sheetView workbookViewId="0">
      <selection activeCell="A7" sqref="A7"/>
    </sheetView>
  </sheetViews>
  <sheetFormatPr baseColWidth="10" defaultColWidth="9.140625" defaultRowHeight="15" x14ac:dyDescent="0.25"/>
  <cols>
    <col min="2" max="2" width="84.5703125" customWidth="1"/>
    <col min="3" max="3" width="42.5703125" customWidth="1"/>
    <col min="4" max="4" width="19.140625" customWidth="1"/>
    <col min="5" max="5" width="20.140625" customWidth="1"/>
  </cols>
  <sheetData>
    <row r="1" spans="1:5" x14ac:dyDescent="0.25">
      <c r="A1" s="17" t="s">
        <v>121</v>
      </c>
    </row>
    <row r="2" spans="1:5" x14ac:dyDescent="0.25">
      <c r="A2" t="s">
        <v>104</v>
      </c>
    </row>
    <row r="4" spans="1:5" x14ac:dyDescent="0.25">
      <c r="A4" s="26" t="s">
        <v>109</v>
      </c>
    </row>
    <row r="6" spans="1:5" x14ac:dyDescent="0.25">
      <c r="A6" s="259" t="s">
        <v>166</v>
      </c>
      <c r="B6" s="260"/>
      <c r="C6" s="260"/>
      <c r="D6" s="261"/>
    </row>
    <row r="7" spans="1:5" ht="34.5" customHeight="1" x14ac:dyDescent="0.25">
      <c r="A7" s="202" t="s">
        <v>54</v>
      </c>
      <c r="B7" s="192" t="s">
        <v>122</v>
      </c>
      <c r="C7" s="192" t="s">
        <v>107</v>
      </c>
      <c r="D7" s="192" t="s">
        <v>123</v>
      </c>
      <c r="E7" s="192" t="s">
        <v>52</v>
      </c>
    </row>
    <row r="8" spans="1:5" x14ac:dyDescent="0.25">
      <c r="A8" s="194">
        <v>1</v>
      </c>
      <c r="B8" s="29"/>
      <c r="C8" s="29"/>
      <c r="D8" s="29"/>
      <c r="E8" s="194" t="str">
        <f>IF(B8&lt;&gt;0,(CONCATENATE("12f_",'Valoració '!$D$7,"00",A8))," ")</f>
        <v xml:space="preserve"> </v>
      </c>
    </row>
    <row r="9" spans="1:5" x14ac:dyDescent="0.25">
      <c r="A9" s="194">
        <v>2</v>
      </c>
      <c r="B9" s="29"/>
      <c r="C9" s="29"/>
      <c r="D9" s="29"/>
      <c r="E9" s="194" t="str">
        <f>IF(B9&lt;&gt;0,(CONCATENATE("12f_",'Valoració '!$D$7,"00",A9))," ")</f>
        <v xml:space="preserve"> </v>
      </c>
    </row>
    <row r="10" spans="1:5" x14ac:dyDescent="0.25">
      <c r="A10" s="194">
        <v>3</v>
      </c>
      <c r="B10" s="29"/>
      <c r="C10" s="29"/>
      <c r="D10" s="29"/>
      <c r="E10" s="194" t="str">
        <f>IF(B10&lt;&gt;0,(CONCATENATE("12f_",'Valoració '!$D$7,"00",A10))," ")</f>
        <v xml:space="preserve"> </v>
      </c>
    </row>
    <row r="11" spans="1:5" x14ac:dyDescent="0.25">
      <c r="A11" s="194">
        <v>4</v>
      </c>
      <c r="B11" s="29"/>
      <c r="C11" s="29"/>
      <c r="D11" s="29"/>
      <c r="E11" s="194" t="str">
        <f>IF(B11&lt;&gt;0,(CONCATENATE("12f_",'Valoració '!$D$7,"00",A11))," ")</f>
        <v xml:space="preserve"> </v>
      </c>
    </row>
    <row r="12" spans="1:5" x14ac:dyDescent="0.25">
      <c r="A12" s="194">
        <v>5</v>
      </c>
      <c r="B12" s="29"/>
      <c r="C12" s="29"/>
      <c r="D12" s="29"/>
      <c r="E12" s="194" t="str">
        <f>IF(B12&lt;&gt;0,(CONCATENATE("12f_",'Valoració '!$D$7,"00",A12))," ")</f>
        <v xml:space="preserve"> </v>
      </c>
    </row>
    <row r="13" spans="1:5" x14ac:dyDescent="0.25">
      <c r="A13" s="194">
        <v>6</v>
      </c>
      <c r="B13" s="29"/>
      <c r="C13" s="29"/>
      <c r="D13" s="29"/>
      <c r="E13" s="194" t="str">
        <f>IF(B13&lt;&gt;0,(CONCATENATE("12f_",'Valoració '!$D$7,"00",A13))," ")</f>
        <v xml:space="preserve"> </v>
      </c>
    </row>
    <row r="14" spans="1:5" x14ac:dyDescent="0.25">
      <c r="A14" s="194">
        <v>7</v>
      </c>
      <c r="B14" s="3"/>
      <c r="C14" s="3"/>
      <c r="D14" s="3"/>
      <c r="E14" s="194" t="str">
        <f>IF(B14&lt;&gt;0,(CONCATENATE("12f_",'Valoració '!$D$7,"00",A14))," ")</f>
        <v xml:space="preserve"> </v>
      </c>
    </row>
    <row r="15" spans="1:5" x14ac:dyDescent="0.25">
      <c r="A15" s="194">
        <v>8</v>
      </c>
      <c r="B15" s="3"/>
      <c r="C15" s="3"/>
      <c r="D15" s="3"/>
      <c r="E15" s="194" t="str">
        <f>IF(B15&lt;&gt;0,(CONCATENATE("12f_",'Valoració '!$D$7,"00",A15))," ")</f>
        <v xml:space="preserve"> </v>
      </c>
    </row>
    <row r="16" spans="1:5" x14ac:dyDescent="0.25">
      <c r="A16" s="194">
        <v>9</v>
      </c>
      <c r="B16" s="3"/>
      <c r="C16" s="3"/>
      <c r="D16" s="3"/>
      <c r="E16" s="194" t="str">
        <f>IF(B16&lt;&gt;0,(CONCATENATE("12f_",'Valoració '!$D$7,"00",A16))," ")</f>
        <v xml:space="preserve"> </v>
      </c>
    </row>
    <row r="17" spans="1:5" x14ac:dyDescent="0.25">
      <c r="A17" s="194">
        <v>10</v>
      </c>
      <c r="B17" s="3"/>
      <c r="C17" s="3"/>
      <c r="D17" s="3"/>
      <c r="E17" s="194" t="str">
        <f>IF(B17&lt;&gt;0,(CONCATENATE("12f_",'Valoració '!$D$7,"00",A17))," ")</f>
        <v xml:space="preserve"> </v>
      </c>
    </row>
    <row r="18" spans="1:5" x14ac:dyDescent="0.25">
      <c r="A18" s="194">
        <v>11</v>
      </c>
      <c r="B18" s="3"/>
      <c r="C18" s="3"/>
      <c r="D18" s="3"/>
      <c r="E18" s="194" t="str">
        <f>IF(B18&lt;&gt;0,(CONCATENATE("12f_",'Valoració '!$D$7,"00",A18))," ")</f>
        <v xml:space="preserve"> </v>
      </c>
    </row>
    <row r="19" spans="1:5" x14ac:dyDescent="0.25">
      <c r="A19" s="194">
        <v>12</v>
      </c>
      <c r="B19" s="3"/>
      <c r="C19" s="3"/>
      <c r="D19" s="3"/>
      <c r="E19" s="194" t="str">
        <f>IF(B19&lt;&gt;0,(CONCATENATE("12f_",'Valoració '!$D$7,"00",A19))," ")</f>
        <v xml:space="preserve"> </v>
      </c>
    </row>
    <row r="20" spans="1:5" x14ac:dyDescent="0.25">
      <c r="A20" s="194">
        <v>13</v>
      </c>
      <c r="B20" s="3"/>
      <c r="C20" s="3"/>
      <c r="D20" s="3"/>
      <c r="E20" s="194" t="str">
        <f>IF(B20&lt;&gt;0,(CONCATENATE("12f_",'Valoració '!$D$7,"00",A20))," ")</f>
        <v xml:space="preserve"> </v>
      </c>
    </row>
    <row r="21" spans="1:5" x14ac:dyDescent="0.25">
      <c r="A21" s="194">
        <v>14</v>
      </c>
      <c r="B21" s="3"/>
      <c r="C21" s="3"/>
      <c r="D21" s="3"/>
      <c r="E21" s="194" t="str">
        <f>IF(B21&lt;&gt;0,(CONCATENATE("12f_",'Valoració '!$D$7,"00",A21))," ")</f>
        <v xml:space="preserve"> </v>
      </c>
    </row>
    <row r="22" spans="1:5" x14ac:dyDescent="0.25">
      <c r="A22" s="194">
        <v>15</v>
      </c>
      <c r="B22" s="3"/>
      <c r="C22" s="3"/>
      <c r="D22" s="3"/>
      <c r="E22" s="194" t="str">
        <f>IF(B22&lt;&gt;0,(CONCATENATE("12f_",'Valoració '!$D$7,"00",A22))," ")</f>
        <v xml:space="preserve"> </v>
      </c>
    </row>
    <row r="23" spans="1:5" x14ac:dyDescent="0.25">
      <c r="A23" s="194">
        <v>16</v>
      </c>
      <c r="B23" s="3"/>
      <c r="C23" s="3"/>
      <c r="D23" s="3"/>
      <c r="E23" s="194" t="str">
        <f>IF(B23&lt;&gt;0,(CONCATENATE("12f_",'Valoració '!$D$7,"00",A23))," ")</f>
        <v xml:space="preserve"> </v>
      </c>
    </row>
    <row r="24" spans="1:5" x14ac:dyDescent="0.25">
      <c r="A24" s="194">
        <v>17</v>
      </c>
      <c r="B24" s="3"/>
      <c r="C24" s="3"/>
      <c r="D24" s="3"/>
      <c r="E24" s="194" t="str">
        <f>IF(B24&lt;&gt;0,(CONCATENATE("12f_",'Valoració '!$D$7,"00",A24))," ")</f>
        <v xml:space="preserve"> </v>
      </c>
    </row>
    <row r="25" spans="1:5" x14ac:dyDescent="0.25">
      <c r="A25" s="194">
        <v>18</v>
      </c>
      <c r="B25" s="3"/>
      <c r="C25" s="3"/>
      <c r="D25" s="3"/>
      <c r="E25" s="194" t="str">
        <f>IF(B25&lt;&gt;0,(CONCATENATE("12f_",'Valoració '!$D$7,"00",A25))," ")</f>
        <v xml:space="preserve"> </v>
      </c>
    </row>
    <row r="26" spans="1:5" x14ac:dyDescent="0.25">
      <c r="A26" s="194">
        <v>19</v>
      </c>
      <c r="B26" s="3"/>
      <c r="C26" s="3"/>
      <c r="D26" s="3"/>
      <c r="E26" s="194" t="str">
        <f>IF(B26&lt;&gt;0,(CONCATENATE("12f_",'Valoració '!$D$7,"00",A26))," ")</f>
        <v xml:space="preserve"> </v>
      </c>
    </row>
    <row r="27" spans="1:5" x14ac:dyDescent="0.25">
      <c r="A27" s="194">
        <v>20</v>
      </c>
      <c r="B27" s="3"/>
      <c r="C27" s="3"/>
      <c r="D27" s="3"/>
      <c r="E27" s="194" t="str">
        <f>IF(B27&lt;&gt;0,(CONCATENATE("12f_",'Valoració '!$D$7,"00",A27))," ")</f>
        <v xml:space="preserve"> </v>
      </c>
    </row>
    <row r="28" spans="1:5" x14ac:dyDescent="0.25">
      <c r="A28" s="194">
        <v>21</v>
      </c>
      <c r="B28" s="3"/>
      <c r="C28" s="3"/>
      <c r="D28" s="3"/>
      <c r="E28" s="194" t="str">
        <f>IF(B28&lt;&gt;0,(CONCATENATE("12f_",'Valoració '!$D$7,"00",A28))," ")</f>
        <v xml:space="preserve"> </v>
      </c>
    </row>
    <row r="29" spans="1:5" x14ac:dyDescent="0.25">
      <c r="A29" s="194">
        <v>22</v>
      </c>
      <c r="B29" s="3"/>
      <c r="C29" s="3"/>
      <c r="D29" s="3"/>
      <c r="E29" s="194" t="str">
        <f>IF(B29&lt;&gt;0,(CONCATENATE("12f_",'Valoració '!$D$7,"00",A29))," ")</f>
        <v xml:space="preserve"> </v>
      </c>
    </row>
    <row r="30" spans="1:5" x14ac:dyDescent="0.25">
      <c r="A30" s="194">
        <v>23</v>
      </c>
      <c r="B30" s="3"/>
      <c r="C30" s="3"/>
      <c r="D30" s="3"/>
      <c r="E30" s="194" t="str">
        <f>IF(B30&lt;&gt;0,(CONCATENATE("12f_",'Valoració '!$D$7,"00",A30))," ")</f>
        <v xml:space="preserve"> </v>
      </c>
    </row>
    <row r="31" spans="1:5" x14ac:dyDescent="0.25">
      <c r="A31" s="194">
        <v>24</v>
      </c>
      <c r="B31" s="3"/>
      <c r="C31" s="3"/>
      <c r="D31" s="3"/>
      <c r="E31" s="194" t="str">
        <f>IF(B31&lt;&gt;0,(CONCATENATE("12f_",'Valoració '!$D$7,"00",A31))," ")</f>
        <v xml:space="preserve"> </v>
      </c>
    </row>
    <row r="32" spans="1:5" x14ac:dyDescent="0.25">
      <c r="A32" s="194">
        <v>25</v>
      </c>
      <c r="B32" s="3"/>
      <c r="C32" s="3"/>
      <c r="D32" s="3"/>
      <c r="E32" s="194" t="str">
        <f>IF(B32&lt;&gt;0,(CONCATENATE("12f_",'Valoració '!$D$7,"00",A32))," ")</f>
        <v xml:space="preserve"> </v>
      </c>
    </row>
    <row r="33" spans="1:5" x14ac:dyDescent="0.25">
      <c r="A33" s="194">
        <v>26</v>
      </c>
      <c r="B33" s="3"/>
      <c r="C33" s="3"/>
      <c r="D33" s="3"/>
      <c r="E33" s="194" t="str">
        <f>IF(B33&lt;&gt;0,(CONCATENATE("12f_",'Valoració '!$D$7,"00",A33))," ")</f>
        <v xml:space="preserve"> </v>
      </c>
    </row>
    <row r="34" spans="1:5" x14ac:dyDescent="0.25">
      <c r="A34" s="194">
        <v>27</v>
      </c>
      <c r="B34" s="3"/>
      <c r="C34" s="3"/>
      <c r="D34" s="3"/>
      <c r="E34" s="194" t="str">
        <f>IF(B34&lt;&gt;0,(CONCATENATE("12f_",'Valoració '!$D$7,"00",A34))," ")</f>
        <v xml:space="preserve"> </v>
      </c>
    </row>
    <row r="35" spans="1:5" x14ac:dyDescent="0.25">
      <c r="A35" s="194">
        <v>28</v>
      </c>
      <c r="B35" s="3"/>
      <c r="C35" s="3"/>
      <c r="D35" s="3"/>
      <c r="E35" s="194" t="str">
        <f>IF(B35&lt;&gt;0,(CONCATENATE("12f_",'Valoració '!$D$7,"00",A35))," ")</f>
        <v xml:space="preserve"> </v>
      </c>
    </row>
    <row r="36" spans="1:5" x14ac:dyDescent="0.25">
      <c r="A36" s="194">
        <v>29</v>
      </c>
      <c r="B36" s="3"/>
      <c r="C36" s="3"/>
      <c r="D36" s="3"/>
      <c r="E36" s="194" t="str">
        <f>IF(B36&lt;&gt;0,(CONCATENATE("12f_",'Valoració '!$D$7,"00",A36))," ")</f>
        <v xml:space="preserve"> </v>
      </c>
    </row>
    <row r="37" spans="1:5" x14ac:dyDescent="0.25">
      <c r="A37" s="194">
        <v>30</v>
      </c>
      <c r="B37" s="3"/>
      <c r="C37" s="3"/>
      <c r="D37" s="3"/>
      <c r="E37" s="194" t="str">
        <f>IF(B37&lt;&gt;0,(CONCATENATE("12f_",'Valoració '!$D$7,"00",A37))," ")</f>
        <v xml:space="preserve"> </v>
      </c>
    </row>
    <row r="38" spans="1:5" x14ac:dyDescent="0.25">
      <c r="A38" s="194">
        <v>31</v>
      </c>
      <c r="B38" s="3"/>
      <c r="C38" s="3"/>
      <c r="D38" s="3"/>
      <c r="E38" s="194" t="str">
        <f>IF(B38&lt;&gt;0,(CONCATENATE("12f_",'Valoració '!$D$7,"00",A38))," ")</f>
        <v xml:space="preserve"> </v>
      </c>
    </row>
    <row r="39" spans="1:5" x14ac:dyDescent="0.25">
      <c r="A39" s="194">
        <v>32</v>
      </c>
      <c r="B39" s="3"/>
      <c r="C39" s="3"/>
      <c r="D39" s="3"/>
      <c r="E39" s="194" t="str">
        <f>IF(B39&lt;&gt;0,(CONCATENATE("12f_",'Valoració '!$D$7,"00",A39))," ")</f>
        <v xml:space="preserve"> </v>
      </c>
    </row>
    <row r="40" spans="1:5" x14ac:dyDescent="0.25">
      <c r="A40" s="194">
        <v>33</v>
      </c>
      <c r="B40" s="3"/>
      <c r="C40" s="3"/>
      <c r="D40" s="3"/>
      <c r="E40" s="194" t="str">
        <f>IF(B40&lt;&gt;0,(CONCATENATE("12f_",'Valoració '!$D$7,"00",A40))," ")</f>
        <v xml:space="preserve"> </v>
      </c>
    </row>
    <row r="41" spans="1:5" x14ac:dyDescent="0.25">
      <c r="A41" s="194">
        <v>34</v>
      </c>
      <c r="B41" s="3"/>
      <c r="C41" s="3"/>
      <c r="D41" s="3"/>
      <c r="E41" s="194" t="str">
        <f>IF(B41&lt;&gt;0,(CONCATENATE("12f_",'Valoració '!$D$7,"00",A41))," ")</f>
        <v xml:space="preserve"> </v>
      </c>
    </row>
    <row r="42" spans="1:5" x14ac:dyDescent="0.25">
      <c r="A42" s="194">
        <v>35</v>
      </c>
      <c r="B42" s="3"/>
      <c r="C42" s="3"/>
      <c r="D42" s="3"/>
      <c r="E42" s="194" t="str">
        <f>IF(B42&lt;&gt;0,(CONCATENATE("12f_",'Valoració '!$D$7,"00",A42))," ")</f>
        <v xml:space="preserve"> </v>
      </c>
    </row>
    <row r="43" spans="1:5" x14ac:dyDescent="0.25">
      <c r="A43" s="194">
        <v>36</v>
      </c>
      <c r="B43" s="3"/>
      <c r="C43" s="3"/>
      <c r="D43" s="3"/>
      <c r="E43" s="194" t="str">
        <f>IF(B43&lt;&gt;0,(CONCATENATE("12f_",'Valoració '!$D$7,"00",A43))," ")</f>
        <v xml:space="preserve"> </v>
      </c>
    </row>
    <row r="44" spans="1:5" x14ac:dyDescent="0.25">
      <c r="A44" s="194">
        <v>37</v>
      </c>
      <c r="B44" s="3"/>
      <c r="C44" s="3"/>
      <c r="D44" s="3"/>
      <c r="E44" s="194" t="str">
        <f>IF(B44&lt;&gt;0,(CONCATENATE("12f_",'Valoració '!$D$7,"00",A44))," ")</f>
        <v xml:space="preserve"> </v>
      </c>
    </row>
    <row r="45" spans="1:5" x14ac:dyDescent="0.25">
      <c r="A45" s="194">
        <v>38</v>
      </c>
      <c r="B45" s="3"/>
      <c r="C45" s="3"/>
      <c r="D45" s="3"/>
      <c r="E45" s="194" t="str">
        <f>IF(B45&lt;&gt;0,(CONCATENATE("12f_",'Valoració '!$D$7,"00",A45))," ")</f>
        <v xml:space="preserve"> </v>
      </c>
    </row>
    <row r="46" spans="1:5" x14ac:dyDescent="0.25">
      <c r="A46" s="194">
        <v>39</v>
      </c>
      <c r="B46" s="3"/>
      <c r="C46" s="3"/>
      <c r="D46" s="3"/>
      <c r="E46" s="194" t="str">
        <f>IF(B46&lt;&gt;0,(CONCATENATE("12f_",'Valoració '!$D$7,"00",A46))," ")</f>
        <v xml:space="preserve"> </v>
      </c>
    </row>
    <row r="47" spans="1:5" x14ac:dyDescent="0.25">
      <c r="A47" s="194">
        <v>40</v>
      </c>
      <c r="B47" s="3"/>
      <c r="C47" s="3"/>
      <c r="D47" s="3"/>
      <c r="E47" s="194" t="str">
        <f>IF(B47&lt;&gt;0,(CONCATENATE("12f_",'Valoració '!$D$7,"00",A47))," ")</f>
        <v xml:space="preserve"> </v>
      </c>
    </row>
    <row r="48" spans="1:5" x14ac:dyDescent="0.25">
      <c r="A48" s="194">
        <v>41</v>
      </c>
      <c r="B48" s="3"/>
      <c r="C48" s="3"/>
      <c r="D48" s="3"/>
      <c r="E48" s="194" t="str">
        <f>IF(B48&lt;&gt;0,(CONCATENATE("12f_",'Valoració '!$D$7,"00",A48))," ")</f>
        <v xml:space="preserve"> </v>
      </c>
    </row>
    <row r="49" spans="1:5" x14ac:dyDescent="0.25">
      <c r="A49" s="194">
        <v>42</v>
      </c>
      <c r="B49" s="3"/>
      <c r="C49" s="3"/>
      <c r="D49" s="3"/>
      <c r="E49" s="194" t="str">
        <f>IF(B49&lt;&gt;0,(CONCATENATE("12f_",'Valoració '!$D$7,"00",A49))," ")</f>
        <v xml:space="preserve"> </v>
      </c>
    </row>
    <row r="50" spans="1:5" x14ac:dyDescent="0.25">
      <c r="A50" s="194">
        <v>43</v>
      </c>
      <c r="B50" s="3"/>
      <c r="C50" s="3"/>
      <c r="D50" s="3"/>
      <c r="E50" s="194" t="str">
        <f>IF(B50&lt;&gt;0,(CONCATENATE("12f_",'Valoració '!$D$7,"00",A50))," ")</f>
        <v xml:space="preserve"> </v>
      </c>
    </row>
    <row r="51" spans="1:5" x14ac:dyDescent="0.25">
      <c r="A51" s="194">
        <v>44</v>
      </c>
      <c r="B51" s="3"/>
      <c r="C51" s="3"/>
      <c r="D51" s="3"/>
      <c r="E51" s="194" t="str">
        <f>IF(B51&lt;&gt;0,(CONCATENATE("12f_",'Valoració '!$D$7,"00",A51))," ")</f>
        <v xml:space="preserve"> </v>
      </c>
    </row>
    <row r="52" spans="1:5" x14ac:dyDescent="0.25">
      <c r="A52" s="194">
        <v>45</v>
      </c>
      <c r="B52" s="3"/>
      <c r="C52" s="3"/>
      <c r="D52" s="3"/>
      <c r="E52" s="194" t="str">
        <f>IF(B52&lt;&gt;0,(CONCATENATE("12f_",'Valoració '!$D$7,"00",A52))," ")</f>
        <v xml:space="preserve"> </v>
      </c>
    </row>
    <row r="53" spans="1:5" x14ac:dyDescent="0.25">
      <c r="A53" s="194">
        <v>46</v>
      </c>
      <c r="B53" s="3"/>
      <c r="C53" s="3"/>
      <c r="D53" s="3"/>
      <c r="E53" s="194" t="str">
        <f>IF(B53&lt;&gt;0,(CONCATENATE("12f_",'Valoració '!$D$7,"00",A53))," ")</f>
        <v xml:space="preserve"> </v>
      </c>
    </row>
    <row r="54" spans="1:5" x14ac:dyDescent="0.25">
      <c r="A54" s="194">
        <v>47</v>
      </c>
      <c r="B54" s="3"/>
      <c r="C54" s="3"/>
      <c r="D54" s="3"/>
      <c r="E54" s="194" t="str">
        <f>IF(B54&lt;&gt;0,(CONCATENATE("12f_",'Valoració '!$D$7,"00",A54))," ")</f>
        <v xml:space="preserve"> </v>
      </c>
    </row>
    <row r="55" spans="1:5" x14ac:dyDescent="0.25">
      <c r="A55" s="194">
        <v>48</v>
      </c>
      <c r="B55" s="3"/>
      <c r="C55" s="3"/>
      <c r="D55" s="3"/>
      <c r="E55" s="194" t="str">
        <f>IF(B55&lt;&gt;0,(CONCATENATE("12f_",'Valoració '!$D$7,"00",A55))," ")</f>
        <v xml:space="preserve"> </v>
      </c>
    </row>
    <row r="56" spans="1:5" x14ac:dyDescent="0.25">
      <c r="A56" s="194">
        <v>49</v>
      </c>
      <c r="B56" s="3"/>
      <c r="C56" s="3"/>
      <c r="D56" s="3"/>
      <c r="E56" s="194" t="str">
        <f>IF(B56&lt;&gt;0,(CONCATENATE("12f_",'Valoració '!$D$7,"00",A56))," ")</f>
        <v xml:space="preserve"> </v>
      </c>
    </row>
    <row r="57" spans="1:5" x14ac:dyDescent="0.25">
      <c r="A57" s="194">
        <v>50</v>
      </c>
      <c r="B57" s="3"/>
      <c r="C57" s="3"/>
      <c r="D57" s="3"/>
      <c r="E57" s="194" t="str">
        <f>IF(B57&lt;&gt;0,(CONCATENATE("12f_",'Valoració '!$D$7,"00",A57))," ")</f>
        <v xml:space="preserve"> </v>
      </c>
    </row>
    <row r="58" spans="1:5" x14ac:dyDescent="0.25">
      <c r="A58" s="194">
        <v>51</v>
      </c>
      <c r="B58" s="3"/>
      <c r="C58" s="3"/>
      <c r="D58" s="3"/>
      <c r="E58" s="194" t="str">
        <f>IF(B58&lt;&gt;0,(CONCATENATE("12f_",'Valoració '!$D$7,"00",A58))," ")</f>
        <v xml:space="preserve"> </v>
      </c>
    </row>
    <row r="59" spans="1:5" x14ac:dyDescent="0.25">
      <c r="A59" s="194">
        <v>52</v>
      </c>
      <c r="B59" s="3"/>
      <c r="C59" s="3"/>
      <c r="D59" s="3"/>
      <c r="E59" s="194" t="str">
        <f>IF(B59&lt;&gt;0,(CONCATENATE("12f_",'Valoració '!$D$7,"00",A59))," ")</f>
        <v xml:space="preserve"> </v>
      </c>
    </row>
    <row r="60" spans="1:5" x14ac:dyDescent="0.25">
      <c r="A60" s="194">
        <v>53</v>
      </c>
      <c r="B60" s="3"/>
      <c r="C60" s="3"/>
      <c r="D60" s="3"/>
      <c r="E60" s="194" t="str">
        <f>IF(B60&lt;&gt;0,(CONCATENATE("12f_",'Valoració '!$D$7,"00",A60))," ")</f>
        <v xml:space="preserve"> </v>
      </c>
    </row>
    <row r="61" spans="1:5" x14ac:dyDescent="0.25">
      <c r="A61" s="194">
        <v>54</v>
      </c>
      <c r="B61" s="3"/>
      <c r="C61" s="3"/>
      <c r="D61" s="3"/>
      <c r="E61" s="194" t="str">
        <f>IF(B61&lt;&gt;0,(CONCATENATE("12f_",'Valoració '!$D$7,"00",A61))," ")</f>
        <v xml:space="preserve"> </v>
      </c>
    </row>
    <row r="62" spans="1:5" x14ac:dyDescent="0.25">
      <c r="A62" s="194">
        <v>55</v>
      </c>
      <c r="B62" s="3"/>
      <c r="C62" s="3"/>
      <c r="D62" s="3"/>
      <c r="E62" s="194" t="str">
        <f>IF(B62&lt;&gt;0,(CONCATENATE("12f_",'Valoració '!$D$7,"00",A62))," ")</f>
        <v xml:space="preserve"> </v>
      </c>
    </row>
    <row r="63" spans="1:5" x14ac:dyDescent="0.25">
      <c r="A63" s="194">
        <v>56</v>
      </c>
      <c r="B63" s="3"/>
      <c r="C63" s="3"/>
      <c r="D63" s="3"/>
      <c r="E63" s="194" t="str">
        <f>IF(B63&lt;&gt;0,(CONCATENATE("12f_",'Valoració '!$D$7,"00",A63))," ")</f>
        <v xml:space="preserve"> </v>
      </c>
    </row>
    <row r="64" spans="1:5" x14ac:dyDescent="0.25">
      <c r="A64" s="194">
        <v>57</v>
      </c>
      <c r="B64" s="3"/>
      <c r="C64" s="3"/>
      <c r="D64" s="3"/>
      <c r="E64" s="194" t="str">
        <f>IF(B64&lt;&gt;0,(CONCATENATE("12f_",'Valoració '!$D$7,"00",A64))," ")</f>
        <v xml:space="preserve"> </v>
      </c>
    </row>
    <row r="65" spans="1:5" x14ac:dyDescent="0.25">
      <c r="A65" s="194">
        <v>58</v>
      </c>
      <c r="B65" s="3"/>
      <c r="C65" s="3"/>
      <c r="D65" s="3"/>
      <c r="E65" s="194" t="str">
        <f>IF(B65&lt;&gt;0,(CONCATENATE("12f_",'Valoració '!$D$7,"00",A65))," ")</f>
        <v xml:space="preserve"> </v>
      </c>
    </row>
    <row r="66" spans="1:5" x14ac:dyDescent="0.25">
      <c r="A66" s="194">
        <v>59</v>
      </c>
      <c r="B66" s="3"/>
      <c r="C66" s="3"/>
      <c r="D66" s="3"/>
      <c r="E66" s="194" t="str">
        <f>IF(B66&lt;&gt;0,(CONCATENATE("12f_",'Valoració '!$D$7,"00",A66))," ")</f>
        <v xml:space="preserve"> </v>
      </c>
    </row>
    <row r="67" spans="1:5" x14ac:dyDescent="0.25">
      <c r="A67" s="194">
        <v>60</v>
      </c>
      <c r="B67" s="3"/>
      <c r="C67" s="3"/>
      <c r="D67" s="3"/>
      <c r="E67" s="194" t="str">
        <f>IF(B67&lt;&gt;0,(CONCATENATE("12f_",'Valoració '!$D$7,"00",A67))," ")</f>
        <v xml:space="preserve"> </v>
      </c>
    </row>
    <row r="68" spans="1:5" x14ac:dyDescent="0.25">
      <c r="A68" s="194">
        <v>61</v>
      </c>
      <c r="B68" s="3"/>
      <c r="C68" s="3"/>
      <c r="D68" s="3"/>
      <c r="E68" s="194" t="str">
        <f>IF(B68&lt;&gt;0,(CONCATENATE("12f_",'Valoració '!$D$7,"00",A68))," ")</f>
        <v xml:space="preserve"> </v>
      </c>
    </row>
    <row r="69" spans="1:5" x14ac:dyDescent="0.25">
      <c r="A69" s="194">
        <v>62</v>
      </c>
      <c r="B69" s="3"/>
      <c r="C69" s="3"/>
      <c r="D69" s="3"/>
      <c r="E69" s="194" t="str">
        <f>IF(B69&lt;&gt;0,(CONCATENATE("12f_",'Valoració '!$D$7,"00",A69))," ")</f>
        <v xml:space="preserve"> </v>
      </c>
    </row>
    <row r="70" spans="1:5" x14ac:dyDescent="0.25">
      <c r="A70" s="194">
        <v>63</v>
      </c>
      <c r="B70" s="3"/>
      <c r="C70" s="3"/>
      <c r="D70" s="3"/>
      <c r="E70" s="194" t="str">
        <f>IF(B70&lt;&gt;0,(CONCATENATE("12f_",'Valoració '!$D$7,"00",A70))," ")</f>
        <v xml:space="preserve"> </v>
      </c>
    </row>
    <row r="71" spans="1:5" x14ac:dyDescent="0.25">
      <c r="A71" s="194">
        <v>64</v>
      </c>
      <c r="B71" s="3"/>
      <c r="C71" s="3"/>
      <c r="D71" s="3"/>
      <c r="E71" s="194" t="str">
        <f>IF(B71&lt;&gt;0,(CONCATENATE("12f_",'Valoració '!$D$7,"00",A71))," ")</f>
        <v xml:space="preserve"> </v>
      </c>
    </row>
    <row r="72" spans="1:5" x14ac:dyDescent="0.25">
      <c r="A72" s="194">
        <v>65</v>
      </c>
      <c r="B72" s="3"/>
      <c r="C72" s="3"/>
      <c r="D72" s="3"/>
      <c r="E72" s="194" t="str">
        <f>IF(B72&lt;&gt;0,(CONCATENATE("12f_",'Valoració '!$D$7,"00",A72))," ")</f>
        <v xml:space="preserve"> </v>
      </c>
    </row>
    <row r="73" spans="1:5" x14ac:dyDescent="0.25">
      <c r="A73" s="194">
        <v>66</v>
      </c>
      <c r="B73" s="3"/>
      <c r="C73" s="3"/>
      <c r="D73" s="3"/>
      <c r="E73" s="194" t="str">
        <f>IF(B73&lt;&gt;0,(CONCATENATE("12f_",'Valoració '!$D$7,"00",A73))," ")</f>
        <v xml:space="preserve"> </v>
      </c>
    </row>
    <row r="74" spans="1:5" x14ac:dyDescent="0.25">
      <c r="A74" s="194">
        <v>67</v>
      </c>
      <c r="B74" s="3"/>
      <c r="C74" s="3"/>
      <c r="D74" s="3"/>
      <c r="E74" s="194" t="str">
        <f>IF(B74&lt;&gt;0,(CONCATENATE("12f_",'Valoració '!$D$7,"00",A74))," ")</f>
        <v xml:space="preserve"> </v>
      </c>
    </row>
    <row r="75" spans="1:5" x14ac:dyDescent="0.25">
      <c r="A75" s="194">
        <v>68</v>
      </c>
      <c r="B75" s="3"/>
      <c r="C75" s="3"/>
      <c r="D75" s="3"/>
      <c r="E75" s="194" t="str">
        <f>IF(B75&lt;&gt;0,(CONCATENATE("12f_",'Valoració '!$D$7,"00",A75))," ")</f>
        <v xml:space="preserve"> </v>
      </c>
    </row>
    <row r="76" spans="1:5" x14ac:dyDescent="0.25">
      <c r="A76" s="194">
        <v>69</v>
      </c>
      <c r="B76" s="3"/>
      <c r="C76" s="3"/>
      <c r="D76" s="3"/>
      <c r="E76" s="194" t="str">
        <f>IF(B76&lt;&gt;0,(CONCATENATE("12f_",'Valoració '!$D$7,"00",A76))," ")</f>
        <v xml:space="preserve"> </v>
      </c>
    </row>
    <row r="77" spans="1:5" x14ac:dyDescent="0.25">
      <c r="A77" s="194">
        <v>70</v>
      </c>
      <c r="B77" s="3"/>
      <c r="C77" s="3"/>
      <c r="D77" s="3"/>
      <c r="E77" s="194" t="str">
        <f>IF(B77&lt;&gt;0,(CONCATENATE("12f_",'Valoració '!$D$7,"00",A77))," ")</f>
        <v xml:space="preserve"> </v>
      </c>
    </row>
    <row r="78" spans="1:5" x14ac:dyDescent="0.25">
      <c r="A78" s="194">
        <v>71</v>
      </c>
      <c r="B78" s="3"/>
      <c r="C78" s="3"/>
      <c r="D78" s="3"/>
      <c r="E78" s="194" t="str">
        <f>IF(B78&lt;&gt;0,(CONCATENATE("12f_",'Valoració '!$D$7,"00",A78))," ")</f>
        <v xml:space="preserve"> </v>
      </c>
    </row>
    <row r="79" spans="1:5" x14ac:dyDescent="0.25">
      <c r="A79" s="194">
        <v>72</v>
      </c>
      <c r="B79" s="3"/>
      <c r="C79" s="3"/>
      <c r="D79" s="3"/>
      <c r="E79" s="194" t="str">
        <f>IF(B79&lt;&gt;0,(CONCATENATE("12f_",'Valoració '!$D$7,"00",A79))," ")</f>
        <v xml:space="preserve"> </v>
      </c>
    </row>
    <row r="80" spans="1:5" x14ac:dyDescent="0.25">
      <c r="A80" s="194">
        <v>73</v>
      </c>
      <c r="B80" s="3"/>
      <c r="C80" s="3"/>
      <c r="D80" s="3"/>
      <c r="E80" s="194" t="str">
        <f>IF(B80&lt;&gt;0,(CONCATENATE("12f_",'Valoració '!$D$7,"00",A80))," ")</f>
        <v xml:space="preserve"> </v>
      </c>
    </row>
    <row r="81" spans="1:5" x14ac:dyDescent="0.25">
      <c r="A81" s="194">
        <v>74</v>
      </c>
      <c r="B81" s="3"/>
      <c r="C81" s="3"/>
      <c r="D81" s="3"/>
      <c r="E81" s="194" t="str">
        <f>IF(B81&lt;&gt;0,(CONCATENATE("12f_",'Valoració '!$D$7,"00",A81))," ")</f>
        <v xml:space="preserve"> </v>
      </c>
    </row>
    <row r="82" spans="1:5" x14ac:dyDescent="0.25">
      <c r="A82" s="194">
        <v>75</v>
      </c>
      <c r="B82" s="3"/>
      <c r="C82" s="3"/>
      <c r="D82" s="3"/>
      <c r="E82" s="194" t="str">
        <f>IF(B82&lt;&gt;0,(CONCATENATE("12f_",'Valoració '!$D$7,"00",A82))," ")</f>
        <v xml:space="preserve"> </v>
      </c>
    </row>
    <row r="83" spans="1:5" x14ac:dyDescent="0.25">
      <c r="A83" s="194">
        <v>76</v>
      </c>
      <c r="B83" s="3"/>
      <c r="C83" s="3"/>
      <c r="D83" s="3"/>
      <c r="E83" s="194" t="str">
        <f>IF(B83&lt;&gt;0,(CONCATENATE("12f_",'Valoració '!$D$7,"00",A83))," ")</f>
        <v xml:space="preserve"> </v>
      </c>
    </row>
    <row r="84" spans="1:5" x14ac:dyDescent="0.25">
      <c r="A84" s="194">
        <v>77</v>
      </c>
      <c r="B84" s="3"/>
      <c r="C84" s="3"/>
      <c r="D84" s="3"/>
      <c r="E84" s="194" t="str">
        <f>IF(B84&lt;&gt;0,(CONCATENATE("12f_",'Valoració '!$D$7,"00",A84))," ")</f>
        <v xml:space="preserve"> </v>
      </c>
    </row>
    <row r="85" spans="1:5" x14ac:dyDescent="0.25">
      <c r="A85" s="194">
        <v>78</v>
      </c>
      <c r="B85" s="3"/>
      <c r="C85" s="3"/>
      <c r="D85" s="3"/>
      <c r="E85" s="194" t="str">
        <f>IF(B85&lt;&gt;0,(CONCATENATE("12f_",'Valoració '!$D$7,"00",A85))," ")</f>
        <v xml:space="preserve"> </v>
      </c>
    </row>
    <row r="86" spans="1:5" x14ac:dyDescent="0.25">
      <c r="A86" s="194">
        <v>79</v>
      </c>
      <c r="B86" s="3"/>
      <c r="C86" s="3"/>
      <c r="D86" s="3"/>
      <c r="E86" s="194" t="str">
        <f>IF(B86&lt;&gt;0,(CONCATENATE("12f_",'Valoració '!$D$7,"00",A86))," ")</f>
        <v xml:space="preserve"> </v>
      </c>
    </row>
    <row r="87" spans="1:5" x14ac:dyDescent="0.25">
      <c r="A87" s="194">
        <v>80</v>
      </c>
      <c r="B87" s="3"/>
      <c r="C87" s="3"/>
      <c r="D87" s="3"/>
      <c r="E87" s="194" t="str">
        <f>IF(B87&lt;&gt;0,(CONCATENATE("12f_",'Valoració '!$D$7,"00",A87))," ")</f>
        <v xml:space="preserve"> </v>
      </c>
    </row>
    <row r="88" spans="1:5" x14ac:dyDescent="0.25">
      <c r="A88" s="194">
        <v>81</v>
      </c>
      <c r="B88" s="3"/>
      <c r="C88" s="3"/>
      <c r="D88" s="3"/>
      <c r="E88" s="194" t="str">
        <f>IF(B88&lt;&gt;0,(CONCATENATE("12f_",'Valoració '!$D$7,"00",A88))," ")</f>
        <v xml:space="preserve"> </v>
      </c>
    </row>
    <row r="89" spans="1:5" x14ac:dyDescent="0.25">
      <c r="A89" s="194">
        <v>82</v>
      </c>
      <c r="B89" s="3"/>
      <c r="C89" s="3"/>
      <c r="D89" s="3"/>
      <c r="E89" s="194" t="str">
        <f>IF(B89&lt;&gt;0,(CONCATENATE("12f_",'Valoració '!$D$7,"00",A89))," ")</f>
        <v xml:space="preserve"> </v>
      </c>
    </row>
    <row r="90" spans="1:5" x14ac:dyDescent="0.25">
      <c r="A90" s="194">
        <v>83</v>
      </c>
      <c r="B90" s="3"/>
      <c r="C90" s="3"/>
      <c r="D90" s="3"/>
      <c r="E90" s="194" t="str">
        <f>IF(B90&lt;&gt;0,(CONCATENATE("12f_",'Valoració '!$D$7,"00",A90))," ")</f>
        <v xml:space="preserve"> </v>
      </c>
    </row>
    <row r="91" spans="1:5" x14ac:dyDescent="0.25">
      <c r="A91" s="194">
        <v>84</v>
      </c>
      <c r="B91" s="3"/>
      <c r="C91" s="3"/>
      <c r="D91" s="3"/>
      <c r="E91" s="194" t="str">
        <f>IF(B91&lt;&gt;0,(CONCATENATE("12f_",'Valoració '!$D$7,"00",A91))," ")</f>
        <v xml:space="preserve"> </v>
      </c>
    </row>
    <row r="92" spans="1:5" x14ac:dyDescent="0.25">
      <c r="A92" s="194">
        <v>85</v>
      </c>
      <c r="B92" s="3"/>
      <c r="C92" s="3"/>
      <c r="D92" s="3"/>
      <c r="E92" s="194" t="str">
        <f>IF(B92&lt;&gt;0,(CONCATENATE("12f_",'Valoració '!$D$7,"00",A92))," ")</f>
        <v xml:space="preserve"> </v>
      </c>
    </row>
    <row r="93" spans="1:5" x14ac:dyDescent="0.25">
      <c r="A93" s="194">
        <v>86</v>
      </c>
      <c r="B93" s="3"/>
      <c r="C93" s="3"/>
      <c r="D93" s="3"/>
      <c r="E93" s="194" t="str">
        <f>IF(B93&lt;&gt;0,(CONCATENATE("12f_",'Valoració '!$D$7,"00",A93))," ")</f>
        <v xml:space="preserve"> </v>
      </c>
    </row>
    <row r="94" spans="1:5" x14ac:dyDescent="0.25">
      <c r="A94" s="194">
        <v>87</v>
      </c>
      <c r="B94" s="3"/>
      <c r="C94" s="3"/>
      <c r="D94" s="3"/>
      <c r="E94" s="194" t="str">
        <f>IF(B94&lt;&gt;0,(CONCATENATE("12f_",'Valoració '!$D$7,"00",A94))," ")</f>
        <v xml:space="preserve"> </v>
      </c>
    </row>
    <row r="95" spans="1:5" x14ac:dyDescent="0.25">
      <c r="A95" s="194">
        <v>88</v>
      </c>
      <c r="B95" s="3"/>
      <c r="C95" s="3"/>
      <c r="D95" s="3"/>
      <c r="E95" s="194" t="str">
        <f>IF(B95&lt;&gt;0,(CONCATENATE("12f_",'Valoració '!$D$7,"00",A95))," ")</f>
        <v xml:space="preserve"> </v>
      </c>
    </row>
    <row r="96" spans="1:5" x14ac:dyDescent="0.25">
      <c r="A96" s="194">
        <v>89</v>
      </c>
      <c r="B96" s="3"/>
      <c r="C96" s="3"/>
      <c r="D96" s="3"/>
      <c r="E96" s="194" t="str">
        <f>IF(B96&lt;&gt;0,(CONCATENATE("12f_",'Valoració '!$D$7,"00",A96))," ")</f>
        <v xml:space="preserve"> </v>
      </c>
    </row>
    <row r="97" spans="1:5" x14ac:dyDescent="0.25">
      <c r="A97" s="194">
        <v>90</v>
      </c>
      <c r="B97" s="3"/>
      <c r="C97" s="3"/>
      <c r="D97" s="3"/>
      <c r="E97" s="194" t="str">
        <f>IF(B97&lt;&gt;0,(CONCATENATE("12f_",'Valoració '!$D$7,"00",A97))," ")</f>
        <v xml:space="preserve"> </v>
      </c>
    </row>
    <row r="98" spans="1:5" x14ac:dyDescent="0.25">
      <c r="A98" s="194">
        <v>91</v>
      </c>
      <c r="B98" s="3"/>
      <c r="C98" s="3"/>
      <c r="D98" s="3"/>
      <c r="E98" s="194" t="str">
        <f>IF(B98&lt;&gt;0,(CONCATENATE("12f_",'Valoració '!$D$7,"00",A98))," ")</f>
        <v xml:space="preserve"> </v>
      </c>
    </row>
    <row r="99" spans="1:5" x14ac:dyDescent="0.25">
      <c r="A99" s="194">
        <v>92</v>
      </c>
      <c r="B99" s="3"/>
      <c r="C99" s="3"/>
      <c r="D99" s="3"/>
      <c r="E99" s="194" t="str">
        <f>IF(B99&lt;&gt;0,(CONCATENATE("12f_",'Valoració '!$D$7,"00",A99))," ")</f>
        <v xml:space="preserve"> </v>
      </c>
    </row>
    <row r="100" spans="1:5" x14ac:dyDescent="0.25">
      <c r="A100" s="194">
        <v>93</v>
      </c>
      <c r="B100" s="3"/>
      <c r="C100" s="3"/>
      <c r="D100" s="3"/>
      <c r="E100" s="194" t="str">
        <f>IF(B100&lt;&gt;0,(CONCATENATE("12f_",'Valoració '!$D$7,"00",A100))," ")</f>
        <v xml:space="preserve"> </v>
      </c>
    </row>
    <row r="101" spans="1:5" x14ac:dyDescent="0.25">
      <c r="A101" s="194">
        <v>94</v>
      </c>
      <c r="B101" s="3"/>
      <c r="C101" s="3"/>
      <c r="D101" s="3"/>
      <c r="E101" s="194" t="str">
        <f>IF(B101&lt;&gt;0,(CONCATENATE("12f_",'Valoració '!$D$7,"00",A101))," ")</f>
        <v xml:space="preserve"> </v>
      </c>
    </row>
    <row r="102" spans="1:5" x14ac:dyDescent="0.25">
      <c r="A102" s="194">
        <v>95</v>
      </c>
      <c r="B102" s="3"/>
      <c r="C102" s="3"/>
      <c r="D102" s="3"/>
      <c r="E102" s="194" t="str">
        <f>IF(B102&lt;&gt;0,(CONCATENATE("12f_",'Valoració '!$D$7,"00",A102))," ")</f>
        <v xml:space="preserve"> </v>
      </c>
    </row>
    <row r="103" spans="1:5" x14ac:dyDescent="0.25">
      <c r="A103" s="194">
        <v>96</v>
      </c>
      <c r="B103" s="3"/>
      <c r="C103" s="3"/>
      <c r="D103" s="3"/>
      <c r="E103" s="194" t="str">
        <f>IF(B103&lt;&gt;0,(CONCATENATE("12f_",'Valoració '!$D$7,"00",A103))," ")</f>
        <v xml:space="preserve"> </v>
      </c>
    </row>
    <row r="104" spans="1:5" x14ac:dyDescent="0.25">
      <c r="A104" s="194">
        <v>97</v>
      </c>
      <c r="B104" s="3"/>
      <c r="C104" s="3"/>
      <c r="D104" s="3"/>
      <c r="E104" s="194" t="str">
        <f>IF(B104&lt;&gt;0,(CONCATENATE("12f_",'Valoració '!$D$7,"00",A104))," ")</f>
        <v xml:space="preserve"> </v>
      </c>
    </row>
    <row r="105" spans="1:5" x14ac:dyDescent="0.25">
      <c r="A105" s="194">
        <v>98</v>
      </c>
      <c r="B105" s="3"/>
      <c r="C105" s="3"/>
      <c r="D105" s="3"/>
      <c r="E105" s="194" t="str">
        <f>IF(B105&lt;&gt;0,(CONCATENATE("12f_",'Valoració '!$D$7,"00",A105))," ")</f>
        <v xml:space="preserve"> </v>
      </c>
    </row>
    <row r="106" spans="1:5" x14ac:dyDescent="0.25">
      <c r="A106" s="194">
        <v>99</v>
      </c>
      <c r="B106" s="3"/>
      <c r="C106" s="3"/>
      <c r="D106" s="3"/>
      <c r="E106" s="194" t="str">
        <f>IF(B106&lt;&gt;0,(CONCATENATE("12f_",'Valoració '!$D$7,"00",A106))," ")</f>
        <v xml:space="preserve"> </v>
      </c>
    </row>
    <row r="107" spans="1:5" x14ac:dyDescent="0.25">
      <c r="A107" s="194">
        <v>100</v>
      </c>
      <c r="B107" s="3"/>
      <c r="C107" s="3"/>
      <c r="D107" s="3"/>
      <c r="E107" s="194" t="str">
        <f>IF(B107&lt;&gt;0,(CONCATENATE("12f_",'Valoració '!$D$7,"00",A107))," ")</f>
        <v xml:space="preserve"> </v>
      </c>
    </row>
    <row r="109" spans="1:5" ht="15.75" x14ac:dyDescent="0.25">
      <c r="B109" s="21"/>
      <c r="C109" s="21"/>
    </row>
  </sheetData>
  <sheetProtection algorithmName="SHA-512" hashValue="IxV/RryV8J5eq2MDh2b33i4VCtkL5Mj9hebUi0uMTNyf85yizKclxwlCD6ilsyUnEuqVsUh4y4KT4TvRKMLI5w==" saltValue="8ti+o92EXtK69d7zVbDN2w==" spinCount="100000" sheet="1" objects="1" scenarios="1"/>
  <mergeCells count="1">
    <mergeCell ref="A6:D6"/>
  </mergeCells>
  <hyperlinks>
    <hyperlink ref="A4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8" r:id="rId4" name="Button 2">
              <controlPr defaultSize="0" print="0" autoFill="0" autoPict="0" macro="[0]!Enviar">
                <anchor moveWithCells="1" sizeWithCells="1">
                  <from>
                    <xdr:col>3</xdr:col>
                    <xdr:colOff>371475</xdr:colOff>
                    <xdr:row>0</xdr:row>
                    <xdr:rowOff>85725</xdr:rowOff>
                  </from>
                  <to>
                    <xdr:col>4</xdr:col>
                    <xdr:colOff>247650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ull9"/>
  <dimension ref="A1:E107"/>
  <sheetViews>
    <sheetView workbookViewId="0">
      <pane ySplit="5" topLeftCell="A6" activePane="bottomLeft" state="frozen"/>
      <selection pane="bottomLeft" activeCell="A5" sqref="A5"/>
    </sheetView>
  </sheetViews>
  <sheetFormatPr baseColWidth="10" defaultColWidth="9.140625" defaultRowHeight="15" x14ac:dyDescent="0.25"/>
  <cols>
    <col min="2" max="2" width="84.5703125" customWidth="1"/>
    <col min="3" max="3" width="42.5703125" customWidth="1"/>
    <col min="4" max="4" width="19.140625" customWidth="1"/>
    <col min="5" max="5" width="27.140625" customWidth="1"/>
  </cols>
  <sheetData>
    <row r="1" spans="1:5" x14ac:dyDescent="0.25">
      <c r="A1" s="17" t="s">
        <v>108</v>
      </c>
    </row>
    <row r="2" spans="1:5" x14ac:dyDescent="0.25">
      <c r="A2" t="s">
        <v>104</v>
      </c>
    </row>
    <row r="4" spans="1:5" x14ac:dyDescent="0.25">
      <c r="A4" s="259" t="s">
        <v>167</v>
      </c>
      <c r="B4" s="260"/>
      <c r="C4" s="260"/>
      <c r="D4" s="261"/>
    </row>
    <row r="5" spans="1:5" ht="34.5" customHeight="1" x14ac:dyDescent="0.25">
      <c r="A5" s="202" t="s">
        <v>54</v>
      </c>
      <c r="B5" s="192" t="s">
        <v>105</v>
      </c>
      <c r="C5" s="192" t="s">
        <v>107</v>
      </c>
      <c r="D5" s="192" t="s">
        <v>106</v>
      </c>
      <c r="E5" s="203" t="s">
        <v>52</v>
      </c>
    </row>
    <row r="6" spans="1:5" x14ac:dyDescent="0.25">
      <c r="A6" s="194">
        <v>1</v>
      </c>
      <c r="B6" s="29"/>
      <c r="C6" s="29"/>
      <c r="D6" s="29"/>
      <c r="E6" s="204" t="str">
        <f>IF(B6&lt;&gt;"",CONCATENATE('Valoració '!D6,"1.1.h_00",A6),"")</f>
        <v/>
      </c>
    </row>
    <row r="7" spans="1:5" x14ac:dyDescent="0.25">
      <c r="A7" s="194">
        <v>2</v>
      </c>
      <c r="B7" s="29"/>
      <c r="C7" s="29"/>
      <c r="D7" s="29"/>
      <c r="E7" s="204" t="str">
        <f>IF(B7&lt;&gt;"",CONCATENATE('Valoració '!D7,"1.1.h_00",A7),"")</f>
        <v/>
      </c>
    </row>
    <row r="8" spans="1:5" x14ac:dyDescent="0.25">
      <c r="A8" s="194">
        <v>3</v>
      </c>
      <c r="B8" s="29"/>
      <c r="C8" s="29"/>
      <c r="D8" s="29"/>
      <c r="E8" s="204" t="str">
        <f>IF(B8&lt;&gt;"",CONCATENATE('Valoració '!D8,"1.1.h_00",A8),"")</f>
        <v/>
      </c>
    </row>
    <row r="9" spans="1:5" x14ac:dyDescent="0.25">
      <c r="A9" s="194">
        <v>4</v>
      </c>
      <c r="B9" s="29"/>
      <c r="C9" s="29"/>
      <c r="D9" s="29"/>
      <c r="E9" s="204" t="str">
        <f>IF(B9&lt;&gt;"",CONCATENATE('Valoració '!D9,"1.1.h_00",A9),"")</f>
        <v/>
      </c>
    </row>
    <row r="10" spans="1:5" x14ac:dyDescent="0.25">
      <c r="A10" s="194">
        <v>5</v>
      </c>
      <c r="B10" s="29"/>
      <c r="C10" s="29"/>
      <c r="D10" s="29"/>
      <c r="E10" s="204" t="str">
        <f>IF(B10&lt;&gt;"",CONCATENATE('Valoració '!D10,"1.1.h_00",A10),"")</f>
        <v/>
      </c>
    </row>
    <row r="11" spans="1:5" x14ac:dyDescent="0.25">
      <c r="A11" s="194">
        <v>6</v>
      </c>
      <c r="B11" s="29"/>
      <c r="C11" s="29"/>
      <c r="D11" s="29"/>
      <c r="E11" s="204" t="str">
        <f>IF(B11&lt;&gt;"",CONCATENATE('Valoració '!D11,"1.1.h_00",A11),"")</f>
        <v/>
      </c>
    </row>
    <row r="12" spans="1:5" x14ac:dyDescent="0.25">
      <c r="A12" s="194">
        <v>7</v>
      </c>
      <c r="B12" s="3"/>
      <c r="C12" s="3"/>
      <c r="D12" s="3"/>
      <c r="E12" s="204" t="str">
        <f>IF(B12&lt;&gt;"",CONCATENATE('Valoració '!D12,"1.1.h_00",A12),"")</f>
        <v/>
      </c>
    </row>
    <row r="13" spans="1:5" x14ac:dyDescent="0.25">
      <c r="A13" s="194">
        <v>8</v>
      </c>
      <c r="B13" s="3"/>
      <c r="C13" s="3"/>
      <c r="D13" s="3"/>
      <c r="E13" s="204" t="str">
        <f>IF(B13&lt;&gt;"",CONCATENATE('Valoració '!D13,"1.1.h_00",A13),"")</f>
        <v/>
      </c>
    </row>
    <row r="14" spans="1:5" x14ac:dyDescent="0.25">
      <c r="A14" s="194">
        <v>9</v>
      </c>
      <c r="B14" s="3"/>
      <c r="C14" s="3"/>
      <c r="D14" s="3"/>
      <c r="E14" s="204" t="str">
        <f>IF(B14&lt;&gt;"",CONCATENATE('Valoració '!D14,"1.1.h_00",A14),"")</f>
        <v/>
      </c>
    </row>
    <row r="15" spans="1:5" x14ac:dyDescent="0.25">
      <c r="A15" s="194">
        <v>10</v>
      </c>
      <c r="B15" s="3"/>
      <c r="C15" s="3"/>
      <c r="D15" s="3"/>
      <c r="E15" s="204" t="str">
        <f>IF(B15&lt;&gt;"",CONCATENATE('Valoració '!D15,"1.1.h_00",A15),"")</f>
        <v/>
      </c>
    </row>
    <row r="16" spans="1:5" x14ac:dyDescent="0.25">
      <c r="A16" s="194">
        <v>11</v>
      </c>
      <c r="B16" s="3"/>
      <c r="C16" s="3"/>
      <c r="D16" s="3"/>
      <c r="E16" s="204" t="str">
        <f>IF(B16&lt;&gt;"",CONCATENATE('Valoració '!D16,"1.1.h_00",A16),"")</f>
        <v/>
      </c>
    </row>
    <row r="17" spans="1:5" x14ac:dyDescent="0.25">
      <c r="A17" s="194">
        <v>12</v>
      </c>
      <c r="B17" s="3"/>
      <c r="C17" s="3"/>
      <c r="D17" s="3"/>
      <c r="E17" s="204" t="str">
        <f>IF(B17&lt;&gt;"",CONCATENATE('Valoració '!D17,"1.1.h_00",A17),"")</f>
        <v/>
      </c>
    </row>
    <row r="18" spans="1:5" x14ac:dyDescent="0.25">
      <c r="A18" s="194">
        <v>13</v>
      </c>
      <c r="B18" s="3"/>
      <c r="C18" s="3"/>
      <c r="D18" s="3"/>
      <c r="E18" s="204" t="str">
        <f>IF(B18&lt;&gt;"",CONCATENATE('Valoració '!D18,"1.1.h_00",A18),"")</f>
        <v/>
      </c>
    </row>
    <row r="19" spans="1:5" x14ac:dyDescent="0.25">
      <c r="A19" s="194">
        <v>14</v>
      </c>
      <c r="B19" s="3"/>
      <c r="C19" s="3"/>
      <c r="D19" s="3"/>
      <c r="E19" s="204" t="str">
        <f>IF(B19&lt;&gt;"",CONCATENATE('Valoració '!D19,"1.1.h_00",A19),"")</f>
        <v/>
      </c>
    </row>
    <row r="20" spans="1:5" x14ac:dyDescent="0.25">
      <c r="A20" s="194">
        <v>15</v>
      </c>
      <c r="B20" s="3"/>
      <c r="C20" s="3"/>
      <c r="D20" s="3"/>
      <c r="E20" s="204" t="str">
        <f>IF(B20&lt;&gt;"",CONCATENATE('Valoració '!D20,"1.1.h_00",A20),"")</f>
        <v/>
      </c>
    </row>
    <row r="21" spans="1:5" x14ac:dyDescent="0.25">
      <c r="A21" s="194">
        <v>16</v>
      </c>
      <c r="B21" s="3"/>
      <c r="C21" s="3"/>
      <c r="D21" s="3"/>
      <c r="E21" s="204" t="str">
        <f>IF(B21&lt;&gt;"",CONCATENATE('Valoració '!D21,"1.1.h_00",A21),"")</f>
        <v/>
      </c>
    </row>
    <row r="22" spans="1:5" x14ac:dyDescent="0.25">
      <c r="A22" s="194">
        <v>17</v>
      </c>
      <c r="B22" s="3"/>
      <c r="C22" s="3"/>
      <c r="D22" s="3"/>
      <c r="E22" s="204" t="str">
        <f>IF(B22&lt;&gt;"",CONCATENATE('Valoració '!D22,"1.1.h_00",A22),"")</f>
        <v/>
      </c>
    </row>
    <row r="23" spans="1:5" x14ac:dyDescent="0.25">
      <c r="A23" s="194">
        <v>18</v>
      </c>
      <c r="B23" s="3"/>
      <c r="C23" s="3"/>
      <c r="D23" s="3"/>
      <c r="E23" s="204" t="str">
        <f>IF(B23&lt;&gt;"",CONCATENATE('Valoració '!D23,"1.1.h_00",A23),"")</f>
        <v/>
      </c>
    </row>
    <row r="24" spans="1:5" x14ac:dyDescent="0.25">
      <c r="A24" s="194">
        <v>19</v>
      </c>
      <c r="B24" s="3"/>
      <c r="C24" s="3"/>
      <c r="D24" s="3"/>
      <c r="E24" s="204" t="str">
        <f>IF(B24&lt;&gt;"",CONCATENATE('Valoració '!D24,"1.1.h_00",A24),"")</f>
        <v/>
      </c>
    </row>
    <row r="25" spans="1:5" x14ac:dyDescent="0.25">
      <c r="A25" s="194">
        <v>20</v>
      </c>
      <c r="B25" s="3"/>
      <c r="C25" s="3"/>
      <c r="D25" s="3"/>
      <c r="E25" s="204" t="str">
        <f>IF(B25&lt;&gt;"",CONCATENATE('Valoració '!D25,"1.1.h_00",A25),"")</f>
        <v/>
      </c>
    </row>
    <row r="26" spans="1:5" x14ac:dyDescent="0.25">
      <c r="A26" s="194">
        <v>21</v>
      </c>
      <c r="B26" s="3"/>
      <c r="C26" s="3"/>
      <c r="D26" s="3"/>
      <c r="E26" s="204" t="str">
        <f>IF(B26&lt;&gt;"",CONCATENATE('Valoració '!D26,"1.1.h_00",A26),"")</f>
        <v/>
      </c>
    </row>
    <row r="27" spans="1:5" x14ac:dyDescent="0.25">
      <c r="A27" s="194">
        <v>22</v>
      </c>
      <c r="B27" s="3"/>
      <c r="C27" s="3"/>
      <c r="D27" s="3"/>
      <c r="E27" s="204" t="str">
        <f>IF(B27&lt;&gt;"",CONCATENATE('Valoració '!D27,"1.1.h_00",A27),"")</f>
        <v/>
      </c>
    </row>
    <row r="28" spans="1:5" x14ac:dyDescent="0.25">
      <c r="A28" s="194">
        <v>23</v>
      </c>
      <c r="B28" s="3"/>
      <c r="C28" s="3"/>
      <c r="D28" s="3"/>
      <c r="E28" s="204" t="str">
        <f>IF(B28&lt;&gt;"",CONCATENATE('Valoració '!D28,"1.1.h_00",A28),"")</f>
        <v/>
      </c>
    </row>
    <row r="29" spans="1:5" x14ac:dyDescent="0.25">
      <c r="A29" s="194">
        <v>24</v>
      </c>
      <c r="B29" s="3"/>
      <c r="C29" s="3"/>
      <c r="D29" s="3"/>
      <c r="E29" s="204" t="str">
        <f>IF(B29&lt;&gt;"",CONCATENATE('Valoració '!D29,"1.1.h_00",A29),"")</f>
        <v/>
      </c>
    </row>
    <row r="30" spans="1:5" x14ac:dyDescent="0.25">
      <c r="A30" s="194">
        <v>25</v>
      </c>
      <c r="B30" s="3"/>
      <c r="C30" s="3"/>
      <c r="D30" s="3"/>
      <c r="E30" s="204" t="str">
        <f>IF(B30&lt;&gt;"",CONCATENATE('Valoració '!D30,"1.1.h_00",A30),"")</f>
        <v/>
      </c>
    </row>
    <row r="31" spans="1:5" x14ac:dyDescent="0.25">
      <c r="A31" s="194">
        <v>26</v>
      </c>
      <c r="B31" s="3"/>
      <c r="C31" s="3"/>
      <c r="D31" s="3"/>
      <c r="E31" s="204" t="str">
        <f>IF(B31&lt;&gt;"",CONCATENATE('Valoració '!D31,"1.1.h_00",A31),"")</f>
        <v/>
      </c>
    </row>
    <row r="32" spans="1:5" x14ac:dyDescent="0.25">
      <c r="A32" s="194">
        <v>27</v>
      </c>
      <c r="B32" s="3"/>
      <c r="C32" s="3"/>
      <c r="D32" s="3"/>
      <c r="E32" s="204" t="str">
        <f>IF(B32&lt;&gt;"",CONCATENATE('Valoració '!D32,"1.1.h_00",A32),"")</f>
        <v/>
      </c>
    </row>
    <row r="33" spans="1:5" x14ac:dyDescent="0.25">
      <c r="A33" s="194">
        <v>28</v>
      </c>
      <c r="B33" s="3"/>
      <c r="C33" s="3"/>
      <c r="D33" s="3"/>
      <c r="E33" s="204" t="str">
        <f>IF(B33&lt;&gt;"",CONCATENATE('Valoració '!D33,"1.1.h_00",A33),"")</f>
        <v/>
      </c>
    </row>
    <row r="34" spans="1:5" x14ac:dyDescent="0.25">
      <c r="A34" s="194">
        <v>29</v>
      </c>
      <c r="B34" s="3"/>
      <c r="C34" s="3"/>
      <c r="D34" s="3"/>
      <c r="E34" s="204" t="str">
        <f>IF(B34&lt;&gt;"",CONCATENATE('Valoració '!D34,"1.1.h_00",A34),"")</f>
        <v/>
      </c>
    </row>
    <row r="35" spans="1:5" x14ac:dyDescent="0.25">
      <c r="A35" s="194">
        <v>30</v>
      </c>
      <c r="B35" s="3"/>
      <c r="C35" s="3"/>
      <c r="D35" s="3"/>
      <c r="E35" s="204" t="str">
        <f>IF(B35&lt;&gt;"",CONCATENATE('Valoració '!D35,"1.1.h_00",A35),"")</f>
        <v/>
      </c>
    </row>
    <row r="36" spans="1:5" x14ac:dyDescent="0.25">
      <c r="A36" s="194">
        <v>31</v>
      </c>
      <c r="B36" s="3"/>
      <c r="C36" s="3"/>
      <c r="D36" s="3"/>
      <c r="E36" s="204" t="str">
        <f>IF(B36&lt;&gt;"",CONCATENATE('Valoració '!D36,"1.1.h_00",A36),"")</f>
        <v/>
      </c>
    </row>
    <row r="37" spans="1:5" x14ac:dyDescent="0.25">
      <c r="A37" s="194">
        <v>32</v>
      </c>
      <c r="B37" s="3"/>
      <c r="C37" s="3"/>
      <c r="D37" s="3"/>
      <c r="E37" s="204" t="str">
        <f>IF(B37&lt;&gt;"",CONCATENATE('Valoració '!D37,"1.1.h_00",A37),"")</f>
        <v/>
      </c>
    </row>
    <row r="38" spans="1:5" x14ac:dyDescent="0.25">
      <c r="A38" s="194">
        <v>33</v>
      </c>
      <c r="B38" s="3"/>
      <c r="C38" s="3"/>
      <c r="D38" s="3"/>
      <c r="E38" s="204" t="str">
        <f>IF(B38&lt;&gt;"",CONCATENATE('Valoració '!D38,"1.1.h_00",A38),"")</f>
        <v/>
      </c>
    </row>
    <row r="39" spans="1:5" x14ac:dyDescent="0.25">
      <c r="A39" s="194">
        <v>34</v>
      </c>
      <c r="B39" s="3"/>
      <c r="C39" s="3"/>
      <c r="D39" s="3"/>
      <c r="E39" s="204" t="str">
        <f>IF(B39&lt;&gt;"",CONCATENATE('Valoració '!D39,"1.1.h_00",A39),"")</f>
        <v/>
      </c>
    </row>
    <row r="40" spans="1:5" x14ac:dyDescent="0.25">
      <c r="A40" s="194">
        <v>35</v>
      </c>
      <c r="B40" s="3"/>
      <c r="C40" s="3"/>
      <c r="D40" s="3"/>
      <c r="E40" s="204" t="str">
        <f>IF(B40&lt;&gt;"",CONCATENATE('Valoració '!D40,"1.1.h_00",A40),"")</f>
        <v/>
      </c>
    </row>
    <row r="41" spans="1:5" x14ac:dyDescent="0.25">
      <c r="A41" s="194">
        <v>36</v>
      </c>
      <c r="B41" s="3"/>
      <c r="C41" s="3"/>
      <c r="D41" s="3"/>
      <c r="E41" s="204" t="str">
        <f>IF(B41&lt;&gt;"",CONCATENATE('Valoració '!D41,"1.1.h_00",A41),"")</f>
        <v/>
      </c>
    </row>
    <row r="42" spans="1:5" x14ac:dyDescent="0.25">
      <c r="A42" s="194">
        <v>37</v>
      </c>
      <c r="B42" s="3"/>
      <c r="C42" s="3"/>
      <c r="D42" s="3"/>
      <c r="E42" s="204" t="str">
        <f>IF(B42&lt;&gt;"",CONCATENATE('Valoració '!D42,"1.1.h_00",A42),"")</f>
        <v/>
      </c>
    </row>
    <row r="43" spans="1:5" x14ac:dyDescent="0.25">
      <c r="A43" s="194">
        <v>38</v>
      </c>
      <c r="B43" s="3"/>
      <c r="C43" s="3"/>
      <c r="D43" s="3"/>
      <c r="E43" s="204" t="str">
        <f>IF(B43&lt;&gt;"",CONCATENATE('Valoració '!D43,"1.1.h_00",A43),"")</f>
        <v/>
      </c>
    </row>
    <row r="44" spans="1:5" x14ac:dyDescent="0.25">
      <c r="A44" s="194">
        <v>39</v>
      </c>
      <c r="B44" s="3"/>
      <c r="C44" s="3"/>
      <c r="D44" s="3"/>
      <c r="E44" s="204" t="str">
        <f>IF(B44&lt;&gt;"",CONCATENATE('Valoració '!D44,"1.1.h_00",A44),"")</f>
        <v/>
      </c>
    </row>
    <row r="45" spans="1:5" x14ac:dyDescent="0.25">
      <c r="A45" s="194">
        <v>40</v>
      </c>
      <c r="B45" s="3"/>
      <c r="C45" s="3"/>
      <c r="D45" s="3"/>
      <c r="E45" s="204" t="str">
        <f>IF(B45&lt;&gt;"",CONCATENATE('Valoració '!D45,"1.1.h_00",A45),"")</f>
        <v/>
      </c>
    </row>
    <row r="46" spans="1:5" x14ac:dyDescent="0.25">
      <c r="A46" s="194">
        <v>41</v>
      </c>
      <c r="B46" s="3"/>
      <c r="C46" s="3"/>
      <c r="D46" s="3"/>
      <c r="E46" s="204" t="str">
        <f>IF(B46&lt;&gt;"",CONCATENATE('Valoració '!D46,"1.1.h_00",A46),"")</f>
        <v/>
      </c>
    </row>
    <row r="47" spans="1:5" x14ac:dyDescent="0.25">
      <c r="A47" s="194">
        <v>42</v>
      </c>
      <c r="B47" s="3"/>
      <c r="C47" s="3"/>
      <c r="D47" s="3"/>
      <c r="E47" s="204" t="str">
        <f>IF(B47&lt;&gt;"",CONCATENATE('Valoració '!D47,"1.1.h_00",A47),"")</f>
        <v/>
      </c>
    </row>
    <row r="48" spans="1:5" x14ac:dyDescent="0.25">
      <c r="A48" s="194">
        <v>43</v>
      </c>
      <c r="B48" s="3"/>
      <c r="C48" s="3"/>
      <c r="D48" s="3"/>
      <c r="E48" s="204" t="str">
        <f>IF(B48&lt;&gt;"",CONCATENATE('Valoració '!D48,"1.1.h_00",A48),"")</f>
        <v/>
      </c>
    </row>
    <row r="49" spans="1:5" x14ac:dyDescent="0.25">
      <c r="A49" s="194">
        <v>44</v>
      </c>
      <c r="B49" s="3"/>
      <c r="C49" s="3"/>
      <c r="D49" s="3"/>
      <c r="E49" s="204" t="str">
        <f>IF(B49&lt;&gt;"",CONCATENATE('Valoració '!D49,"1.1.h_00",A49),"")</f>
        <v/>
      </c>
    </row>
    <row r="50" spans="1:5" x14ac:dyDescent="0.25">
      <c r="A50" s="194">
        <v>45</v>
      </c>
      <c r="B50" s="3"/>
      <c r="C50" s="3"/>
      <c r="D50" s="3"/>
      <c r="E50" s="204" t="str">
        <f>IF(B50&lt;&gt;"",CONCATENATE('Valoració '!D50,"1.1.h_00",A50),"")</f>
        <v/>
      </c>
    </row>
    <row r="51" spans="1:5" x14ac:dyDescent="0.25">
      <c r="A51" s="194">
        <v>46</v>
      </c>
      <c r="B51" s="3"/>
      <c r="C51" s="3"/>
      <c r="D51" s="3"/>
      <c r="E51" s="204" t="str">
        <f>IF(B51&lt;&gt;"",CONCATENATE('Valoració '!D51,"1.1.h_00",A51),"")</f>
        <v/>
      </c>
    </row>
    <row r="52" spans="1:5" x14ac:dyDescent="0.25">
      <c r="A52" s="194">
        <v>47</v>
      </c>
      <c r="B52" s="3"/>
      <c r="C52" s="3"/>
      <c r="D52" s="3"/>
      <c r="E52" s="204" t="str">
        <f>IF(B52&lt;&gt;"",CONCATENATE('Valoració '!D52,"1.1.h_00",A52),"")</f>
        <v/>
      </c>
    </row>
    <row r="53" spans="1:5" x14ac:dyDescent="0.25">
      <c r="A53" s="194">
        <v>48</v>
      </c>
      <c r="B53" s="3"/>
      <c r="C53" s="3"/>
      <c r="D53" s="3"/>
      <c r="E53" s="204" t="str">
        <f>IF(B53&lt;&gt;"",CONCATENATE('Valoració '!D53,"1.1.h_00",A53),"")</f>
        <v/>
      </c>
    </row>
    <row r="54" spans="1:5" x14ac:dyDescent="0.25">
      <c r="A54" s="194">
        <v>49</v>
      </c>
      <c r="B54" s="3"/>
      <c r="C54" s="3"/>
      <c r="D54" s="3"/>
      <c r="E54" s="204" t="str">
        <f>IF(B54&lt;&gt;"",CONCATENATE('Valoració '!D54,"1.1.h_00",A54),"")</f>
        <v/>
      </c>
    </row>
    <row r="55" spans="1:5" x14ac:dyDescent="0.25">
      <c r="A55" s="194">
        <v>50</v>
      </c>
      <c r="B55" s="3"/>
      <c r="C55" s="3"/>
      <c r="D55" s="3"/>
      <c r="E55" s="204" t="str">
        <f>IF(B55&lt;&gt;"",CONCATENATE('Valoració '!D55,"1.1.h_00",A55),"")</f>
        <v/>
      </c>
    </row>
    <row r="56" spans="1:5" x14ac:dyDescent="0.25">
      <c r="A56" s="194">
        <v>51</v>
      </c>
      <c r="B56" s="3"/>
      <c r="C56" s="3"/>
      <c r="D56" s="3"/>
      <c r="E56" s="204" t="str">
        <f>IF(B56&lt;&gt;"",CONCATENATE('Valoració '!D56,"1.1.h_00",A56),"")</f>
        <v/>
      </c>
    </row>
    <row r="57" spans="1:5" x14ac:dyDescent="0.25">
      <c r="A57" s="194">
        <v>52</v>
      </c>
      <c r="B57" s="3"/>
      <c r="C57" s="3"/>
      <c r="D57" s="3"/>
      <c r="E57" s="204" t="str">
        <f>IF(B57&lt;&gt;"",CONCATENATE('Valoració '!D57,"1.1.h_00",A57),"")</f>
        <v/>
      </c>
    </row>
    <row r="58" spans="1:5" x14ac:dyDescent="0.25">
      <c r="A58" s="194">
        <v>53</v>
      </c>
      <c r="B58" s="3"/>
      <c r="C58" s="3"/>
      <c r="D58" s="3"/>
      <c r="E58" s="204" t="str">
        <f>IF(B58&lt;&gt;"",CONCATENATE('Valoració '!D58,"1.1.h_00",A58),"")</f>
        <v/>
      </c>
    </row>
    <row r="59" spans="1:5" x14ac:dyDescent="0.25">
      <c r="A59" s="194">
        <v>54</v>
      </c>
      <c r="B59" s="3"/>
      <c r="C59" s="3"/>
      <c r="D59" s="3"/>
      <c r="E59" s="204" t="str">
        <f>IF(B59&lt;&gt;"",CONCATENATE('Valoració '!D59,"1.1.h_00",A59),"")</f>
        <v/>
      </c>
    </row>
    <row r="60" spans="1:5" x14ac:dyDescent="0.25">
      <c r="A60" s="194">
        <v>55</v>
      </c>
      <c r="B60" s="3"/>
      <c r="C60" s="3"/>
      <c r="D60" s="3"/>
      <c r="E60" s="204" t="str">
        <f>IF(B60&lt;&gt;"",CONCATENATE('Valoració '!D60,"1.1.h_00",A60),"")</f>
        <v/>
      </c>
    </row>
    <row r="61" spans="1:5" x14ac:dyDescent="0.25">
      <c r="A61" s="194">
        <v>56</v>
      </c>
      <c r="B61" s="3"/>
      <c r="C61" s="3"/>
      <c r="D61" s="3"/>
      <c r="E61" s="204" t="str">
        <f>IF(B61&lt;&gt;"",CONCATENATE('Valoració '!D61,"1.1.h_00",A61),"")</f>
        <v/>
      </c>
    </row>
    <row r="62" spans="1:5" x14ac:dyDescent="0.25">
      <c r="A62" s="194">
        <v>57</v>
      </c>
      <c r="B62" s="3"/>
      <c r="C62" s="3"/>
      <c r="D62" s="3"/>
      <c r="E62" s="204" t="str">
        <f>IF(B62&lt;&gt;"",CONCATENATE('Valoració '!D62,"1.1.h_00",A62),"")</f>
        <v/>
      </c>
    </row>
    <row r="63" spans="1:5" x14ac:dyDescent="0.25">
      <c r="A63" s="194">
        <v>58</v>
      </c>
      <c r="B63" s="3"/>
      <c r="C63" s="3"/>
      <c r="D63" s="3"/>
      <c r="E63" s="204" t="str">
        <f>IF(B63&lt;&gt;"",CONCATENATE('Valoració '!D63,"1.1.h_00",A63),"")</f>
        <v/>
      </c>
    </row>
    <row r="64" spans="1:5" x14ac:dyDescent="0.25">
      <c r="A64" s="194">
        <v>59</v>
      </c>
      <c r="B64" s="3"/>
      <c r="C64" s="3"/>
      <c r="D64" s="3"/>
      <c r="E64" s="204" t="str">
        <f>IF(B64&lt;&gt;"",CONCATENATE('Valoració '!D64,"1.1.h_00",A64),"")</f>
        <v/>
      </c>
    </row>
    <row r="65" spans="1:5" x14ac:dyDescent="0.25">
      <c r="A65" s="194">
        <v>60</v>
      </c>
      <c r="B65" s="3"/>
      <c r="C65" s="3"/>
      <c r="D65" s="3"/>
      <c r="E65" s="204" t="str">
        <f>IF(B65&lt;&gt;"",CONCATENATE('Valoració '!D65,"1.1.h_00",A65),"")</f>
        <v/>
      </c>
    </row>
    <row r="66" spans="1:5" x14ac:dyDescent="0.25">
      <c r="A66" s="194">
        <v>61</v>
      </c>
      <c r="B66" s="3"/>
      <c r="C66" s="3"/>
      <c r="D66" s="3"/>
      <c r="E66" s="204" t="str">
        <f>IF(B66&lt;&gt;"",CONCATENATE('Valoració '!D66,"1.1.h_00",A66),"")</f>
        <v/>
      </c>
    </row>
    <row r="67" spans="1:5" x14ac:dyDescent="0.25">
      <c r="A67" s="194">
        <v>62</v>
      </c>
      <c r="B67" s="3"/>
      <c r="C67" s="3"/>
      <c r="D67" s="3"/>
      <c r="E67" s="204" t="str">
        <f>IF(B67&lt;&gt;"",CONCATENATE('Valoració '!D67,"1.1.h_00",A67),"")</f>
        <v/>
      </c>
    </row>
    <row r="68" spans="1:5" x14ac:dyDescent="0.25">
      <c r="A68" s="194">
        <v>63</v>
      </c>
      <c r="B68" s="3"/>
      <c r="C68" s="3"/>
      <c r="D68" s="3"/>
      <c r="E68" s="204" t="str">
        <f>IF(B68&lt;&gt;"",CONCATENATE('Valoració '!D68,"1.1.h_00",A68),"")</f>
        <v/>
      </c>
    </row>
    <row r="69" spans="1:5" x14ac:dyDescent="0.25">
      <c r="A69" s="194">
        <v>64</v>
      </c>
      <c r="B69" s="3"/>
      <c r="C69" s="3"/>
      <c r="D69" s="3"/>
      <c r="E69" s="204" t="str">
        <f>IF(B69&lt;&gt;"",CONCATENATE('Valoració '!D69,"1.1.h_00",A69),"")</f>
        <v/>
      </c>
    </row>
    <row r="70" spans="1:5" x14ac:dyDescent="0.25">
      <c r="A70" s="194">
        <v>65</v>
      </c>
      <c r="B70" s="3"/>
      <c r="C70" s="3"/>
      <c r="D70" s="3"/>
      <c r="E70" s="204" t="str">
        <f>IF(B70&lt;&gt;"",CONCATENATE('Valoració '!D70,"1.1.h_00",A70),"")</f>
        <v/>
      </c>
    </row>
    <row r="71" spans="1:5" x14ac:dyDescent="0.25">
      <c r="A71" s="194">
        <v>66</v>
      </c>
      <c r="B71" s="3"/>
      <c r="C71" s="3"/>
      <c r="D71" s="3"/>
      <c r="E71" s="204" t="str">
        <f>IF(B71&lt;&gt;"",CONCATENATE('Valoració '!D71,"1.1.h_00",A71),"")</f>
        <v/>
      </c>
    </row>
    <row r="72" spans="1:5" x14ac:dyDescent="0.25">
      <c r="A72" s="194">
        <v>67</v>
      </c>
      <c r="B72" s="3"/>
      <c r="C72" s="3"/>
      <c r="D72" s="3"/>
      <c r="E72" s="204" t="str">
        <f>IF(B72&lt;&gt;"",CONCATENATE('Valoració '!D72,"1.1.h_00",A72),"")</f>
        <v/>
      </c>
    </row>
    <row r="73" spans="1:5" x14ac:dyDescent="0.25">
      <c r="A73" s="194">
        <v>68</v>
      </c>
      <c r="B73" s="3"/>
      <c r="C73" s="3"/>
      <c r="D73" s="3"/>
      <c r="E73" s="204" t="str">
        <f>IF(B73&lt;&gt;"",CONCATENATE('Valoració '!D73,"1.1.h_00",A73),"")</f>
        <v/>
      </c>
    </row>
    <row r="74" spans="1:5" x14ac:dyDescent="0.25">
      <c r="A74" s="194">
        <v>69</v>
      </c>
      <c r="B74" s="3"/>
      <c r="C74" s="3"/>
      <c r="D74" s="3"/>
      <c r="E74" s="204" t="str">
        <f>IF(B74&lt;&gt;"",CONCATENATE('Valoració '!D74,"1.1.h_00",A74),"")</f>
        <v/>
      </c>
    </row>
    <row r="75" spans="1:5" x14ac:dyDescent="0.25">
      <c r="A75" s="194">
        <v>70</v>
      </c>
      <c r="B75" s="3"/>
      <c r="C75" s="3"/>
      <c r="D75" s="3"/>
      <c r="E75" s="204" t="str">
        <f>IF(B75&lt;&gt;"",CONCATENATE('Valoració '!D75,"1.1.h_00",A75),"")</f>
        <v/>
      </c>
    </row>
    <row r="76" spans="1:5" x14ac:dyDescent="0.25">
      <c r="A76" s="194">
        <v>71</v>
      </c>
      <c r="B76" s="3"/>
      <c r="C76" s="3"/>
      <c r="D76" s="3"/>
      <c r="E76" s="204" t="str">
        <f>IF(B76&lt;&gt;"",CONCATENATE('Valoració '!D76,"1.1.h_00",A76),"")</f>
        <v/>
      </c>
    </row>
    <row r="77" spans="1:5" x14ac:dyDescent="0.25">
      <c r="A77" s="194">
        <v>72</v>
      </c>
      <c r="B77" s="3"/>
      <c r="C77" s="3"/>
      <c r="D77" s="3"/>
      <c r="E77" s="204" t="str">
        <f>IF(B77&lt;&gt;"",CONCATENATE('Valoració '!D77,"1.1.h_00",A77),"")</f>
        <v/>
      </c>
    </row>
    <row r="78" spans="1:5" x14ac:dyDescent="0.25">
      <c r="A78" s="194">
        <v>73</v>
      </c>
      <c r="B78" s="3"/>
      <c r="C78" s="3"/>
      <c r="D78" s="3"/>
      <c r="E78" s="204" t="str">
        <f>IF(B78&lt;&gt;"",CONCATENATE('Valoració '!D78,"1.1.h_00",A78),"")</f>
        <v/>
      </c>
    </row>
    <row r="79" spans="1:5" x14ac:dyDescent="0.25">
      <c r="A79" s="194">
        <v>74</v>
      </c>
      <c r="B79" s="3"/>
      <c r="C79" s="3"/>
      <c r="D79" s="3"/>
      <c r="E79" s="204" t="str">
        <f>IF(B79&lt;&gt;"",CONCATENATE('Valoració '!D79,"1.1.h_00",A79),"")</f>
        <v/>
      </c>
    </row>
    <row r="80" spans="1:5" x14ac:dyDescent="0.25">
      <c r="A80" s="194">
        <v>75</v>
      </c>
      <c r="B80" s="3"/>
      <c r="C80" s="3"/>
      <c r="D80" s="3"/>
      <c r="E80" s="204" t="str">
        <f>IF(B80&lt;&gt;"",CONCATENATE('Valoració '!D80,"1.1.h_00",A80),"")</f>
        <v/>
      </c>
    </row>
    <row r="81" spans="1:5" x14ac:dyDescent="0.25">
      <c r="A81" s="194">
        <v>76</v>
      </c>
      <c r="B81" s="3"/>
      <c r="C81" s="3"/>
      <c r="D81" s="3"/>
      <c r="E81" s="204" t="str">
        <f>IF(B81&lt;&gt;"",CONCATENATE('Valoració '!D81,"1.1.h_00",A81),"")</f>
        <v/>
      </c>
    </row>
    <row r="82" spans="1:5" x14ac:dyDescent="0.25">
      <c r="A82" s="194">
        <v>77</v>
      </c>
      <c r="B82" s="3"/>
      <c r="C82" s="3"/>
      <c r="D82" s="3"/>
      <c r="E82" s="204" t="str">
        <f>IF(B82&lt;&gt;"",CONCATENATE('Valoració '!D82,"1.1.h_00",A82),"")</f>
        <v/>
      </c>
    </row>
    <row r="83" spans="1:5" x14ac:dyDescent="0.25">
      <c r="A83" s="194">
        <v>78</v>
      </c>
      <c r="B83" s="3"/>
      <c r="C83" s="3"/>
      <c r="D83" s="3"/>
      <c r="E83" s="204" t="str">
        <f>IF(B83&lt;&gt;"",CONCATENATE('Valoració '!D83,"1.1.h_00",A83),"")</f>
        <v/>
      </c>
    </row>
    <row r="84" spans="1:5" x14ac:dyDescent="0.25">
      <c r="A84" s="194">
        <v>79</v>
      </c>
      <c r="B84" s="3"/>
      <c r="C84" s="3"/>
      <c r="D84" s="3"/>
      <c r="E84" s="204" t="str">
        <f>IF(B84&lt;&gt;"",CONCATENATE('Valoració '!D84,"1.1.h_00",A84),"")</f>
        <v/>
      </c>
    </row>
    <row r="85" spans="1:5" x14ac:dyDescent="0.25">
      <c r="A85" s="194">
        <v>80</v>
      </c>
      <c r="B85" s="3"/>
      <c r="C85" s="3"/>
      <c r="D85" s="3"/>
      <c r="E85" s="204" t="str">
        <f>IF(B85&lt;&gt;"",CONCATENATE('Valoració '!D85,"1.1.h_00",A85),"")</f>
        <v/>
      </c>
    </row>
    <row r="86" spans="1:5" x14ac:dyDescent="0.25">
      <c r="A86" s="194">
        <v>81</v>
      </c>
      <c r="B86" s="3"/>
      <c r="C86" s="3"/>
      <c r="D86" s="3"/>
      <c r="E86" s="204" t="str">
        <f>IF(B86&lt;&gt;"",CONCATENATE('Valoració '!D86,"1.1.h_00",A86),"")</f>
        <v/>
      </c>
    </row>
    <row r="87" spans="1:5" x14ac:dyDescent="0.25">
      <c r="A87" s="194">
        <v>82</v>
      </c>
      <c r="B87" s="3"/>
      <c r="C87" s="3"/>
      <c r="D87" s="3"/>
      <c r="E87" s="204" t="str">
        <f>IF(B87&lt;&gt;"",CONCATENATE('Valoració '!D87,"1.1.h_00",A87),"")</f>
        <v/>
      </c>
    </row>
    <row r="88" spans="1:5" x14ac:dyDescent="0.25">
      <c r="A88" s="194">
        <v>83</v>
      </c>
      <c r="B88" s="3"/>
      <c r="C88" s="3"/>
      <c r="D88" s="3"/>
      <c r="E88" s="204" t="str">
        <f>IF(B88&lt;&gt;"",CONCATENATE('Valoració '!D88,"1.1.h_00",A88),"")</f>
        <v/>
      </c>
    </row>
    <row r="89" spans="1:5" x14ac:dyDescent="0.25">
      <c r="A89" s="194">
        <v>84</v>
      </c>
      <c r="B89" s="3"/>
      <c r="C89" s="3"/>
      <c r="D89" s="3"/>
      <c r="E89" s="204" t="str">
        <f>IF(B89&lt;&gt;"",CONCATENATE('Valoració '!D89,"1.1.h_00",A89),"")</f>
        <v/>
      </c>
    </row>
    <row r="90" spans="1:5" x14ac:dyDescent="0.25">
      <c r="A90" s="194">
        <v>85</v>
      </c>
      <c r="B90" s="3"/>
      <c r="C90" s="3"/>
      <c r="D90" s="3"/>
      <c r="E90" s="204" t="str">
        <f>IF(B90&lt;&gt;"",CONCATENATE('Valoració '!D90,"1.1.h_00",A90),"")</f>
        <v/>
      </c>
    </row>
    <row r="91" spans="1:5" x14ac:dyDescent="0.25">
      <c r="A91" s="194">
        <v>86</v>
      </c>
      <c r="B91" s="3"/>
      <c r="C91" s="3"/>
      <c r="D91" s="3"/>
      <c r="E91" s="204" t="str">
        <f>IF(B91&lt;&gt;"",CONCATENATE('Valoració '!D91,"1.1.h_00",A91),"")</f>
        <v/>
      </c>
    </row>
    <row r="92" spans="1:5" x14ac:dyDescent="0.25">
      <c r="A92" s="194">
        <v>87</v>
      </c>
      <c r="B92" s="3"/>
      <c r="C92" s="3"/>
      <c r="D92" s="3"/>
      <c r="E92" s="204" t="str">
        <f>IF(B92&lt;&gt;"",CONCATENATE('Valoració '!D92,"1.1.h_00",A92),"")</f>
        <v/>
      </c>
    </row>
    <row r="93" spans="1:5" x14ac:dyDescent="0.25">
      <c r="A93" s="194">
        <v>88</v>
      </c>
      <c r="B93" s="3"/>
      <c r="C93" s="3"/>
      <c r="D93" s="3"/>
      <c r="E93" s="204" t="str">
        <f>IF(B93&lt;&gt;"",CONCATENATE('Valoració '!D93,"1.1.h_00",A93),"")</f>
        <v/>
      </c>
    </row>
    <row r="94" spans="1:5" x14ac:dyDescent="0.25">
      <c r="A94" s="194">
        <v>89</v>
      </c>
      <c r="B94" s="3"/>
      <c r="C94" s="3"/>
      <c r="D94" s="3"/>
      <c r="E94" s="204" t="str">
        <f>IF(B94&lt;&gt;"",CONCATENATE('Valoració '!D94,"1.1.h_00",A94),"")</f>
        <v/>
      </c>
    </row>
    <row r="95" spans="1:5" x14ac:dyDescent="0.25">
      <c r="A95" s="194">
        <v>90</v>
      </c>
      <c r="B95" s="3"/>
      <c r="C95" s="3"/>
      <c r="D95" s="3"/>
      <c r="E95" s="204" t="str">
        <f>IF(B95&lt;&gt;"",CONCATENATE('Valoració '!D95,"1.1.h_00",A95),"")</f>
        <v/>
      </c>
    </row>
    <row r="96" spans="1:5" x14ac:dyDescent="0.25">
      <c r="A96" s="194">
        <v>91</v>
      </c>
      <c r="B96" s="3"/>
      <c r="C96" s="3"/>
      <c r="D96" s="3"/>
      <c r="E96" s="204" t="str">
        <f>IF(B96&lt;&gt;"",CONCATENATE('Valoració '!D96,"1.1.h_00",A96),"")</f>
        <v/>
      </c>
    </row>
    <row r="97" spans="1:5" x14ac:dyDescent="0.25">
      <c r="A97" s="194">
        <v>92</v>
      </c>
      <c r="B97" s="3"/>
      <c r="C97" s="3"/>
      <c r="D97" s="3"/>
      <c r="E97" s="204" t="str">
        <f>IF(B97&lt;&gt;"",CONCATENATE('Valoració '!D97,"1.1.h_00",A97),"")</f>
        <v/>
      </c>
    </row>
    <row r="98" spans="1:5" x14ac:dyDescent="0.25">
      <c r="A98" s="194">
        <v>93</v>
      </c>
      <c r="B98" s="3"/>
      <c r="C98" s="3"/>
      <c r="D98" s="3"/>
      <c r="E98" s="204" t="str">
        <f>IF(B98&lt;&gt;"",CONCATENATE('Valoració '!D98,"1.1.h_00",A98),"")</f>
        <v/>
      </c>
    </row>
    <row r="99" spans="1:5" x14ac:dyDescent="0.25">
      <c r="A99" s="194">
        <v>94</v>
      </c>
      <c r="B99" s="3"/>
      <c r="C99" s="3"/>
      <c r="D99" s="3"/>
      <c r="E99" s="204" t="str">
        <f>IF(B99&lt;&gt;"",CONCATENATE('Valoració '!D99,"1.1.h_00",A99),"")</f>
        <v/>
      </c>
    </row>
    <row r="100" spans="1:5" x14ac:dyDescent="0.25">
      <c r="A100" s="194">
        <v>95</v>
      </c>
      <c r="B100" s="3"/>
      <c r="C100" s="3"/>
      <c r="D100" s="3"/>
      <c r="E100" s="204" t="str">
        <f>IF(B100&lt;&gt;"",CONCATENATE('Valoració '!D100,"1.1.h_00",A100),"")</f>
        <v/>
      </c>
    </row>
    <row r="101" spans="1:5" x14ac:dyDescent="0.25">
      <c r="A101" s="194">
        <v>96</v>
      </c>
      <c r="B101" s="3"/>
      <c r="C101" s="3"/>
      <c r="D101" s="3"/>
      <c r="E101" s="204" t="str">
        <f>IF(B101&lt;&gt;"",CONCATENATE('Valoració '!D101,"1.1.h_00",A101),"")</f>
        <v/>
      </c>
    </row>
    <row r="102" spans="1:5" x14ac:dyDescent="0.25">
      <c r="A102" s="194">
        <v>97</v>
      </c>
      <c r="B102" s="3"/>
      <c r="C102" s="3"/>
      <c r="D102" s="3"/>
      <c r="E102" s="204" t="str">
        <f>IF(B102&lt;&gt;"",CONCATENATE('Valoració '!D102,"1.1.h_00",A102),"")</f>
        <v/>
      </c>
    </row>
    <row r="103" spans="1:5" x14ac:dyDescent="0.25">
      <c r="A103" s="194">
        <v>98</v>
      </c>
      <c r="B103" s="3"/>
      <c r="C103" s="3"/>
      <c r="D103" s="3"/>
      <c r="E103" s="204" t="str">
        <f>IF(B103&lt;&gt;"",CONCATENATE('Valoració '!D103,"1.1.h_00",A103),"")</f>
        <v/>
      </c>
    </row>
    <row r="104" spans="1:5" x14ac:dyDescent="0.25">
      <c r="A104" s="194">
        <v>99</v>
      </c>
      <c r="B104" s="3"/>
      <c r="C104" s="3"/>
      <c r="D104" s="3"/>
      <c r="E104" s="204" t="str">
        <f>IF(B104&lt;&gt;"",CONCATENATE('Valoració '!D104,"1.1.h_00",A104),"")</f>
        <v/>
      </c>
    </row>
    <row r="105" spans="1:5" x14ac:dyDescent="0.25">
      <c r="A105" s="194">
        <v>100</v>
      </c>
      <c r="B105" s="3"/>
      <c r="C105" s="3"/>
      <c r="D105" s="3"/>
      <c r="E105" s="204" t="str">
        <f>IF(B105&lt;&gt;"",CONCATENATE('Valoració '!D105,"1.1.h_00",A105),"")</f>
        <v/>
      </c>
    </row>
    <row r="107" spans="1:5" ht="15.75" x14ac:dyDescent="0.25">
      <c r="B107" s="21"/>
      <c r="C107" s="21"/>
    </row>
  </sheetData>
  <sheetProtection algorithmName="SHA-512" hashValue="qqt1kA4DsCPDou7Ctjnf1v5+8BLMvbOSqFkXBtVIF/ipRTE6+AsiJjt1xN9dSQ+ndAYvstRmK4aKoAd5IlzZnA==" saltValue="geBPgvTMJR+WZu62cd+lBw==" spinCount="100000" sheet="1" objects="1" scenarios="1"/>
  <mergeCells count="1">
    <mergeCell ref="A4:D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0"/>
  <dimension ref="A1:U107"/>
  <sheetViews>
    <sheetView workbookViewId="0">
      <pane ySplit="7" topLeftCell="A8" activePane="bottomLeft" state="frozen"/>
      <selection pane="bottomLeft" activeCell="A7" sqref="A7"/>
    </sheetView>
  </sheetViews>
  <sheetFormatPr baseColWidth="10" defaultColWidth="9.140625" defaultRowHeight="15" x14ac:dyDescent="0.25"/>
  <cols>
    <col min="2" max="2" width="40.140625" customWidth="1"/>
    <col min="3" max="3" width="13.85546875" customWidth="1"/>
    <col min="4" max="4" width="11.5703125" customWidth="1"/>
    <col min="5" max="5" width="23.42578125" customWidth="1"/>
    <col min="6" max="6" width="10.28515625" customWidth="1"/>
    <col min="7" max="7" width="14.140625" customWidth="1"/>
    <col min="8" max="8" width="12.7109375" customWidth="1"/>
    <col min="9" max="9" width="13.42578125" customWidth="1"/>
    <col min="10" max="10" width="13.5703125" customWidth="1"/>
    <col min="11" max="12" width="12.85546875" customWidth="1"/>
    <col min="13" max="13" width="19.7109375" bestFit="1" customWidth="1"/>
  </cols>
  <sheetData>
    <row r="1" spans="1:21" x14ac:dyDescent="0.25">
      <c r="A1" s="10" t="s">
        <v>83</v>
      </c>
      <c r="S1" s="6"/>
    </row>
    <row r="2" spans="1:21" x14ac:dyDescent="0.25">
      <c r="A2" s="11" t="s">
        <v>56</v>
      </c>
      <c r="S2" s="6"/>
    </row>
    <row r="3" spans="1:21" x14ac:dyDescent="0.25">
      <c r="A3" s="10"/>
      <c r="S3" s="6"/>
    </row>
    <row r="4" spans="1:21" ht="26.25" customHeight="1" x14ac:dyDescent="0.3">
      <c r="A4" s="26" t="s">
        <v>109</v>
      </c>
      <c r="B4" s="144" t="s">
        <v>84</v>
      </c>
      <c r="C4" s="145"/>
      <c r="D4" s="146">
        <f>SUM(K8:K107)</f>
        <v>0</v>
      </c>
      <c r="S4" s="6"/>
      <c r="U4" s="26" t="s">
        <v>109</v>
      </c>
    </row>
    <row r="5" spans="1:21" x14ac:dyDescent="0.25">
      <c r="A5" s="10"/>
      <c r="S5" s="6"/>
    </row>
    <row r="6" spans="1:21" ht="15.75" x14ac:dyDescent="0.25">
      <c r="A6" s="266" t="s">
        <v>180</v>
      </c>
      <c r="B6" s="266"/>
      <c r="C6" s="266"/>
      <c r="D6" s="266"/>
      <c r="E6" s="266"/>
      <c r="F6" s="266"/>
      <c r="G6" s="266"/>
      <c r="H6" s="266"/>
      <c r="I6" s="266"/>
    </row>
    <row r="7" spans="1:21" ht="45" x14ac:dyDescent="0.25">
      <c r="A7" s="194" t="s">
        <v>54</v>
      </c>
      <c r="B7" s="195" t="s">
        <v>85</v>
      </c>
      <c r="C7" s="195" t="s">
        <v>86</v>
      </c>
      <c r="D7" s="195" t="s">
        <v>44</v>
      </c>
      <c r="E7" s="195" t="s">
        <v>43</v>
      </c>
      <c r="F7" s="195" t="s">
        <v>48</v>
      </c>
      <c r="G7" s="195" t="s">
        <v>73</v>
      </c>
      <c r="H7" s="195" t="s">
        <v>49</v>
      </c>
      <c r="I7" s="195" t="s">
        <v>50</v>
      </c>
      <c r="J7" s="195" t="s">
        <v>51</v>
      </c>
      <c r="K7" s="190" t="s">
        <v>58</v>
      </c>
      <c r="L7" s="190" t="s">
        <v>110</v>
      </c>
      <c r="M7" s="192" t="s">
        <v>52</v>
      </c>
    </row>
    <row r="8" spans="1:21" x14ac:dyDescent="0.25">
      <c r="A8" s="194">
        <v>1</v>
      </c>
      <c r="B8" s="3"/>
      <c r="C8" s="3"/>
      <c r="D8" s="3"/>
      <c r="E8" s="3"/>
      <c r="F8" s="3"/>
      <c r="G8" s="3"/>
      <c r="H8" s="3"/>
      <c r="I8" s="3"/>
      <c r="J8" s="3"/>
      <c r="K8" s="191">
        <f>IF(AND(C8="si",F8="si"),1,IF(AND(C8="si",F8="no"),IF(G8="si",0.5,0),0))+IF(AND(C8="no",F8="si"),0.3,IF(AND(C8="no",F8="no"),IF(G8="si",0.15,0)))</f>
        <v>0</v>
      </c>
      <c r="L8" s="84"/>
      <c r="M8" s="193" t="str">
        <f>IF(L8="","",IF(L8="SI","No cal documentació",IF(K8&gt;0,(CONCATENATE("2ii_",'Valoració '!$D$7,"00",A8))," ")))</f>
        <v/>
      </c>
    </row>
    <row r="9" spans="1:21" x14ac:dyDescent="0.25">
      <c r="A9" s="194">
        <v>2</v>
      </c>
      <c r="B9" s="3"/>
      <c r="C9" s="3"/>
      <c r="D9" s="3"/>
      <c r="E9" s="3"/>
      <c r="F9" s="3"/>
      <c r="G9" s="3"/>
      <c r="H9" s="3"/>
      <c r="I9" s="3"/>
      <c r="J9" s="3"/>
      <c r="K9" s="191">
        <f>IF(AND(C9="si",F9="si"),1,IF(AND(C9="si",F9="no"),IF(G9="si",0.5,0),0))+IF(AND(C9="no",F9="si"),0.3,IF(AND(C9="no",F9="no"),IF(G9="si",0.15,0)))</f>
        <v>0</v>
      </c>
      <c r="L9" s="84"/>
      <c r="M9" s="193" t="str">
        <f>IF(L9="","",IF(L9="SI","No cal documentació",IF(K9&gt;0,(CONCATENATE("2ii_",'Valoració '!$D$7,"00",A9))," ")))</f>
        <v/>
      </c>
    </row>
    <row r="10" spans="1:21" x14ac:dyDescent="0.25">
      <c r="A10" s="194">
        <v>3</v>
      </c>
      <c r="B10" s="3"/>
      <c r="C10" s="3"/>
      <c r="D10" s="3"/>
      <c r="E10" s="3"/>
      <c r="F10" s="3"/>
      <c r="G10" s="3"/>
      <c r="H10" s="3"/>
      <c r="I10" s="3"/>
      <c r="J10" s="3"/>
      <c r="K10" s="191">
        <f t="shared" ref="K10:K107" si="0">IF(AND(C10="si",F10="si"),1,IF(AND(C10="si",F10="no"),IF(G10="si",0.5,0),0))+IF(AND(C10="no",F10="si"),0.3,IF(AND(C10="no",F10="no"),IF(G10="si",0.15,0)))</f>
        <v>0</v>
      </c>
      <c r="L10" s="84"/>
      <c r="M10" s="193" t="str">
        <f>IF(L10="","",IF(L10="SI","No cal documentació",IF(K10&gt;0,(CONCATENATE("2ii_",'Valoració '!$D$7,"00",A10))," ")))</f>
        <v/>
      </c>
    </row>
    <row r="11" spans="1:21" x14ac:dyDescent="0.25">
      <c r="A11" s="194">
        <v>4</v>
      </c>
      <c r="B11" s="3"/>
      <c r="C11" s="3"/>
      <c r="D11" s="3"/>
      <c r="E11" s="3"/>
      <c r="F11" s="3"/>
      <c r="G11" s="3"/>
      <c r="H11" s="3"/>
      <c r="I11" s="3"/>
      <c r="J11" s="3"/>
      <c r="K11" s="191">
        <f t="shared" si="0"/>
        <v>0</v>
      </c>
      <c r="L11" s="84"/>
      <c r="M11" s="193" t="str">
        <f>IF(L11="","",IF(L11="SI","No cal documentació",IF(K11&gt;0,(CONCATENATE("2ii_",'Valoració '!$D$7,"00",A11))," ")))</f>
        <v/>
      </c>
    </row>
    <row r="12" spans="1:21" x14ac:dyDescent="0.25">
      <c r="A12" s="194">
        <v>5</v>
      </c>
      <c r="B12" s="3"/>
      <c r="C12" s="3"/>
      <c r="D12" s="3"/>
      <c r="E12" s="3"/>
      <c r="F12" s="3"/>
      <c r="G12" s="3"/>
      <c r="H12" s="3"/>
      <c r="I12" s="3"/>
      <c r="J12" s="3"/>
      <c r="K12" s="191">
        <f t="shared" si="0"/>
        <v>0</v>
      </c>
      <c r="L12" s="84"/>
      <c r="M12" s="193" t="str">
        <f>IF(L12="","",IF(L12="SI","No cal documentació",IF(K12&gt;0,(CONCATENATE("2ii_",'Valoració '!$D$7,"00",A12))," ")))</f>
        <v/>
      </c>
    </row>
    <row r="13" spans="1:21" x14ac:dyDescent="0.25">
      <c r="A13" s="194">
        <v>6</v>
      </c>
      <c r="B13" s="3"/>
      <c r="C13" s="3"/>
      <c r="D13" s="3"/>
      <c r="E13" s="3"/>
      <c r="F13" s="3"/>
      <c r="G13" s="3"/>
      <c r="H13" s="3"/>
      <c r="I13" s="3"/>
      <c r="J13" s="3"/>
      <c r="K13" s="191">
        <f t="shared" si="0"/>
        <v>0</v>
      </c>
      <c r="L13" s="84"/>
      <c r="M13" s="193" t="str">
        <f>IF(L13="","",IF(L13="SI","No cal documentació",IF(K13&gt;0,(CONCATENATE("2ii_",'Valoració '!$D$7,"00",A13))," ")))</f>
        <v/>
      </c>
    </row>
    <row r="14" spans="1:21" x14ac:dyDescent="0.25">
      <c r="A14" s="194">
        <v>7</v>
      </c>
      <c r="B14" s="3"/>
      <c r="C14" s="3"/>
      <c r="D14" s="3"/>
      <c r="E14" s="3"/>
      <c r="F14" s="3"/>
      <c r="G14" s="3"/>
      <c r="H14" s="3"/>
      <c r="I14" s="3"/>
      <c r="J14" s="3"/>
      <c r="K14" s="191">
        <f t="shared" si="0"/>
        <v>0</v>
      </c>
      <c r="L14" s="84"/>
      <c r="M14" s="193" t="str">
        <f>IF(L14="","",IF(L14="SI","No cal documentació",IF(K14&gt;0,(CONCATENATE("2ii_",'Valoració '!$D$7,"00",A14))," ")))</f>
        <v/>
      </c>
    </row>
    <row r="15" spans="1:21" x14ac:dyDescent="0.25">
      <c r="A15" s="194">
        <v>8</v>
      </c>
      <c r="B15" s="3"/>
      <c r="C15" s="3"/>
      <c r="D15" s="3"/>
      <c r="E15" s="3"/>
      <c r="F15" s="3"/>
      <c r="G15" s="3"/>
      <c r="H15" s="3"/>
      <c r="I15" s="3"/>
      <c r="J15" s="3"/>
      <c r="K15" s="191">
        <f t="shared" si="0"/>
        <v>0</v>
      </c>
      <c r="L15" s="84"/>
      <c r="M15" s="193" t="str">
        <f>IF(L15="","",IF(L15="SI","No cal documentació",IF(K15&gt;0,(CONCATENATE("2ii_",'Valoració '!$D$7,"00",A15))," ")))</f>
        <v/>
      </c>
    </row>
    <row r="16" spans="1:21" x14ac:dyDescent="0.25">
      <c r="A16" s="194">
        <v>9</v>
      </c>
      <c r="B16" s="3"/>
      <c r="C16" s="3"/>
      <c r="D16" s="3"/>
      <c r="E16" s="3"/>
      <c r="F16" s="3"/>
      <c r="G16" s="3"/>
      <c r="H16" s="3"/>
      <c r="I16" s="3"/>
      <c r="J16" s="3"/>
      <c r="K16" s="191">
        <f t="shared" si="0"/>
        <v>0</v>
      </c>
      <c r="L16" s="84"/>
      <c r="M16" s="193" t="str">
        <f>IF(L16="","",IF(L16="SI","No cal documentació",IF(K16&gt;0,(CONCATENATE("2ii_",'Valoració '!$D$7,"00",A16))," ")))</f>
        <v/>
      </c>
    </row>
    <row r="17" spans="1:13" x14ac:dyDescent="0.25">
      <c r="A17" s="194">
        <v>10</v>
      </c>
      <c r="B17" s="3"/>
      <c r="C17" s="3"/>
      <c r="D17" s="3"/>
      <c r="E17" s="3"/>
      <c r="F17" s="3"/>
      <c r="G17" s="3"/>
      <c r="H17" s="3"/>
      <c r="I17" s="3"/>
      <c r="J17" s="3"/>
      <c r="K17" s="191">
        <f t="shared" si="0"/>
        <v>0</v>
      </c>
      <c r="L17" s="84"/>
      <c r="M17" s="193" t="str">
        <f>IF(L17="","",IF(L17="SI","No cal documentació",IF(K17&gt;0,(CONCATENATE("2ii_",'Valoració '!$D$7,"00",A17))," ")))</f>
        <v/>
      </c>
    </row>
    <row r="18" spans="1:13" x14ac:dyDescent="0.25">
      <c r="A18" s="194">
        <v>11</v>
      </c>
      <c r="B18" s="3"/>
      <c r="C18" s="3"/>
      <c r="D18" s="3"/>
      <c r="E18" s="3"/>
      <c r="F18" s="3"/>
      <c r="G18" s="3"/>
      <c r="H18" s="3"/>
      <c r="I18" s="3"/>
      <c r="J18" s="3"/>
      <c r="K18" s="191">
        <f t="shared" si="0"/>
        <v>0</v>
      </c>
      <c r="L18" s="84"/>
      <c r="M18" s="193" t="str">
        <f>IF(L18="","",IF(L18="SI","No cal documentació",IF(K18&gt;0,(CONCATENATE("2ii_",'Valoració '!$D$7,"00",A18))," ")))</f>
        <v/>
      </c>
    </row>
    <row r="19" spans="1:13" x14ac:dyDescent="0.25">
      <c r="A19" s="194">
        <v>12</v>
      </c>
      <c r="B19" s="3"/>
      <c r="C19" s="3"/>
      <c r="D19" s="3"/>
      <c r="E19" s="3"/>
      <c r="F19" s="3"/>
      <c r="G19" s="3"/>
      <c r="H19" s="3"/>
      <c r="I19" s="3"/>
      <c r="J19" s="3"/>
      <c r="K19" s="191">
        <f t="shared" si="0"/>
        <v>0</v>
      </c>
      <c r="L19" s="84"/>
      <c r="M19" s="193" t="str">
        <f>IF(L19="","",IF(L19="SI","No cal documentació",IF(K19&gt;0,(CONCATENATE("2ii_",'Valoració '!$D$7,"00",A19))," ")))</f>
        <v/>
      </c>
    </row>
    <row r="20" spans="1:13" x14ac:dyDescent="0.25">
      <c r="A20" s="194">
        <v>13</v>
      </c>
      <c r="B20" s="3"/>
      <c r="C20" s="3"/>
      <c r="D20" s="3"/>
      <c r="E20" s="3"/>
      <c r="F20" s="3"/>
      <c r="G20" s="3"/>
      <c r="H20" s="3"/>
      <c r="I20" s="3"/>
      <c r="J20" s="3"/>
      <c r="K20" s="191">
        <f t="shared" si="0"/>
        <v>0</v>
      </c>
      <c r="L20" s="84"/>
      <c r="M20" s="193" t="str">
        <f>IF(L20="","",IF(L20="SI","No cal documentació",IF(K20&gt;0,(CONCATENATE("2ii_",'Valoració '!$D$7,"00",A20))," ")))</f>
        <v/>
      </c>
    </row>
    <row r="21" spans="1:13" x14ac:dyDescent="0.25">
      <c r="A21" s="194">
        <v>14</v>
      </c>
      <c r="B21" s="3"/>
      <c r="C21" s="3"/>
      <c r="D21" s="3"/>
      <c r="E21" s="3"/>
      <c r="F21" s="3"/>
      <c r="G21" s="3"/>
      <c r="H21" s="3"/>
      <c r="I21" s="3"/>
      <c r="J21" s="3"/>
      <c r="K21" s="191">
        <f t="shared" si="0"/>
        <v>0</v>
      </c>
      <c r="L21" s="84"/>
      <c r="M21" s="193" t="str">
        <f>IF(L21="","",IF(L21="SI","No cal documentació",IF(K21&gt;0,(CONCATENATE("2ii_",'Valoració '!$D$7,"00",A21))," ")))</f>
        <v/>
      </c>
    </row>
    <row r="22" spans="1:13" x14ac:dyDescent="0.25">
      <c r="A22" s="194">
        <v>15</v>
      </c>
      <c r="B22" s="3"/>
      <c r="C22" s="3"/>
      <c r="D22" s="3"/>
      <c r="E22" s="3"/>
      <c r="F22" s="3"/>
      <c r="G22" s="3"/>
      <c r="H22" s="3"/>
      <c r="I22" s="3"/>
      <c r="J22" s="3"/>
      <c r="K22" s="191">
        <f t="shared" si="0"/>
        <v>0</v>
      </c>
      <c r="L22" s="84"/>
      <c r="M22" s="193" t="str">
        <f>IF(L22="","",IF(L22="SI","No cal documentació",IF(K22&gt;0,(CONCATENATE("2ii_",'Valoració '!$D$7,"00",A22))," ")))</f>
        <v/>
      </c>
    </row>
    <row r="23" spans="1:13" x14ac:dyDescent="0.25">
      <c r="A23" s="194">
        <v>16</v>
      </c>
      <c r="B23" s="3"/>
      <c r="C23" s="3"/>
      <c r="D23" s="3"/>
      <c r="E23" s="3"/>
      <c r="F23" s="3"/>
      <c r="G23" s="3"/>
      <c r="H23" s="3"/>
      <c r="I23" s="3"/>
      <c r="J23" s="3"/>
      <c r="K23" s="191">
        <f t="shared" si="0"/>
        <v>0</v>
      </c>
      <c r="L23" s="84"/>
      <c r="M23" s="193" t="str">
        <f>IF(L23="","",IF(L23="SI","No cal documentació",IF(K23&gt;0,(CONCATENATE("2ii_",'Valoració '!$D$7,"00",A23))," ")))</f>
        <v/>
      </c>
    </row>
    <row r="24" spans="1:13" x14ac:dyDescent="0.25">
      <c r="A24" s="194">
        <v>17</v>
      </c>
      <c r="B24" s="3"/>
      <c r="C24" s="3"/>
      <c r="D24" s="3"/>
      <c r="E24" s="3"/>
      <c r="F24" s="3"/>
      <c r="G24" s="3"/>
      <c r="H24" s="3"/>
      <c r="I24" s="3"/>
      <c r="J24" s="3"/>
      <c r="K24" s="191">
        <f t="shared" si="0"/>
        <v>0</v>
      </c>
      <c r="L24" s="84"/>
      <c r="M24" s="193" t="str">
        <f>IF(L24="","",IF(L24="SI","No cal documentació",IF(K24&gt;0,(CONCATENATE("2ii_",'Valoració '!$D$7,"00",A24))," ")))</f>
        <v/>
      </c>
    </row>
    <row r="25" spans="1:13" x14ac:dyDescent="0.25">
      <c r="A25" s="194">
        <v>18</v>
      </c>
      <c r="B25" s="3"/>
      <c r="C25" s="3"/>
      <c r="D25" s="3"/>
      <c r="E25" s="3"/>
      <c r="F25" s="3"/>
      <c r="G25" s="3"/>
      <c r="H25" s="3"/>
      <c r="I25" s="3"/>
      <c r="J25" s="3"/>
      <c r="K25" s="191">
        <f t="shared" si="0"/>
        <v>0</v>
      </c>
      <c r="L25" s="84"/>
      <c r="M25" s="193" t="str">
        <f>IF(L25="","",IF(L25="SI","No cal documentació",IF(K25&gt;0,(CONCATENATE("2ii_",'Valoració '!$D$7,"00",A25))," ")))</f>
        <v/>
      </c>
    </row>
    <row r="26" spans="1:13" x14ac:dyDescent="0.25">
      <c r="A26" s="194">
        <v>19</v>
      </c>
      <c r="B26" s="3"/>
      <c r="C26" s="3"/>
      <c r="D26" s="3"/>
      <c r="E26" s="3"/>
      <c r="F26" s="3"/>
      <c r="G26" s="3"/>
      <c r="H26" s="3"/>
      <c r="I26" s="3"/>
      <c r="J26" s="3"/>
      <c r="K26" s="191">
        <f t="shared" si="0"/>
        <v>0</v>
      </c>
      <c r="L26" s="84"/>
      <c r="M26" s="193" t="str">
        <f>IF(L26="","",IF(L26="SI","No cal documentació",IF(K26&gt;0,(CONCATENATE("2ii_",'Valoració '!$D$7,"00",A26))," ")))</f>
        <v/>
      </c>
    </row>
    <row r="27" spans="1:13" x14ac:dyDescent="0.25">
      <c r="A27" s="194">
        <v>20</v>
      </c>
      <c r="B27" s="3"/>
      <c r="C27" s="3"/>
      <c r="D27" s="3"/>
      <c r="E27" s="3"/>
      <c r="F27" s="3"/>
      <c r="G27" s="3"/>
      <c r="H27" s="3"/>
      <c r="I27" s="3"/>
      <c r="J27" s="3"/>
      <c r="K27" s="191">
        <f t="shared" ref="K27:K90" si="1">IF(AND(C27="si",F27="si"),1,IF(AND(C27="si",F27="no"),IF(G27="si",0.5,0),0))+IF(AND(C27="no",F27="si"),0.3,IF(AND(C27="no",F27="no"),IF(G27="si",0.15,0)))</f>
        <v>0</v>
      </c>
      <c r="L27" s="84"/>
      <c r="M27" s="193" t="str">
        <f>IF(L27="","",IF(L27="SI","No cal documentació",IF(K27&gt;0,(CONCATENATE("2ii_",'Valoració '!$D$7,"00",A27))," ")))</f>
        <v/>
      </c>
    </row>
    <row r="28" spans="1:13" x14ac:dyDescent="0.25">
      <c r="A28" s="194">
        <v>21</v>
      </c>
      <c r="B28" s="3"/>
      <c r="C28" s="3"/>
      <c r="D28" s="3"/>
      <c r="E28" s="3"/>
      <c r="F28" s="3"/>
      <c r="G28" s="3"/>
      <c r="H28" s="3"/>
      <c r="I28" s="3"/>
      <c r="J28" s="3"/>
      <c r="K28" s="191">
        <f t="shared" si="1"/>
        <v>0</v>
      </c>
      <c r="L28" s="84"/>
      <c r="M28" s="193" t="str">
        <f>IF(L28="","",IF(L28="SI","No cal documentació",IF(K28&gt;0,(CONCATENATE("2ii_",'Valoració '!$D$7,"00",A28))," ")))</f>
        <v/>
      </c>
    </row>
    <row r="29" spans="1:13" x14ac:dyDescent="0.25">
      <c r="A29" s="194">
        <v>22</v>
      </c>
      <c r="B29" s="3"/>
      <c r="C29" s="3"/>
      <c r="D29" s="3"/>
      <c r="E29" s="3"/>
      <c r="F29" s="3"/>
      <c r="G29" s="3"/>
      <c r="H29" s="3"/>
      <c r="I29" s="3"/>
      <c r="J29" s="3"/>
      <c r="K29" s="191">
        <f t="shared" si="1"/>
        <v>0</v>
      </c>
      <c r="L29" s="84"/>
      <c r="M29" s="193" t="str">
        <f>IF(L29="","",IF(L29="SI","No cal documentació",IF(K29&gt;0,(CONCATENATE("2ii_",'Valoració '!$D$7,"00",A29))," ")))</f>
        <v/>
      </c>
    </row>
    <row r="30" spans="1:13" x14ac:dyDescent="0.25">
      <c r="A30" s="194">
        <v>23</v>
      </c>
      <c r="B30" s="3"/>
      <c r="C30" s="3"/>
      <c r="D30" s="3"/>
      <c r="E30" s="3"/>
      <c r="F30" s="3"/>
      <c r="G30" s="3"/>
      <c r="H30" s="3"/>
      <c r="I30" s="3"/>
      <c r="J30" s="3"/>
      <c r="K30" s="191">
        <f t="shared" si="1"/>
        <v>0</v>
      </c>
      <c r="L30" s="84"/>
      <c r="M30" s="193" t="str">
        <f>IF(L30="","",IF(L30="SI","No cal documentació",IF(K30&gt;0,(CONCATENATE("2ii_",'Valoració '!$D$7,"00",A30))," ")))</f>
        <v/>
      </c>
    </row>
    <row r="31" spans="1:13" x14ac:dyDescent="0.25">
      <c r="A31" s="194">
        <v>24</v>
      </c>
      <c r="B31" s="3"/>
      <c r="C31" s="3"/>
      <c r="D31" s="3"/>
      <c r="E31" s="3"/>
      <c r="F31" s="3"/>
      <c r="G31" s="3"/>
      <c r="H31" s="3"/>
      <c r="I31" s="3"/>
      <c r="J31" s="3"/>
      <c r="K31" s="191">
        <f t="shared" si="1"/>
        <v>0</v>
      </c>
      <c r="L31" s="84"/>
      <c r="M31" s="193" t="str">
        <f>IF(L31="","",IF(L31="SI","No cal documentació",IF(K31&gt;0,(CONCATENATE("2ii_",'Valoració '!$D$7,"00",A31))," ")))</f>
        <v/>
      </c>
    </row>
    <row r="32" spans="1:13" x14ac:dyDescent="0.25">
      <c r="A32" s="194">
        <v>25</v>
      </c>
      <c r="B32" s="3"/>
      <c r="C32" s="3"/>
      <c r="D32" s="3"/>
      <c r="E32" s="3"/>
      <c r="F32" s="3"/>
      <c r="G32" s="3"/>
      <c r="H32" s="3"/>
      <c r="I32" s="3"/>
      <c r="J32" s="3"/>
      <c r="K32" s="191">
        <f t="shared" si="1"/>
        <v>0</v>
      </c>
      <c r="L32" s="84"/>
      <c r="M32" s="193" t="str">
        <f>IF(L32="","",IF(L32="SI","No cal documentació",IF(K32&gt;0,(CONCATENATE("2ii_",'Valoració '!$D$7,"00",A32))," ")))</f>
        <v/>
      </c>
    </row>
    <row r="33" spans="1:13" x14ac:dyDescent="0.25">
      <c r="A33" s="194">
        <v>26</v>
      </c>
      <c r="B33" s="3"/>
      <c r="C33" s="3"/>
      <c r="D33" s="3"/>
      <c r="E33" s="3"/>
      <c r="F33" s="3"/>
      <c r="G33" s="3"/>
      <c r="H33" s="3"/>
      <c r="I33" s="3"/>
      <c r="J33" s="3"/>
      <c r="K33" s="191">
        <f t="shared" si="1"/>
        <v>0</v>
      </c>
      <c r="L33" s="84"/>
      <c r="M33" s="193" t="str">
        <f>IF(L33="","",IF(L33="SI","No cal documentació",IF(K33&gt;0,(CONCATENATE("2ii_",'Valoració '!$D$7,"00",A33))," ")))</f>
        <v/>
      </c>
    </row>
    <row r="34" spans="1:13" x14ac:dyDescent="0.25">
      <c r="A34" s="194">
        <v>27</v>
      </c>
      <c r="B34" s="3"/>
      <c r="C34" s="3"/>
      <c r="D34" s="3"/>
      <c r="E34" s="3"/>
      <c r="F34" s="3"/>
      <c r="G34" s="3"/>
      <c r="H34" s="3"/>
      <c r="I34" s="3"/>
      <c r="J34" s="3"/>
      <c r="K34" s="191">
        <f t="shared" si="1"/>
        <v>0</v>
      </c>
      <c r="L34" s="84"/>
      <c r="M34" s="193" t="str">
        <f>IF(L34="","",IF(L34="SI","No cal documentació",IF(K34&gt;0,(CONCATENATE("2ii_",'Valoració '!$D$7,"00",A34))," ")))</f>
        <v/>
      </c>
    </row>
    <row r="35" spans="1:13" x14ac:dyDescent="0.25">
      <c r="A35" s="194">
        <v>28</v>
      </c>
      <c r="B35" s="3"/>
      <c r="C35" s="3"/>
      <c r="D35" s="3"/>
      <c r="E35" s="3"/>
      <c r="F35" s="3"/>
      <c r="G35" s="3"/>
      <c r="H35" s="3"/>
      <c r="I35" s="3"/>
      <c r="J35" s="3"/>
      <c r="K35" s="191">
        <f t="shared" si="1"/>
        <v>0</v>
      </c>
      <c r="L35" s="84"/>
      <c r="M35" s="193" t="str">
        <f>IF(L35="","",IF(L35="SI","No cal documentació",IF(K35&gt;0,(CONCATENATE("2ii_",'Valoració '!$D$7,"00",A35))," ")))</f>
        <v/>
      </c>
    </row>
    <row r="36" spans="1:13" x14ac:dyDescent="0.25">
      <c r="A36" s="194">
        <v>29</v>
      </c>
      <c r="B36" s="3"/>
      <c r="C36" s="3"/>
      <c r="D36" s="3"/>
      <c r="E36" s="3"/>
      <c r="F36" s="3"/>
      <c r="G36" s="3"/>
      <c r="H36" s="3"/>
      <c r="I36" s="3"/>
      <c r="J36" s="3"/>
      <c r="K36" s="191">
        <f t="shared" si="1"/>
        <v>0</v>
      </c>
      <c r="L36" s="84"/>
      <c r="M36" s="193" t="str">
        <f>IF(L36="","",IF(L36="SI","No cal documentació",IF(K36&gt;0,(CONCATENATE("2ii_",'Valoració '!$D$7,"00",A36))," ")))</f>
        <v/>
      </c>
    </row>
    <row r="37" spans="1:13" x14ac:dyDescent="0.25">
      <c r="A37" s="194">
        <v>30</v>
      </c>
      <c r="B37" s="3"/>
      <c r="C37" s="3"/>
      <c r="D37" s="3"/>
      <c r="E37" s="3"/>
      <c r="F37" s="3"/>
      <c r="G37" s="3"/>
      <c r="H37" s="3"/>
      <c r="I37" s="3"/>
      <c r="J37" s="3"/>
      <c r="K37" s="191">
        <f t="shared" si="1"/>
        <v>0</v>
      </c>
      <c r="L37" s="84"/>
      <c r="M37" s="193" t="str">
        <f>IF(L37="","",IF(L37="SI","No cal documentació",IF(K37&gt;0,(CONCATENATE("2ii_",'Valoració '!$D$7,"00",A37))," ")))</f>
        <v/>
      </c>
    </row>
    <row r="38" spans="1:13" x14ac:dyDescent="0.25">
      <c r="A38" s="194">
        <v>31</v>
      </c>
      <c r="B38" s="3"/>
      <c r="C38" s="3"/>
      <c r="D38" s="3"/>
      <c r="E38" s="3"/>
      <c r="F38" s="3"/>
      <c r="G38" s="3"/>
      <c r="H38" s="3"/>
      <c r="I38" s="3"/>
      <c r="J38" s="3"/>
      <c r="K38" s="191">
        <f t="shared" si="1"/>
        <v>0</v>
      </c>
      <c r="L38" s="84"/>
      <c r="M38" s="193" t="str">
        <f>IF(L38="","",IF(L38="SI","No cal documentació",IF(K38&gt;0,(CONCATENATE("2ii_",'Valoració '!$D$7,"00",A38))," ")))</f>
        <v/>
      </c>
    </row>
    <row r="39" spans="1:13" x14ac:dyDescent="0.25">
      <c r="A39" s="194">
        <v>32</v>
      </c>
      <c r="B39" s="3"/>
      <c r="C39" s="3"/>
      <c r="D39" s="3"/>
      <c r="E39" s="3"/>
      <c r="F39" s="3"/>
      <c r="G39" s="3"/>
      <c r="H39" s="3"/>
      <c r="I39" s="3"/>
      <c r="J39" s="3"/>
      <c r="K39" s="191">
        <f t="shared" si="1"/>
        <v>0</v>
      </c>
      <c r="L39" s="84"/>
      <c r="M39" s="193" t="str">
        <f>IF(L39="","",IF(L39="SI","No cal documentació",IF(K39&gt;0,(CONCATENATE("2ii_",'Valoració '!$D$7,"00",A39))," ")))</f>
        <v/>
      </c>
    </row>
    <row r="40" spans="1:13" x14ac:dyDescent="0.25">
      <c r="A40" s="194">
        <v>33</v>
      </c>
      <c r="B40" s="3"/>
      <c r="C40" s="3"/>
      <c r="D40" s="3"/>
      <c r="E40" s="3"/>
      <c r="F40" s="3"/>
      <c r="G40" s="3"/>
      <c r="H40" s="3"/>
      <c r="I40" s="3"/>
      <c r="J40" s="3"/>
      <c r="K40" s="191">
        <f t="shared" si="1"/>
        <v>0</v>
      </c>
      <c r="L40" s="84"/>
      <c r="M40" s="193" t="str">
        <f>IF(L40="","",IF(L40="SI","No cal documentació",IF(K40&gt;0,(CONCATENATE("2ii_",'Valoració '!$D$7,"00",A40))," ")))</f>
        <v/>
      </c>
    </row>
    <row r="41" spans="1:13" x14ac:dyDescent="0.25">
      <c r="A41" s="194">
        <v>34</v>
      </c>
      <c r="B41" s="3"/>
      <c r="C41" s="3"/>
      <c r="D41" s="3"/>
      <c r="E41" s="3"/>
      <c r="F41" s="3"/>
      <c r="G41" s="3"/>
      <c r="H41" s="3"/>
      <c r="I41" s="3"/>
      <c r="J41" s="3"/>
      <c r="K41" s="191">
        <f t="shared" si="1"/>
        <v>0</v>
      </c>
      <c r="L41" s="84"/>
      <c r="M41" s="193" t="str">
        <f>IF(L41="","",IF(L41="SI","No cal documentació",IF(K41&gt;0,(CONCATENATE("2ii_",'Valoració '!$D$7,"00",A41))," ")))</f>
        <v/>
      </c>
    </row>
    <row r="42" spans="1:13" x14ac:dyDescent="0.25">
      <c r="A42" s="194">
        <v>35</v>
      </c>
      <c r="B42" s="3"/>
      <c r="C42" s="3"/>
      <c r="D42" s="3"/>
      <c r="E42" s="3"/>
      <c r="F42" s="3"/>
      <c r="G42" s="3"/>
      <c r="H42" s="3"/>
      <c r="I42" s="3"/>
      <c r="J42" s="3"/>
      <c r="K42" s="191">
        <f t="shared" si="1"/>
        <v>0</v>
      </c>
      <c r="L42" s="84"/>
      <c r="M42" s="193" t="str">
        <f>IF(L42="","",IF(L42="SI","No cal documentació",IF(K42&gt;0,(CONCATENATE("2ii_",'Valoració '!$D$7,"00",A42))," ")))</f>
        <v/>
      </c>
    </row>
    <row r="43" spans="1:13" x14ac:dyDescent="0.25">
      <c r="A43" s="194">
        <v>36</v>
      </c>
      <c r="B43" s="3"/>
      <c r="C43" s="3"/>
      <c r="D43" s="3"/>
      <c r="E43" s="3"/>
      <c r="F43" s="3"/>
      <c r="G43" s="3"/>
      <c r="H43" s="3"/>
      <c r="I43" s="3"/>
      <c r="J43" s="3"/>
      <c r="K43" s="191">
        <f t="shared" si="1"/>
        <v>0</v>
      </c>
      <c r="L43" s="84"/>
      <c r="M43" s="193" t="str">
        <f>IF(L43="","",IF(L43="SI","No cal documentació",IF(K43&gt;0,(CONCATENATE("2ii_",'Valoració '!$D$7,"00",A43))," ")))</f>
        <v/>
      </c>
    </row>
    <row r="44" spans="1:13" x14ac:dyDescent="0.25">
      <c r="A44" s="194">
        <v>37</v>
      </c>
      <c r="B44" s="3"/>
      <c r="C44" s="3"/>
      <c r="D44" s="3"/>
      <c r="E44" s="3"/>
      <c r="F44" s="3"/>
      <c r="G44" s="3"/>
      <c r="H44" s="3"/>
      <c r="I44" s="3"/>
      <c r="J44" s="3"/>
      <c r="K44" s="191">
        <f t="shared" si="1"/>
        <v>0</v>
      </c>
      <c r="L44" s="84"/>
      <c r="M44" s="193" t="str">
        <f>IF(L44="","",IF(L44="SI","No cal documentació",IF(K44&gt;0,(CONCATENATE("2ii_",'Valoració '!$D$7,"00",A44))," ")))</f>
        <v/>
      </c>
    </row>
    <row r="45" spans="1:13" x14ac:dyDescent="0.25">
      <c r="A45" s="194">
        <v>38</v>
      </c>
      <c r="B45" s="3"/>
      <c r="C45" s="3"/>
      <c r="D45" s="3"/>
      <c r="E45" s="3"/>
      <c r="F45" s="3"/>
      <c r="G45" s="3"/>
      <c r="H45" s="3"/>
      <c r="I45" s="3"/>
      <c r="J45" s="3"/>
      <c r="K45" s="191">
        <f t="shared" si="1"/>
        <v>0</v>
      </c>
      <c r="L45" s="84"/>
      <c r="M45" s="193" t="str">
        <f>IF(L45="","",IF(L45="SI","No cal documentació",IF(K45&gt;0,(CONCATENATE("2ii_",'Valoració '!$D$7,"00",A45))," ")))</f>
        <v/>
      </c>
    </row>
    <row r="46" spans="1:13" x14ac:dyDescent="0.25">
      <c r="A46" s="194">
        <v>39</v>
      </c>
      <c r="B46" s="3"/>
      <c r="C46" s="3"/>
      <c r="D46" s="3"/>
      <c r="E46" s="3"/>
      <c r="F46" s="3"/>
      <c r="G46" s="3"/>
      <c r="H46" s="3"/>
      <c r="I46" s="3"/>
      <c r="J46" s="3"/>
      <c r="K46" s="191">
        <f t="shared" si="1"/>
        <v>0</v>
      </c>
      <c r="L46" s="84"/>
      <c r="M46" s="193" t="str">
        <f>IF(L46="","",IF(L46="SI","No cal documentació",IF(K46&gt;0,(CONCATENATE("2ii_",'Valoració '!$D$7,"00",A46))," ")))</f>
        <v/>
      </c>
    </row>
    <row r="47" spans="1:13" x14ac:dyDescent="0.25">
      <c r="A47" s="194">
        <v>40</v>
      </c>
      <c r="B47" s="3"/>
      <c r="C47" s="3"/>
      <c r="D47" s="3"/>
      <c r="E47" s="3"/>
      <c r="F47" s="3"/>
      <c r="G47" s="3"/>
      <c r="H47" s="3"/>
      <c r="I47" s="3"/>
      <c r="J47" s="3"/>
      <c r="K47" s="191">
        <f t="shared" si="1"/>
        <v>0</v>
      </c>
      <c r="L47" s="84"/>
      <c r="M47" s="193" t="str">
        <f>IF(L47="","",IF(L47="SI","No cal documentació",IF(K47&gt;0,(CONCATENATE("2ii_",'Valoració '!$D$7,"00",A47))," ")))</f>
        <v/>
      </c>
    </row>
    <row r="48" spans="1:13" x14ac:dyDescent="0.25">
      <c r="A48" s="194">
        <v>41</v>
      </c>
      <c r="B48" s="3"/>
      <c r="C48" s="3"/>
      <c r="D48" s="3"/>
      <c r="E48" s="3"/>
      <c r="F48" s="3"/>
      <c r="G48" s="3"/>
      <c r="H48" s="3"/>
      <c r="I48" s="3"/>
      <c r="J48" s="3"/>
      <c r="K48" s="191">
        <f t="shared" si="1"/>
        <v>0</v>
      </c>
      <c r="L48" s="84"/>
      <c r="M48" s="193" t="str">
        <f>IF(L48="","",IF(L48="SI","No cal documentació",IF(K48&gt;0,(CONCATENATE("2ii_",'Valoració '!$D$7,"00",A48))," ")))</f>
        <v/>
      </c>
    </row>
    <row r="49" spans="1:13" x14ac:dyDescent="0.25">
      <c r="A49" s="194">
        <v>42</v>
      </c>
      <c r="B49" s="3"/>
      <c r="C49" s="3"/>
      <c r="D49" s="3"/>
      <c r="E49" s="3"/>
      <c r="F49" s="3"/>
      <c r="G49" s="3"/>
      <c r="H49" s="3"/>
      <c r="I49" s="3"/>
      <c r="J49" s="3"/>
      <c r="K49" s="191">
        <f t="shared" si="1"/>
        <v>0</v>
      </c>
      <c r="L49" s="84"/>
      <c r="M49" s="193" t="str">
        <f>IF(L49="","",IF(L49="SI","No cal documentació",IF(K49&gt;0,(CONCATENATE("2ii_",'Valoració '!$D$7,"00",A49))," ")))</f>
        <v/>
      </c>
    </row>
    <row r="50" spans="1:13" x14ac:dyDescent="0.25">
      <c r="A50" s="194">
        <v>43</v>
      </c>
      <c r="B50" s="3"/>
      <c r="C50" s="3"/>
      <c r="D50" s="3"/>
      <c r="E50" s="3"/>
      <c r="F50" s="3"/>
      <c r="G50" s="3"/>
      <c r="H50" s="3"/>
      <c r="I50" s="3"/>
      <c r="J50" s="3"/>
      <c r="K50" s="191">
        <f t="shared" si="1"/>
        <v>0</v>
      </c>
      <c r="L50" s="84"/>
      <c r="M50" s="193" t="str">
        <f>IF(L50="","",IF(L50="SI","No cal documentació",IF(K50&gt;0,(CONCATENATE("2ii_",'Valoració '!$D$7,"00",A50))," ")))</f>
        <v/>
      </c>
    </row>
    <row r="51" spans="1:13" x14ac:dyDescent="0.25">
      <c r="A51" s="194">
        <v>44</v>
      </c>
      <c r="B51" s="3"/>
      <c r="C51" s="3"/>
      <c r="D51" s="3"/>
      <c r="E51" s="3"/>
      <c r="F51" s="3"/>
      <c r="G51" s="3"/>
      <c r="H51" s="3"/>
      <c r="I51" s="3"/>
      <c r="J51" s="3"/>
      <c r="K51" s="191">
        <f t="shared" si="1"/>
        <v>0</v>
      </c>
      <c r="L51" s="84"/>
      <c r="M51" s="193" t="str">
        <f>IF(L51="","",IF(L51="SI","No cal documentació",IF(K51&gt;0,(CONCATENATE("2ii_",'Valoració '!$D$7,"00",A51))," ")))</f>
        <v/>
      </c>
    </row>
    <row r="52" spans="1:13" x14ac:dyDescent="0.25">
      <c r="A52" s="194">
        <v>45</v>
      </c>
      <c r="B52" s="3"/>
      <c r="C52" s="3"/>
      <c r="D52" s="3"/>
      <c r="E52" s="3"/>
      <c r="F52" s="3"/>
      <c r="G52" s="3"/>
      <c r="H52" s="3"/>
      <c r="I52" s="3"/>
      <c r="J52" s="3"/>
      <c r="K52" s="191">
        <f t="shared" si="1"/>
        <v>0</v>
      </c>
      <c r="L52" s="84"/>
      <c r="M52" s="193" t="str">
        <f>IF(L52="","",IF(L52="SI","No cal documentació",IF(K52&gt;0,(CONCATENATE("2ii_",'Valoració '!$D$7,"00",A52))," ")))</f>
        <v/>
      </c>
    </row>
    <row r="53" spans="1:13" x14ac:dyDescent="0.25">
      <c r="A53" s="194">
        <v>46</v>
      </c>
      <c r="B53" s="3"/>
      <c r="C53" s="3"/>
      <c r="D53" s="3"/>
      <c r="E53" s="3"/>
      <c r="F53" s="3"/>
      <c r="G53" s="3"/>
      <c r="H53" s="3"/>
      <c r="I53" s="3"/>
      <c r="J53" s="3"/>
      <c r="K53" s="191">
        <f t="shared" si="1"/>
        <v>0</v>
      </c>
      <c r="L53" s="84"/>
      <c r="M53" s="193" t="str">
        <f>IF(L53="","",IF(L53="SI","No cal documentació",IF(K53&gt;0,(CONCATENATE("2ii_",'Valoració '!$D$7,"00",A53))," ")))</f>
        <v/>
      </c>
    </row>
    <row r="54" spans="1:13" x14ac:dyDescent="0.25">
      <c r="A54" s="194">
        <v>47</v>
      </c>
      <c r="B54" s="3"/>
      <c r="C54" s="3"/>
      <c r="D54" s="3"/>
      <c r="E54" s="3"/>
      <c r="F54" s="3"/>
      <c r="G54" s="3"/>
      <c r="H54" s="3"/>
      <c r="I54" s="3"/>
      <c r="J54" s="3"/>
      <c r="K54" s="191">
        <f t="shared" si="1"/>
        <v>0</v>
      </c>
      <c r="L54" s="84"/>
      <c r="M54" s="193" t="str">
        <f>IF(L54="","",IF(L54="SI","No cal documentació",IF(K54&gt;0,(CONCATENATE("2ii_",'Valoració '!$D$7,"00",A54))," ")))</f>
        <v/>
      </c>
    </row>
    <row r="55" spans="1:13" x14ac:dyDescent="0.25">
      <c r="A55" s="194">
        <v>48</v>
      </c>
      <c r="B55" s="3"/>
      <c r="C55" s="3"/>
      <c r="D55" s="3"/>
      <c r="E55" s="3"/>
      <c r="F55" s="3"/>
      <c r="G55" s="3"/>
      <c r="H55" s="3"/>
      <c r="I55" s="3"/>
      <c r="J55" s="3"/>
      <c r="K55" s="191">
        <f t="shared" si="1"/>
        <v>0</v>
      </c>
      <c r="L55" s="84"/>
      <c r="M55" s="193" t="str">
        <f>IF(L55="","",IF(L55="SI","No cal documentació",IF(K55&gt;0,(CONCATENATE("2ii_",'Valoració '!$D$7,"00",A55))," ")))</f>
        <v/>
      </c>
    </row>
    <row r="56" spans="1:13" x14ac:dyDescent="0.25">
      <c r="A56" s="194">
        <v>49</v>
      </c>
      <c r="B56" s="3"/>
      <c r="C56" s="3"/>
      <c r="D56" s="3"/>
      <c r="E56" s="3"/>
      <c r="F56" s="3"/>
      <c r="G56" s="3"/>
      <c r="H56" s="3"/>
      <c r="I56" s="3"/>
      <c r="J56" s="3"/>
      <c r="K56" s="191">
        <f t="shared" si="1"/>
        <v>0</v>
      </c>
      <c r="L56" s="84"/>
      <c r="M56" s="193" t="str">
        <f>IF(L56="","",IF(L56="SI","No cal documentació",IF(K56&gt;0,(CONCATENATE("2ii_",'Valoració '!$D$7,"00",A56))," ")))</f>
        <v/>
      </c>
    </row>
    <row r="57" spans="1:13" x14ac:dyDescent="0.25">
      <c r="A57" s="194">
        <v>50</v>
      </c>
      <c r="B57" s="3"/>
      <c r="C57" s="3"/>
      <c r="D57" s="3"/>
      <c r="E57" s="3"/>
      <c r="F57" s="3"/>
      <c r="G57" s="3"/>
      <c r="H57" s="3"/>
      <c r="I57" s="3"/>
      <c r="J57" s="3"/>
      <c r="K57" s="191">
        <f t="shared" si="1"/>
        <v>0</v>
      </c>
      <c r="L57" s="84"/>
      <c r="M57" s="193" t="str">
        <f>IF(L57="","",IF(L57="SI","No cal documentació",IF(K57&gt;0,(CONCATENATE("2ii_",'Valoració '!$D$7,"00",A57))," ")))</f>
        <v/>
      </c>
    </row>
    <row r="58" spans="1:13" x14ac:dyDescent="0.25">
      <c r="A58" s="194">
        <v>51</v>
      </c>
      <c r="B58" s="3"/>
      <c r="C58" s="3"/>
      <c r="D58" s="3"/>
      <c r="E58" s="3"/>
      <c r="F58" s="3"/>
      <c r="G58" s="3"/>
      <c r="H58" s="3"/>
      <c r="I58" s="3"/>
      <c r="J58" s="3"/>
      <c r="K58" s="191">
        <f t="shared" si="1"/>
        <v>0</v>
      </c>
      <c r="L58" s="84"/>
      <c r="M58" s="193" t="str">
        <f>IF(L58="","",IF(L58="SI","No cal documentació",IF(K58&gt;0,(CONCATENATE("2ii_",'Valoració '!$D$7,"00",A58))," ")))</f>
        <v/>
      </c>
    </row>
    <row r="59" spans="1:13" x14ac:dyDescent="0.25">
      <c r="A59" s="194">
        <v>52</v>
      </c>
      <c r="B59" s="3"/>
      <c r="C59" s="3"/>
      <c r="D59" s="3"/>
      <c r="E59" s="3"/>
      <c r="F59" s="3"/>
      <c r="G59" s="3"/>
      <c r="H59" s="3"/>
      <c r="I59" s="3"/>
      <c r="J59" s="3"/>
      <c r="K59" s="191">
        <f t="shared" si="1"/>
        <v>0</v>
      </c>
      <c r="L59" s="84"/>
      <c r="M59" s="193" t="str">
        <f>IF(L59="","",IF(L59="SI","No cal documentació",IF(K59&gt;0,(CONCATENATE("2ii_",'Valoració '!$D$7,"00",A59))," ")))</f>
        <v/>
      </c>
    </row>
    <row r="60" spans="1:13" x14ac:dyDescent="0.25">
      <c r="A60" s="194">
        <v>53</v>
      </c>
      <c r="B60" s="3"/>
      <c r="C60" s="3"/>
      <c r="D60" s="3"/>
      <c r="E60" s="3"/>
      <c r="F60" s="3"/>
      <c r="G60" s="3"/>
      <c r="H60" s="3"/>
      <c r="I60" s="3"/>
      <c r="J60" s="3"/>
      <c r="K60" s="191">
        <f t="shared" si="1"/>
        <v>0</v>
      </c>
      <c r="L60" s="84"/>
      <c r="M60" s="193" t="str">
        <f>IF(L60="","",IF(L60="SI","No cal documentació",IF(K60&gt;0,(CONCATENATE("2ii_",'Valoració '!$D$7,"00",A60))," ")))</f>
        <v/>
      </c>
    </row>
    <row r="61" spans="1:13" x14ac:dyDescent="0.25">
      <c r="A61" s="194">
        <v>54</v>
      </c>
      <c r="B61" s="3"/>
      <c r="C61" s="3"/>
      <c r="D61" s="3"/>
      <c r="E61" s="3"/>
      <c r="F61" s="3"/>
      <c r="G61" s="3"/>
      <c r="H61" s="3"/>
      <c r="I61" s="3"/>
      <c r="J61" s="3"/>
      <c r="K61" s="191">
        <f t="shared" si="1"/>
        <v>0</v>
      </c>
      <c r="L61" s="84"/>
      <c r="M61" s="193" t="str">
        <f>IF(L61="","",IF(L61="SI","No cal documentació",IF(K61&gt;0,(CONCATENATE("2ii_",'Valoració '!$D$7,"00",A61))," ")))</f>
        <v/>
      </c>
    </row>
    <row r="62" spans="1:13" x14ac:dyDescent="0.25">
      <c r="A62" s="194">
        <v>55</v>
      </c>
      <c r="B62" s="3"/>
      <c r="C62" s="3"/>
      <c r="D62" s="3"/>
      <c r="E62" s="3"/>
      <c r="F62" s="3"/>
      <c r="G62" s="3"/>
      <c r="H62" s="3"/>
      <c r="I62" s="3"/>
      <c r="J62" s="3"/>
      <c r="K62" s="191">
        <f t="shared" si="1"/>
        <v>0</v>
      </c>
      <c r="L62" s="84"/>
      <c r="M62" s="193" t="str">
        <f>IF(L62="","",IF(L62="SI","No cal documentació",IF(K62&gt;0,(CONCATENATE("2ii_",'Valoració '!$D$7,"00",A62))," ")))</f>
        <v/>
      </c>
    </row>
    <row r="63" spans="1:13" x14ac:dyDescent="0.25">
      <c r="A63" s="194">
        <v>56</v>
      </c>
      <c r="B63" s="3"/>
      <c r="C63" s="3"/>
      <c r="D63" s="3"/>
      <c r="E63" s="3"/>
      <c r="F63" s="3"/>
      <c r="G63" s="3"/>
      <c r="H63" s="3"/>
      <c r="I63" s="3"/>
      <c r="J63" s="3"/>
      <c r="K63" s="191">
        <f t="shared" si="1"/>
        <v>0</v>
      </c>
      <c r="L63" s="84"/>
      <c r="M63" s="193" t="str">
        <f>IF(L63="","",IF(L63="SI","No cal documentació",IF(K63&gt;0,(CONCATENATE("2ii_",'Valoració '!$D$7,"00",A63))," ")))</f>
        <v/>
      </c>
    </row>
    <row r="64" spans="1:13" x14ac:dyDescent="0.25">
      <c r="A64" s="194">
        <v>57</v>
      </c>
      <c r="B64" s="3"/>
      <c r="C64" s="3"/>
      <c r="D64" s="3"/>
      <c r="E64" s="3"/>
      <c r="F64" s="3"/>
      <c r="G64" s="3"/>
      <c r="H64" s="3"/>
      <c r="I64" s="3"/>
      <c r="J64" s="3"/>
      <c r="K64" s="191">
        <f t="shared" si="1"/>
        <v>0</v>
      </c>
      <c r="L64" s="84"/>
      <c r="M64" s="193" t="str">
        <f>IF(L64="","",IF(L64="SI","No cal documentació",IF(K64&gt;0,(CONCATENATE("2ii_",'Valoració '!$D$7,"00",A64))," ")))</f>
        <v/>
      </c>
    </row>
    <row r="65" spans="1:13" x14ac:dyDescent="0.25">
      <c r="A65" s="194">
        <v>58</v>
      </c>
      <c r="B65" s="3"/>
      <c r="C65" s="3"/>
      <c r="D65" s="3"/>
      <c r="E65" s="3"/>
      <c r="F65" s="3"/>
      <c r="G65" s="3"/>
      <c r="H65" s="3"/>
      <c r="I65" s="3"/>
      <c r="J65" s="3"/>
      <c r="K65" s="191">
        <f t="shared" si="1"/>
        <v>0</v>
      </c>
      <c r="L65" s="84"/>
      <c r="M65" s="193" t="str">
        <f>IF(L65="","",IF(L65="SI","No cal documentació",IF(K65&gt;0,(CONCATENATE("2ii_",'Valoració '!$D$7,"00",A65))," ")))</f>
        <v/>
      </c>
    </row>
    <row r="66" spans="1:13" x14ac:dyDescent="0.25">
      <c r="A66" s="194">
        <v>59</v>
      </c>
      <c r="B66" s="3"/>
      <c r="C66" s="3"/>
      <c r="D66" s="3"/>
      <c r="E66" s="3"/>
      <c r="F66" s="3"/>
      <c r="G66" s="3"/>
      <c r="H66" s="3"/>
      <c r="I66" s="3"/>
      <c r="J66" s="3"/>
      <c r="K66" s="191">
        <f t="shared" si="1"/>
        <v>0</v>
      </c>
      <c r="L66" s="84"/>
      <c r="M66" s="193" t="str">
        <f>IF(L66="","",IF(L66="SI","No cal documentació",IF(K66&gt;0,(CONCATENATE("2ii_",'Valoració '!$D$7,"00",A66))," ")))</f>
        <v/>
      </c>
    </row>
    <row r="67" spans="1:13" x14ac:dyDescent="0.25">
      <c r="A67" s="194">
        <v>60</v>
      </c>
      <c r="B67" s="3"/>
      <c r="C67" s="3"/>
      <c r="D67" s="3"/>
      <c r="E67" s="3"/>
      <c r="F67" s="3"/>
      <c r="G67" s="3"/>
      <c r="H67" s="3"/>
      <c r="I67" s="3"/>
      <c r="J67" s="3"/>
      <c r="K67" s="191">
        <f t="shared" si="1"/>
        <v>0</v>
      </c>
      <c r="L67" s="84"/>
      <c r="M67" s="193" t="str">
        <f>IF(L67="","",IF(L67="SI","No cal documentació",IF(K67&gt;0,(CONCATENATE("2ii_",'Valoració '!$D$7,"00",A67))," ")))</f>
        <v/>
      </c>
    </row>
    <row r="68" spans="1:13" x14ac:dyDescent="0.25">
      <c r="A68" s="194">
        <v>61</v>
      </c>
      <c r="B68" s="3"/>
      <c r="C68" s="3"/>
      <c r="D68" s="3"/>
      <c r="E68" s="3"/>
      <c r="F68" s="3"/>
      <c r="G68" s="3"/>
      <c r="H68" s="3"/>
      <c r="I68" s="3"/>
      <c r="J68" s="3"/>
      <c r="K68" s="191">
        <f t="shared" si="1"/>
        <v>0</v>
      </c>
      <c r="L68" s="84"/>
      <c r="M68" s="193" t="str">
        <f>IF(L68="","",IF(L68="SI","No cal documentació",IF(K68&gt;0,(CONCATENATE("2ii_",'Valoració '!$D$7,"00",A68))," ")))</f>
        <v/>
      </c>
    </row>
    <row r="69" spans="1:13" x14ac:dyDescent="0.25">
      <c r="A69" s="194">
        <v>62</v>
      </c>
      <c r="B69" s="3"/>
      <c r="C69" s="3"/>
      <c r="D69" s="3"/>
      <c r="E69" s="3"/>
      <c r="F69" s="3"/>
      <c r="G69" s="3"/>
      <c r="H69" s="3"/>
      <c r="I69" s="3"/>
      <c r="J69" s="3"/>
      <c r="K69" s="191">
        <f t="shared" si="1"/>
        <v>0</v>
      </c>
      <c r="L69" s="84"/>
      <c r="M69" s="193" t="str">
        <f>IF(L69="","",IF(L69="SI","No cal documentació",IF(K69&gt;0,(CONCATENATE("2ii_",'Valoració '!$D$7,"00",A69))," ")))</f>
        <v/>
      </c>
    </row>
    <row r="70" spans="1:13" x14ac:dyDescent="0.25">
      <c r="A70" s="194">
        <v>63</v>
      </c>
      <c r="B70" s="3"/>
      <c r="C70" s="3"/>
      <c r="D70" s="3"/>
      <c r="E70" s="3"/>
      <c r="F70" s="3"/>
      <c r="G70" s="3"/>
      <c r="H70" s="3"/>
      <c r="I70" s="3"/>
      <c r="J70" s="3"/>
      <c r="K70" s="191">
        <f t="shared" si="1"/>
        <v>0</v>
      </c>
      <c r="L70" s="84"/>
      <c r="M70" s="193" t="str">
        <f>IF(L70="","",IF(L70="SI","No cal documentació",IF(K70&gt;0,(CONCATENATE("2ii_",'Valoració '!$D$7,"00",A70))," ")))</f>
        <v/>
      </c>
    </row>
    <row r="71" spans="1:13" x14ac:dyDescent="0.25">
      <c r="A71" s="194">
        <v>64</v>
      </c>
      <c r="B71" s="3"/>
      <c r="C71" s="3"/>
      <c r="D71" s="3"/>
      <c r="E71" s="3"/>
      <c r="F71" s="3"/>
      <c r="G71" s="3"/>
      <c r="H71" s="3"/>
      <c r="I71" s="3"/>
      <c r="J71" s="3"/>
      <c r="K71" s="191">
        <f t="shared" si="1"/>
        <v>0</v>
      </c>
      <c r="L71" s="84"/>
      <c r="M71" s="193" t="str">
        <f>IF(L71="","",IF(L71="SI","No cal documentació",IF(K71&gt;0,(CONCATENATE("2ii_",'Valoració '!$D$7,"00",A71))," ")))</f>
        <v/>
      </c>
    </row>
    <row r="72" spans="1:13" x14ac:dyDescent="0.25">
      <c r="A72" s="194">
        <v>65</v>
      </c>
      <c r="B72" s="3"/>
      <c r="C72" s="3"/>
      <c r="D72" s="3"/>
      <c r="E72" s="3"/>
      <c r="F72" s="3"/>
      <c r="G72" s="3"/>
      <c r="H72" s="3"/>
      <c r="I72" s="3"/>
      <c r="J72" s="3"/>
      <c r="K72" s="191">
        <f t="shared" si="1"/>
        <v>0</v>
      </c>
      <c r="L72" s="84"/>
      <c r="M72" s="193" t="str">
        <f>IF(L72="","",IF(L72="SI","No cal documentació",IF(K72&gt;0,(CONCATENATE("2ii_",'Valoració '!$D$7,"00",A72))," ")))</f>
        <v/>
      </c>
    </row>
    <row r="73" spans="1:13" x14ac:dyDescent="0.25">
      <c r="A73" s="194">
        <v>66</v>
      </c>
      <c r="B73" s="3"/>
      <c r="C73" s="3"/>
      <c r="D73" s="3"/>
      <c r="E73" s="3"/>
      <c r="F73" s="3"/>
      <c r="G73" s="3"/>
      <c r="H73" s="3"/>
      <c r="I73" s="3"/>
      <c r="J73" s="3"/>
      <c r="K73" s="191">
        <f t="shared" si="1"/>
        <v>0</v>
      </c>
      <c r="L73" s="84"/>
      <c r="M73" s="193" t="str">
        <f>IF(L73="","",IF(L73="SI","No cal documentació",IF(K73&gt;0,(CONCATENATE("2ii_",'Valoració '!$D$7,"00",A73))," ")))</f>
        <v/>
      </c>
    </row>
    <row r="74" spans="1:13" x14ac:dyDescent="0.25">
      <c r="A74" s="194">
        <v>67</v>
      </c>
      <c r="B74" s="3"/>
      <c r="C74" s="3"/>
      <c r="D74" s="3"/>
      <c r="E74" s="3"/>
      <c r="F74" s="3"/>
      <c r="G74" s="3"/>
      <c r="H74" s="3"/>
      <c r="I74" s="3"/>
      <c r="J74" s="3"/>
      <c r="K74" s="191">
        <f t="shared" si="1"/>
        <v>0</v>
      </c>
      <c r="L74" s="84"/>
      <c r="M74" s="193" t="str">
        <f>IF(L74="","",IF(L74="SI","No cal documentació",IF(K74&gt;0,(CONCATENATE("2ii_",'Valoració '!$D$7,"00",A74))," ")))</f>
        <v/>
      </c>
    </row>
    <row r="75" spans="1:13" x14ac:dyDescent="0.25">
      <c r="A75" s="194">
        <v>68</v>
      </c>
      <c r="B75" s="3"/>
      <c r="C75" s="3"/>
      <c r="D75" s="3"/>
      <c r="E75" s="3"/>
      <c r="F75" s="3"/>
      <c r="G75" s="3"/>
      <c r="H75" s="3"/>
      <c r="I75" s="3"/>
      <c r="J75" s="3"/>
      <c r="K75" s="191">
        <f t="shared" si="1"/>
        <v>0</v>
      </c>
      <c r="L75" s="84"/>
      <c r="M75" s="193" t="str">
        <f>IF(L75="","",IF(L75="SI","No cal documentació",IF(K75&gt;0,(CONCATENATE("2ii_",'Valoració '!$D$7,"00",A75))," ")))</f>
        <v/>
      </c>
    </row>
    <row r="76" spans="1:13" x14ac:dyDescent="0.25">
      <c r="A76" s="194">
        <v>69</v>
      </c>
      <c r="B76" s="3"/>
      <c r="C76" s="3"/>
      <c r="D76" s="3"/>
      <c r="E76" s="3"/>
      <c r="F76" s="3"/>
      <c r="G76" s="3"/>
      <c r="H76" s="3"/>
      <c r="I76" s="3"/>
      <c r="J76" s="3"/>
      <c r="K76" s="191">
        <f t="shared" si="1"/>
        <v>0</v>
      </c>
      <c r="L76" s="84"/>
      <c r="M76" s="193" t="str">
        <f>IF(L76="","",IF(L76="SI","No cal documentació",IF(K76&gt;0,(CONCATENATE("2ii_",'Valoració '!$D$7,"00",A76))," ")))</f>
        <v/>
      </c>
    </row>
    <row r="77" spans="1:13" x14ac:dyDescent="0.25">
      <c r="A77" s="194">
        <v>70</v>
      </c>
      <c r="B77" s="3"/>
      <c r="C77" s="3"/>
      <c r="D77" s="3"/>
      <c r="E77" s="3"/>
      <c r="F77" s="3"/>
      <c r="G77" s="3"/>
      <c r="H77" s="3"/>
      <c r="I77" s="3"/>
      <c r="J77" s="3"/>
      <c r="K77" s="191">
        <f t="shared" si="1"/>
        <v>0</v>
      </c>
      <c r="L77" s="84"/>
      <c r="M77" s="193" t="str">
        <f>IF(L77="","",IF(L77="SI","No cal documentació",IF(K77&gt;0,(CONCATENATE("2ii_",'Valoració '!$D$7,"00",A77))," ")))</f>
        <v/>
      </c>
    </row>
    <row r="78" spans="1:13" x14ac:dyDescent="0.25">
      <c r="A78" s="194">
        <v>71</v>
      </c>
      <c r="B78" s="3"/>
      <c r="C78" s="3"/>
      <c r="D78" s="3"/>
      <c r="E78" s="3"/>
      <c r="F78" s="3"/>
      <c r="G78" s="3"/>
      <c r="H78" s="3"/>
      <c r="I78" s="3"/>
      <c r="J78" s="3"/>
      <c r="K78" s="191">
        <f t="shared" si="1"/>
        <v>0</v>
      </c>
      <c r="L78" s="84"/>
      <c r="M78" s="193" t="str">
        <f>IF(L78="","",IF(L78="SI","No cal documentació",IF(K78&gt;0,(CONCATENATE("2ii_",'Valoració '!$D$7,"00",A78))," ")))</f>
        <v/>
      </c>
    </row>
    <row r="79" spans="1:13" x14ac:dyDescent="0.25">
      <c r="A79" s="194">
        <v>72</v>
      </c>
      <c r="B79" s="3"/>
      <c r="C79" s="3"/>
      <c r="D79" s="3"/>
      <c r="E79" s="3"/>
      <c r="F79" s="3"/>
      <c r="G79" s="3"/>
      <c r="H79" s="3"/>
      <c r="I79" s="3"/>
      <c r="J79" s="3"/>
      <c r="K79" s="191">
        <f t="shared" si="1"/>
        <v>0</v>
      </c>
      <c r="L79" s="84"/>
      <c r="M79" s="193" t="str">
        <f>IF(L79="","",IF(L79="SI","No cal documentació",IF(K79&gt;0,(CONCATENATE("2ii_",'Valoració '!$D$7,"00",A79))," ")))</f>
        <v/>
      </c>
    </row>
    <row r="80" spans="1:13" x14ac:dyDescent="0.25">
      <c r="A80" s="194">
        <v>73</v>
      </c>
      <c r="B80" s="3"/>
      <c r="C80" s="3"/>
      <c r="D80" s="3"/>
      <c r="E80" s="3"/>
      <c r="F80" s="3"/>
      <c r="G80" s="3"/>
      <c r="H80" s="3"/>
      <c r="I80" s="3"/>
      <c r="J80" s="3"/>
      <c r="K80" s="191">
        <f t="shared" si="1"/>
        <v>0</v>
      </c>
      <c r="L80" s="84"/>
      <c r="M80" s="193" t="str">
        <f>IF(L80="","",IF(L80="SI","No cal documentació",IF(K80&gt;0,(CONCATENATE("2ii_",'Valoració '!$D$7,"00",A80))," ")))</f>
        <v/>
      </c>
    </row>
    <row r="81" spans="1:13" x14ac:dyDescent="0.25">
      <c r="A81" s="194">
        <v>74</v>
      </c>
      <c r="B81" s="3"/>
      <c r="C81" s="3"/>
      <c r="D81" s="3"/>
      <c r="E81" s="3"/>
      <c r="F81" s="3"/>
      <c r="G81" s="3"/>
      <c r="H81" s="3"/>
      <c r="I81" s="3"/>
      <c r="J81" s="3"/>
      <c r="K81" s="191">
        <f t="shared" si="1"/>
        <v>0</v>
      </c>
      <c r="L81" s="84"/>
      <c r="M81" s="193" t="str">
        <f>IF(L81="","",IF(L81="SI","No cal documentació",IF(K81&gt;0,(CONCATENATE("2ii_",'Valoració '!$D$7,"00",A81))," ")))</f>
        <v/>
      </c>
    </row>
    <row r="82" spans="1:13" x14ac:dyDescent="0.25">
      <c r="A82" s="194">
        <v>75</v>
      </c>
      <c r="B82" s="3"/>
      <c r="C82" s="3"/>
      <c r="D82" s="3"/>
      <c r="E82" s="3"/>
      <c r="F82" s="3"/>
      <c r="G82" s="3"/>
      <c r="H82" s="3"/>
      <c r="I82" s="3"/>
      <c r="J82" s="3"/>
      <c r="K82" s="191">
        <f t="shared" si="1"/>
        <v>0</v>
      </c>
      <c r="L82" s="84"/>
      <c r="M82" s="193" t="str">
        <f>IF(L82="","",IF(L82="SI","No cal documentació",IF(K82&gt;0,(CONCATENATE("2ii_",'Valoració '!$D$7,"00",A82))," ")))</f>
        <v/>
      </c>
    </row>
    <row r="83" spans="1:13" x14ac:dyDescent="0.25">
      <c r="A83" s="194">
        <v>76</v>
      </c>
      <c r="B83" s="3"/>
      <c r="C83" s="3"/>
      <c r="D83" s="3"/>
      <c r="E83" s="3"/>
      <c r="F83" s="3"/>
      <c r="G83" s="3"/>
      <c r="H83" s="3"/>
      <c r="I83" s="3"/>
      <c r="J83" s="3"/>
      <c r="K83" s="191">
        <f t="shared" si="1"/>
        <v>0</v>
      </c>
      <c r="L83" s="84"/>
      <c r="M83" s="193" t="str">
        <f>IF(L83="","",IF(L83="SI","No cal documentació",IF(K83&gt;0,(CONCATENATE("2ii_",'Valoració '!$D$7,"00",A83))," ")))</f>
        <v/>
      </c>
    </row>
    <row r="84" spans="1:13" x14ac:dyDescent="0.25">
      <c r="A84" s="194">
        <v>77</v>
      </c>
      <c r="B84" s="3"/>
      <c r="C84" s="3"/>
      <c r="D84" s="3"/>
      <c r="E84" s="3"/>
      <c r="F84" s="3"/>
      <c r="G84" s="3"/>
      <c r="H84" s="3"/>
      <c r="I84" s="3"/>
      <c r="J84" s="3"/>
      <c r="K84" s="191">
        <f t="shared" si="1"/>
        <v>0</v>
      </c>
      <c r="L84" s="84"/>
      <c r="M84" s="193" t="str">
        <f>IF(L84="","",IF(L84="SI","No cal documentació",IF(K84&gt;0,(CONCATENATE("2ii_",'Valoració '!$D$7,"00",A84))," ")))</f>
        <v/>
      </c>
    </row>
    <row r="85" spans="1:13" x14ac:dyDescent="0.25">
      <c r="A85" s="194">
        <v>78</v>
      </c>
      <c r="B85" s="3"/>
      <c r="C85" s="3"/>
      <c r="D85" s="3"/>
      <c r="E85" s="3"/>
      <c r="F85" s="3"/>
      <c r="G85" s="3"/>
      <c r="H85" s="3"/>
      <c r="I85" s="3"/>
      <c r="J85" s="3"/>
      <c r="K85" s="191">
        <f t="shared" si="1"/>
        <v>0</v>
      </c>
      <c r="L85" s="84"/>
      <c r="M85" s="193" t="str">
        <f>IF(L85="","",IF(L85="SI","No cal documentació",IF(K85&gt;0,(CONCATENATE("2ii_",'Valoració '!$D$7,"00",A85))," ")))</f>
        <v/>
      </c>
    </row>
    <row r="86" spans="1:13" x14ac:dyDescent="0.25">
      <c r="A86" s="194">
        <v>79</v>
      </c>
      <c r="B86" s="3"/>
      <c r="C86" s="3"/>
      <c r="D86" s="3"/>
      <c r="E86" s="3"/>
      <c r="F86" s="3"/>
      <c r="G86" s="3"/>
      <c r="H86" s="3"/>
      <c r="I86" s="3"/>
      <c r="J86" s="3"/>
      <c r="K86" s="191">
        <f t="shared" si="1"/>
        <v>0</v>
      </c>
      <c r="L86" s="84"/>
      <c r="M86" s="193" t="str">
        <f>IF(L86="","",IF(L86="SI","No cal documentació",IF(K86&gt;0,(CONCATENATE("2ii_",'Valoració '!$D$7,"00",A86))," ")))</f>
        <v/>
      </c>
    </row>
    <row r="87" spans="1:13" x14ac:dyDescent="0.25">
      <c r="A87" s="194">
        <v>80</v>
      </c>
      <c r="B87" s="3"/>
      <c r="C87" s="3"/>
      <c r="D87" s="3"/>
      <c r="E87" s="3"/>
      <c r="F87" s="3"/>
      <c r="G87" s="3"/>
      <c r="H87" s="3"/>
      <c r="I87" s="3"/>
      <c r="J87" s="3"/>
      <c r="K87" s="191">
        <f t="shared" si="1"/>
        <v>0</v>
      </c>
      <c r="L87" s="84"/>
      <c r="M87" s="193" t="str">
        <f>IF(L87="","",IF(L87="SI","No cal documentació",IF(K87&gt;0,(CONCATENATE("2ii_",'Valoració '!$D$7,"00",A87))," ")))</f>
        <v/>
      </c>
    </row>
    <row r="88" spans="1:13" x14ac:dyDescent="0.25">
      <c r="A88" s="194">
        <v>81</v>
      </c>
      <c r="B88" s="3"/>
      <c r="C88" s="3"/>
      <c r="D88" s="3"/>
      <c r="E88" s="3"/>
      <c r="F88" s="3"/>
      <c r="G88" s="3"/>
      <c r="H88" s="3"/>
      <c r="I88" s="3"/>
      <c r="J88" s="3"/>
      <c r="K88" s="191">
        <f t="shared" si="1"/>
        <v>0</v>
      </c>
      <c r="L88" s="84"/>
      <c r="M88" s="193" t="str">
        <f>IF(L88="","",IF(L88="SI","No cal documentació",IF(K88&gt;0,(CONCATENATE("2ii_",'Valoració '!$D$7,"00",A88))," ")))</f>
        <v/>
      </c>
    </row>
    <row r="89" spans="1:13" x14ac:dyDescent="0.25">
      <c r="A89" s="194">
        <v>82</v>
      </c>
      <c r="B89" s="3"/>
      <c r="C89" s="3"/>
      <c r="D89" s="3"/>
      <c r="E89" s="3"/>
      <c r="F89" s="3"/>
      <c r="G89" s="3"/>
      <c r="H89" s="3"/>
      <c r="I89" s="3"/>
      <c r="J89" s="3"/>
      <c r="K89" s="191">
        <f t="shared" si="1"/>
        <v>0</v>
      </c>
      <c r="L89" s="84"/>
      <c r="M89" s="193" t="str">
        <f>IF(L89="","",IF(L89="SI","No cal documentació",IF(K89&gt;0,(CONCATENATE("2ii_",'Valoració '!$D$7,"00",A89))," ")))</f>
        <v/>
      </c>
    </row>
    <row r="90" spans="1:13" x14ac:dyDescent="0.25">
      <c r="A90" s="194">
        <v>83</v>
      </c>
      <c r="B90" s="3"/>
      <c r="C90" s="3"/>
      <c r="D90" s="3"/>
      <c r="E90" s="3"/>
      <c r="F90" s="3"/>
      <c r="G90" s="3"/>
      <c r="H90" s="3"/>
      <c r="I90" s="3"/>
      <c r="J90" s="3"/>
      <c r="K90" s="191">
        <f t="shared" si="1"/>
        <v>0</v>
      </c>
      <c r="L90" s="84"/>
      <c r="M90" s="193" t="str">
        <f>IF(L90="","",IF(L90="SI","No cal documentació",IF(K90&gt;0,(CONCATENATE("2ii_",'Valoració '!$D$7,"00",A90))," ")))</f>
        <v/>
      </c>
    </row>
    <row r="91" spans="1:13" x14ac:dyDescent="0.25">
      <c r="A91" s="194">
        <v>84</v>
      </c>
      <c r="B91" s="3"/>
      <c r="C91" s="3"/>
      <c r="D91" s="3"/>
      <c r="E91" s="3"/>
      <c r="F91" s="3"/>
      <c r="G91" s="3"/>
      <c r="H91" s="3"/>
      <c r="I91" s="3"/>
      <c r="J91" s="3"/>
      <c r="K91" s="191">
        <f t="shared" ref="K91:K106" si="2">IF(AND(C91="si",F91="si"),1,IF(AND(C91="si",F91="no"),IF(G91="si",0.5,0),0))+IF(AND(C91="no",F91="si"),0.3,IF(AND(C91="no",F91="no"),IF(G91="si",0.15,0)))</f>
        <v>0</v>
      </c>
      <c r="L91" s="84"/>
      <c r="M91" s="193" t="str">
        <f>IF(L91="","",IF(L91="SI","No cal documentació",IF(K91&gt;0,(CONCATENATE("2ii_",'Valoració '!$D$7,"00",A91))," ")))</f>
        <v/>
      </c>
    </row>
    <row r="92" spans="1:13" x14ac:dyDescent="0.25">
      <c r="A92" s="194">
        <v>85</v>
      </c>
      <c r="B92" s="3"/>
      <c r="C92" s="3"/>
      <c r="D92" s="3"/>
      <c r="E92" s="3"/>
      <c r="F92" s="3"/>
      <c r="G92" s="3"/>
      <c r="H92" s="3"/>
      <c r="I92" s="3"/>
      <c r="J92" s="3"/>
      <c r="K92" s="191">
        <f t="shared" si="2"/>
        <v>0</v>
      </c>
      <c r="L92" s="84"/>
      <c r="M92" s="193" t="str">
        <f>IF(L92="","",IF(L92="SI","No cal documentació",IF(K92&gt;0,(CONCATENATE("2ii_",'Valoració '!$D$7,"00",A92))," ")))</f>
        <v/>
      </c>
    </row>
    <row r="93" spans="1:13" x14ac:dyDescent="0.25">
      <c r="A93" s="194">
        <v>86</v>
      </c>
      <c r="B93" s="3"/>
      <c r="C93" s="3"/>
      <c r="D93" s="3"/>
      <c r="E93" s="3"/>
      <c r="F93" s="3"/>
      <c r="G93" s="3"/>
      <c r="H93" s="3"/>
      <c r="I93" s="3"/>
      <c r="J93" s="3"/>
      <c r="K93" s="191">
        <f t="shared" si="2"/>
        <v>0</v>
      </c>
      <c r="L93" s="84"/>
      <c r="M93" s="193" t="str">
        <f>IF(L93="","",IF(L93="SI","No cal documentació",IF(K93&gt;0,(CONCATENATE("2ii_",'Valoració '!$D$7,"00",A93))," ")))</f>
        <v/>
      </c>
    </row>
    <row r="94" spans="1:13" x14ac:dyDescent="0.25">
      <c r="A94" s="194">
        <v>87</v>
      </c>
      <c r="B94" s="3"/>
      <c r="C94" s="3"/>
      <c r="D94" s="3"/>
      <c r="E94" s="3"/>
      <c r="F94" s="3"/>
      <c r="G94" s="3"/>
      <c r="H94" s="3"/>
      <c r="I94" s="3"/>
      <c r="J94" s="3"/>
      <c r="K94" s="191">
        <f t="shared" si="2"/>
        <v>0</v>
      </c>
      <c r="L94" s="84"/>
      <c r="M94" s="193" t="str">
        <f>IF(L94="","",IF(L94="SI","No cal documentació",IF(K94&gt;0,(CONCATENATE("2ii_",'Valoració '!$D$7,"00",A94))," ")))</f>
        <v/>
      </c>
    </row>
    <row r="95" spans="1:13" x14ac:dyDescent="0.25">
      <c r="A95" s="194">
        <v>88</v>
      </c>
      <c r="B95" s="3"/>
      <c r="C95" s="3"/>
      <c r="D95" s="3"/>
      <c r="E95" s="3"/>
      <c r="F95" s="3"/>
      <c r="G95" s="3"/>
      <c r="H95" s="3"/>
      <c r="I95" s="3"/>
      <c r="J95" s="3"/>
      <c r="K95" s="191">
        <f t="shared" si="2"/>
        <v>0</v>
      </c>
      <c r="L95" s="84"/>
      <c r="M95" s="193" t="str">
        <f>IF(L95="","",IF(L95="SI","No cal documentació",IF(K95&gt;0,(CONCATENATE("2ii_",'Valoració '!$D$7,"00",A95))," ")))</f>
        <v/>
      </c>
    </row>
    <row r="96" spans="1:13" x14ac:dyDescent="0.25">
      <c r="A96" s="194">
        <v>89</v>
      </c>
      <c r="B96" s="3"/>
      <c r="C96" s="3"/>
      <c r="D96" s="3"/>
      <c r="E96" s="3"/>
      <c r="F96" s="3"/>
      <c r="G96" s="3"/>
      <c r="H96" s="3"/>
      <c r="I96" s="3"/>
      <c r="J96" s="3"/>
      <c r="K96" s="191">
        <f t="shared" si="2"/>
        <v>0</v>
      </c>
      <c r="L96" s="84"/>
      <c r="M96" s="193" t="str">
        <f>IF(L96="","",IF(L96="SI","No cal documentació",IF(K96&gt;0,(CONCATENATE("2ii_",'Valoració '!$D$7,"00",A96))," ")))</f>
        <v/>
      </c>
    </row>
    <row r="97" spans="1:13" x14ac:dyDescent="0.25">
      <c r="A97" s="194">
        <v>90</v>
      </c>
      <c r="B97" s="3"/>
      <c r="C97" s="3"/>
      <c r="D97" s="3"/>
      <c r="E97" s="3"/>
      <c r="F97" s="3"/>
      <c r="G97" s="3"/>
      <c r="H97" s="3"/>
      <c r="I97" s="3"/>
      <c r="J97" s="3"/>
      <c r="K97" s="191">
        <f t="shared" si="2"/>
        <v>0</v>
      </c>
      <c r="L97" s="84"/>
      <c r="M97" s="193" t="str">
        <f>IF(L97="","",IF(L97="SI","No cal documentació",IF(K97&gt;0,(CONCATENATE("2ii_",'Valoració '!$D$7,"00",A97))," ")))</f>
        <v/>
      </c>
    </row>
    <row r="98" spans="1:13" x14ac:dyDescent="0.25">
      <c r="A98" s="194">
        <v>91</v>
      </c>
      <c r="B98" s="3"/>
      <c r="C98" s="3"/>
      <c r="D98" s="3"/>
      <c r="E98" s="3"/>
      <c r="F98" s="3"/>
      <c r="G98" s="3"/>
      <c r="H98" s="3"/>
      <c r="I98" s="3"/>
      <c r="J98" s="3"/>
      <c r="K98" s="191">
        <f t="shared" si="2"/>
        <v>0</v>
      </c>
      <c r="L98" s="84"/>
      <c r="M98" s="193" t="str">
        <f>IF(L98="","",IF(L98="SI","No cal documentació",IF(K98&gt;0,(CONCATENATE("2ii_",'Valoració '!$D$7,"00",A98))," ")))</f>
        <v/>
      </c>
    </row>
    <row r="99" spans="1:13" x14ac:dyDescent="0.25">
      <c r="A99" s="194">
        <v>92</v>
      </c>
      <c r="B99" s="3"/>
      <c r="C99" s="3"/>
      <c r="D99" s="3"/>
      <c r="E99" s="3"/>
      <c r="F99" s="3"/>
      <c r="G99" s="3"/>
      <c r="H99" s="3"/>
      <c r="I99" s="3"/>
      <c r="J99" s="3"/>
      <c r="K99" s="191">
        <f t="shared" si="2"/>
        <v>0</v>
      </c>
      <c r="L99" s="84"/>
      <c r="M99" s="193" t="str">
        <f>IF(L99="","",IF(L99="SI","No cal documentació",IF(K99&gt;0,(CONCATENATE("2ii_",'Valoració '!$D$7,"00",A99))," ")))</f>
        <v/>
      </c>
    </row>
    <row r="100" spans="1:13" x14ac:dyDescent="0.25">
      <c r="A100" s="194">
        <v>93</v>
      </c>
      <c r="B100" s="3"/>
      <c r="C100" s="3"/>
      <c r="D100" s="3"/>
      <c r="E100" s="3"/>
      <c r="F100" s="3"/>
      <c r="G100" s="3"/>
      <c r="H100" s="3"/>
      <c r="I100" s="3"/>
      <c r="J100" s="3"/>
      <c r="K100" s="191">
        <f t="shared" si="2"/>
        <v>0</v>
      </c>
      <c r="L100" s="84"/>
      <c r="M100" s="193" t="str">
        <f>IF(L100="","",IF(L100="SI","No cal documentació",IF(K100&gt;0,(CONCATENATE("2ii_",'Valoració '!$D$7,"00",A100))," ")))</f>
        <v/>
      </c>
    </row>
    <row r="101" spans="1:13" x14ac:dyDescent="0.25">
      <c r="A101" s="194">
        <v>94</v>
      </c>
      <c r="B101" s="3"/>
      <c r="C101" s="3"/>
      <c r="D101" s="3"/>
      <c r="E101" s="3"/>
      <c r="F101" s="3"/>
      <c r="G101" s="3"/>
      <c r="H101" s="3"/>
      <c r="I101" s="3"/>
      <c r="J101" s="3"/>
      <c r="K101" s="191">
        <f t="shared" si="2"/>
        <v>0</v>
      </c>
      <c r="L101" s="84"/>
      <c r="M101" s="193" t="str">
        <f>IF(L101="","",IF(L101="SI","No cal documentació",IF(K101&gt;0,(CONCATENATE("2ii_",'Valoració '!$D$7,"00",A101))," ")))</f>
        <v/>
      </c>
    </row>
    <row r="102" spans="1:13" x14ac:dyDescent="0.25">
      <c r="A102" s="194">
        <v>95</v>
      </c>
      <c r="B102" s="3"/>
      <c r="C102" s="3"/>
      <c r="D102" s="3"/>
      <c r="E102" s="3"/>
      <c r="F102" s="3"/>
      <c r="G102" s="3"/>
      <c r="H102" s="3"/>
      <c r="I102" s="3"/>
      <c r="J102" s="3"/>
      <c r="K102" s="191">
        <f t="shared" si="2"/>
        <v>0</v>
      </c>
      <c r="L102" s="84"/>
      <c r="M102" s="193" t="str">
        <f>IF(L102="","",IF(L102="SI","No cal documentació",IF(K102&gt;0,(CONCATENATE("2ii_",'Valoració '!$D$7,"00",A102))," ")))</f>
        <v/>
      </c>
    </row>
    <row r="103" spans="1:13" x14ac:dyDescent="0.25">
      <c r="A103" s="194">
        <v>96</v>
      </c>
      <c r="B103" s="3"/>
      <c r="C103" s="3"/>
      <c r="D103" s="3"/>
      <c r="E103" s="3"/>
      <c r="F103" s="3"/>
      <c r="G103" s="3"/>
      <c r="H103" s="3"/>
      <c r="I103" s="3"/>
      <c r="J103" s="3"/>
      <c r="K103" s="191">
        <f t="shared" si="2"/>
        <v>0</v>
      </c>
      <c r="L103" s="84"/>
      <c r="M103" s="193" t="str">
        <f>IF(L103="","",IF(L103="SI","No cal documentació",IF(K103&gt;0,(CONCATENATE("2ii_",'Valoració '!$D$7,"00",A103))," ")))</f>
        <v/>
      </c>
    </row>
    <row r="104" spans="1:13" x14ac:dyDescent="0.25">
      <c r="A104" s="194">
        <v>97</v>
      </c>
      <c r="B104" s="3"/>
      <c r="C104" s="3"/>
      <c r="D104" s="3"/>
      <c r="E104" s="3"/>
      <c r="F104" s="3"/>
      <c r="G104" s="3"/>
      <c r="H104" s="3"/>
      <c r="I104" s="3"/>
      <c r="J104" s="3"/>
      <c r="K104" s="191">
        <f t="shared" si="2"/>
        <v>0</v>
      </c>
      <c r="L104" s="84"/>
      <c r="M104" s="193" t="str">
        <f>IF(L104="","",IF(L104="SI","No cal documentació",IF(K104&gt;0,(CONCATENATE("2ii_",'Valoració '!$D$7,"00",A104))," ")))</f>
        <v/>
      </c>
    </row>
    <row r="105" spans="1:13" x14ac:dyDescent="0.25">
      <c r="A105" s="194">
        <v>98</v>
      </c>
      <c r="B105" s="3"/>
      <c r="C105" s="3"/>
      <c r="D105" s="3"/>
      <c r="E105" s="3"/>
      <c r="F105" s="3"/>
      <c r="G105" s="3"/>
      <c r="H105" s="3"/>
      <c r="I105" s="3"/>
      <c r="J105" s="3"/>
      <c r="K105" s="191">
        <f t="shared" si="2"/>
        <v>0</v>
      </c>
      <c r="L105" s="84"/>
      <c r="M105" s="193" t="str">
        <f>IF(L105="","",IF(L105="SI","No cal documentació",IF(K105&gt;0,(CONCATENATE("2ii_",'Valoració '!$D$7,"00",A105))," ")))</f>
        <v/>
      </c>
    </row>
    <row r="106" spans="1:13" x14ac:dyDescent="0.25">
      <c r="A106" s="194">
        <v>99</v>
      </c>
      <c r="B106" s="3"/>
      <c r="C106" s="3"/>
      <c r="D106" s="3"/>
      <c r="E106" s="3"/>
      <c r="F106" s="3"/>
      <c r="G106" s="3"/>
      <c r="H106" s="3"/>
      <c r="I106" s="3"/>
      <c r="J106" s="3"/>
      <c r="K106" s="191">
        <f t="shared" si="2"/>
        <v>0</v>
      </c>
      <c r="L106" s="84"/>
      <c r="M106" s="193" t="str">
        <f>IF(L106="","",IF(L106="SI","No cal documentació",IF(K106&gt;0,(CONCATENATE("2ii_",'Valoració '!$D$7,"00",A106))," ")))</f>
        <v/>
      </c>
    </row>
    <row r="107" spans="1:13" x14ac:dyDescent="0.25">
      <c r="A107" s="194">
        <v>100</v>
      </c>
      <c r="B107" s="3"/>
      <c r="C107" s="3"/>
      <c r="D107" s="3"/>
      <c r="E107" s="3"/>
      <c r="F107" s="3"/>
      <c r="G107" s="3"/>
      <c r="H107" s="3"/>
      <c r="I107" s="3"/>
      <c r="J107" s="3"/>
      <c r="K107" s="191">
        <f t="shared" si="0"/>
        <v>0</v>
      </c>
      <c r="L107" s="84"/>
      <c r="M107" s="193" t="str">
        <f>IF(L107="","",IF(L107="SI","No cal documentació",IF(K107&gt;0,(CONCATENATE("2ii_",'Valoració '!$D$7,"00",A107))," ")))</f>
        <v/>
      </c>
    </row>
  </sheetData>
  <sheetProtection algorithmName="SHA-512" hashValue="0ff1AkFnXAJ6ldyhyBspk3pZ6brmoLT0gjf22yC9aUAPz5MEGyoJH2fZEPx4qGCkg43D0eWmUbYvRIF7x6Et+A==" saltValue="7ihUpV0i7u82nph4IMrA+g==" spinCount="100000" sheet="1" objects="1" scenarios="1"/>
  <mergeCells count="1">
    <mergeCell ref="A6:I6"/>
  </mergeCells>
  <dataValidations count="1">
    <dataValidation type="list" allowBlank="1" showInputMessage="1" showErrorMessage="1" sqref="L8:L107 F8:G107 C8:C107">
      <formula1>"si, no"</formula1>
    </dataValidation>
  </dataValidations>
  <hyperlinks>
    <hyperlink ref="U4" r:id="rId1"/>
    <hyperlink ref="A4" r:id="rId2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Button 1">
              <controlPr defaultSize="0" print="0" autoFill="0" autoPict="0" macro="[0]!Enviar">
                <anchor moveWithCells="1" sizeWithCells="1">
                  <from>
                    <xdr:col>12</xdr:col>
                    <xdr:colOff>9525</xdr:colOff>
                    <xdr:row>0</xdr:row>
                    <xdr:rowOff>0</xdr:rowOff>
                  </from>
                  <to>
                    <xdr:col>13</xdr:col>
                    <xdr:colOff>400050</xdr:colOff>
                    <xdr:row>3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1"/>
  <dimension ref="A1:F108"/>
  <sheetViews>
    <sheetView workbookViewId="0">
      <pane ySplit="6" topLeftCell="A7" activePane="bottomLeft" state="frozen"/>
      <selection activeCell="B7" sqref="B7"/>
      <selection pane="bottomLeft" activeCell="A6" sqref="A6"/>
    </sheetView>
  </sheetViews>
  <sheetFormatPr baseColWidth="10" defaultColWidth="9.140625" defaultRowHeight="15" x14ac:dyDescent="0.25"/>
  <cols>
    <col min="2" max="3" width="84.5703125" customWidth="1"/>
    <col min="4" max="4" width="19.140625" customWidth="1"/>
    <col min="6" max="6" width="22.42578125" customWidth="1"/>
  </cols>
  <sheetData>
    <row r="1" spans="1:6" x14ac:dyDescent="0.25">
      <c r="A1" s="17" t="s">
        <v>87</v>
      </c>
    </row>
    <row r="2" spans="1:6" x14ac:dyDescent="0.25">
      <c r="A2" t="s">
        <v>104</v>
      </c>
    </row>
    <row r="4" spans="1:6" x14ac:dyDescent="0.25">
      <c r="A4" s="26" t="s">
        <v>109</v>
      </c>
    </row>
    <row r="5" spans="1:6" x14ac:dyDescent="0.25">
      <c r="A5" s="259" t="s">
        <v>181</v>
      </c>
      <c r="B5" s="260"/>
      <c r="C5" s="260"/>
      <c r="D5" s="261"/>
    </row>
    <row r="6" spans="1:6" ht="34.5" customHeight="1" x14ac:dyDescent="0.25">
      <c r="A6" s="202" t="s">
        <v>54</v>
      </c>
      <c r="B6" s="192" t="s">
        <v>95</v>
      </c>
      <c r="C6" s="192" t="s">
        <v>96</v>
      </c>
      <c r="D6" s="192" t="s">
        <v>94</v>
      </c>
      <c r="E6" s="192" t="s">
        <v>115</v>
      </c>
      <c r="F6" s="192" t="s">
        <v>52</v>
      </c>
    </row>
    <row r="7" spans="1:6" x14ac:dyDescent="0.25">
      <c r="A7" s="194">
        <v>1</v>
      </c>
      <c r="B7" s="29"/>
      <c r="C7" s="29"/>
      <c r="D7" s="29"/>
      <c r="E7" s="84"/>
      <c r="F7" s="194" t="str">
        <f>IF(E7="","",IF(E7="SI","No cal documentació",IF(B7&gt;0,(CONCATENATE("2iv_",'Valoració '!$D$7,"00",A7))," ")))</f>
        <v/>
      </c>
    </row>
    <row r="8" spans="1:6" x14ac:dyDescent="0.25">
      <c r="A8" s="194">
        <v>2</v>
      </c>
      <c r="B8" s="29"/>
      <c r="C8" s="29"/>
      <c r="D8" s="29"/>
      <c r="E8" s="84"/>
      <c r="F8" s="194" t="str">
        <f>IF(E8="","",IF(E8="SI","No cal documentació",IF(B8&gt;0,(CONCATENATE("2iv_",'Valoració '!$D$7,"00",A8))," ")))</f>
        <v/>
      </c>
    </row>
    <row r="9" spans="1:6" x14ac:dyDescent="0.25">
      <c r="A9" s="194">
        <v>3</v>
      </c>
      <c r="B9" s="29"/>
      <c r="C9" s="29"/>
      <c r="D9" s="29"/>
      <c r="E9" s="84"/>
      <c r="F9" s="194" t="str">
        <f>IF(E9="","",IF(E9="SI","No cal documentació",IF(B9&gt;0,(CONCATENATE("2iv_",'Valoració '!$D$7,"00",A9))," ")))</f>
        <v/>
      </c>
    </row>
    <row r="10" spans="1:6" x14ac:dyDescent="0.25">
      <c r="A10" s="194">
        <v>4</v>
      </c>
      <c r="B10" s="29"/>
      <c r="C10" s="29"/>
      <c r="D10" s="29"/>
      <c r="E10" s="84"/>
      <c r="F10" s="194" t="str">
        <f>IF(E10="","",IF(E10="SI","No cal documentació",IF(B10&gt;0,(CONCATENATE("2iv_",'Valoració '!$D$7,"00",A10))," ")))</f>
        <v/>
      </c>
    </row>
    <row r="11" spans="1:6" x14ac:dyDescent="0.25">
      <c r="A11" s="194">
        <v>5</v>
      </c>
      <c r="B11" s="29"/>
      <c r="C11" s="29"/>
      <c r="D11" s="29"/>
      <c r="E11" s="84"/>
      <c r="F11" s="194" t="str">
        <f>IF(E11="","",IF(E11="SI","No cal documentació",IF(B11&gt;0,(CONCATENATE("2iv_",'Valoració '!$D$7,"00",A11))," ")))</f>
        <v/>
      </c>
    </row>
    <row r="12" spans="1:6" x14ac:dyDescent="0.25">
      <c r="A12" s="194">
        <v>6</v>
      </c>
      <c r="B12" s="29"/>
      <c r="C12" s="29"/>
      <c r="D12" s="29"/>
      <c r="E12" s="84"/>
      <c r="F12" s="194" t="str">
        <f>IF(E12="","",IF(E12="SI","No cal documentació",IF(B12&gt;0,(CONCATENATE("2iv_",'Valoració '!$D$7,"00",A12))," ")))</f>
        <v/>
      </c>
    </row>
    <row r="13" spans="1:6" x14ac:dyDescent="0.25">
      <c r="A13" s="194">
        <v>7</v>
      </c>
      <c r="B13" s="3"/>
      <c r="C13" s="3"/>
      <c r="D13" s="3"/>
      <c r="E13" s="84"/>
      <c r="F13" s="194" t="str">
        <f>IF(E13="","",IF(E13="SI","No cal documentació",IF(B13&gt;0,(CONCATENATE("2iv_",'Valoració '!$D$7,"00",A13))," ")))</f>
        <v/>
      </c>
    </row>
    <row r="14" spans="1:6" x14ac:dyDescent="0.25">
      <c r="A14" s="194">
        <v>8</v>
      </c>
      <c r="B14" s="3"/>
      <c r="C14" s="3"/>
      <c r="D14" s="3"/>
      <c r="E14" s="84"/>
      <c r="F14" s="194" t="str">
        <f>IF(E14="","",IF(E14="SI","No cal documentació",IF(B14&gt;0,(CONCATENATE("2iv_",'Valoració '!$D$7,"00",A14))," ")))</f>
        <v/>
      </c>
    </row>
    <row r="15" spans="1:6" x14ac:dyDescent="0.25">
      <c r="A15" s="194">
        <v>9</v>
      </c>
      <c r="B15" s="3"/>
      <c r="C15" s="3"/>
      <c r="D15" s="3"/>
      <c r="E15" s="84"/>
      <c r="F15" s="194" t="str">
        <f>IF(E15="","",IF(E15="SI","No cal documentació",IF(B15&gt;0,(CONCATENATE("2iv_",'Valoració '!$D$7,"00",A15))," ")))</f>
        <v/>
      </c>
    </row>
    <row r="16" spans="1:6" x14ac:dyDescent="0.25">
      <c r="A16" s="194">
        <v>10</v>
      </c>
      <c r="B16" s="3"/>
      <c r="C16" s="3"/>
      <c r="D16" s="3"/>
      <c r="E16" s="84"/>
      <c r="F16" s="194" t="str">
        <f>IF(E16="","",IF(E16="SI","No cal documentació",IF(B16&gt;0,(CONCATENATE("2iv_",'Valoració '!$D$7,"00",A16))," ")))</f>
        <v/>
      </c>
    </row>
    <row r="17" spans="1:6" x14ac:dyDescent="0.25">
      <c r="A17" s="194">
        <v>11</v>
      </c>
      <c r="B17" s="3"/>
      <c r="C17" s="3"/>
      <c r="D17" s="3"/>
      <c r="E17" s="84"/>
      <c r="F17" s="194" t="str">
        <f>IF(E17="","",IF(E17="SI","No cal documentació",IF(B17&gt;0,(CONCATENATE("2iv_",'Valoració '!$D$7,"00",A17))," ")))</f>
        <v/>
      </c>
    </row>
    <row r="18" spans="1:6" x14ac:dyDescent="0.25">
      <c r="A18" s="194">
        <v>12</v>
      </c>
      <c r="B18" s="3"/>
      <c r="C18" s="3"/>
      <c r="D18" s="3"/>
      <c r="E18" s="84"/>
      <c r="F18" s="194" t="str">
        <f>IF(E18="","",IF(E18="SI","No cal documentació",IF(B18&gt;0,(CONCATENATE("2iv_",'Valoració '!$D$7,"00",A18))," ")))</f>
        <v/>
      </c>
    </row>
    <row r="19" spans="1:6" x14ac:dyDescent="0.25">
      <c r="A19" s="194">
        <v>13</v>
      </c>
      <c r="B19" s="3"/>
      <c r="C19" s="3"/>
      <c r="D19" s="3"/>
      <c r="E19" s="84"/>
      <c r="F19" s="194" t="str">
        <f>IF(E19="","",IF(E19="SI","No cal documentació",IF(B19&gt;0,(CONCATENATE("2iv_",'Valoració '!$D$7,"00",A19))," ")))</f>
        <v/>
      </c>
    </row>
    <row r="20" spans="1:6" x14ac:dyDescent="0.25">
      <c r="A20" s="194">
        <v>14</v>
      </c>
      <c r="B20" s="3"/>
      <c r="C20" s="3"/>
      <c r="D20" s="3"/>
      <c r="E20" s="84"/>
      <c r="F20" s="194" t="str">
        <f>IF(E20="","",IF(E20="SI","No cal documentació",IF(B20&gt;0,(CONCATENATE("2iv_",'Valoració '!$D$7,"00",A20))," ")))</f>
        <v/>
      </c>
    </row>
    <row r="21" spans="1:6" x14ac:dyDescent="0.25">
      <c r="A21" s="194">
        <v>15</v>
      </c>
      <c r="B21" s="3"/>
      <c r="C21" s="3"/>
      <c r="D21" s="3"/>
      <c r="E21" s="84"/>
      <c r="F21" s="194" t="str">
        <f>IF(E21="","",IF(E21="SI","No cal documentació",IF(B21&gt;0,(CONCATENATE("2iv_",'Valoració '!$D$7,"00",A21))," ")))</f>
        <v/>
      </c>
    </row>
    <row r="22" spans="1:6" x14ac:dyDescent="0.25">
      <c r="A22" s="194">
        <v>16</v>
      </c>
      <c r="B22" s="3"/>
      <c r="C22" s="3"/>
      <c r="D22" s="3"/>
      <c r="E22" s="84"/>
      <c r="F22" s="194" t="str">
        <f>IF(E22="","",IF(E22="SI","No cal documentació",IF(B22&gt;0,(CONCATENATE("2iv_",'Valoració '!$D$7,"00",A22))," ")))</f>
        <v/>
      </c>
    </row>
    <row r="23" spans="1:6" x14ac:dyDescent="0.25">
      <c r="A23" s="194">
        <v>17</v>
      </c>
      <c r="B23" s="3"/>
      <c r="C23" s="3"/>
      <c r="D23" s="3"/>
      <c r="E23" s="84"/>
      <c r="F23" s="194" t="str">
        <f>IF(E23="","",IF(E23="SI","No cal documentació",IF(B23&gt;0,(CONCATENATE("2iv_",'Valoració '!$D$7,"00",A23))," ")))</f>
        <v/>
      </c>
    </row>
    <row r="24" spans="1:6" x14ac:dyDescent="0.25">
      <c r="A24" s="194">
        <v>18</v>
      </c>
      <c r="B24" s="3"/>
      <c r="C24" s="3"/>
      <c r="D24" s="3"/>
      <c r="E24" s="84"/>
      <c r="F24" s="194" t="str">
        <f>IF(E24="","",IF(E24="SI","No cal documentació",IF(B24&gt;0,(CONCATENATE("2iv_",'Valoració '!$D$7,"00",A24))," ")))</f>
        <v/>
      </c>
    </row>
    <row r="25" spans="1:6" x14ac:dyDescent="0.25">
      <c r="A25" s="194">
        <v>19</v>
      </c>
      <c r="B25" s="3"/>
      <c r="C25" s="3"/>
      <c r="D25" s="3"/>
      <c r="E25" s="84"/>
      <c r="F25" s="194" t="str">
        <f>IF(E25="","",IF(E25="SI","No cal documentació",IF(B25&gt;0,(CONCATENATE("2iv_",'Valoració '!$D$7,"00",A25))," ")))</f>
        <v/>
      </c>
    </row>
    <row r="26" spans="1:6" x14ac:dyDescent="0.25">
      <c r="A26" s="194">
        <v>20</v>
      </c>
      <c r="B26" s="3"/>
      <c r="C26" s="3"/>
      <c r="D26" s="3"/>
      <c r="E26" s="84"/>
      <c r="F26" s="194" t="str">
        <f>IF(E26="","",IF(E26="SI","No cal documentació",IF(B26&gt;0,(CONCATENATE("2iv_",'Valoració '!$D$7,"00",A26))," ")))</f>
        <v/>
      </c>
    </row>
    <row r="27" spans="1:6" x14ac:dyDescent="0.25">
      <c r="A27" s="194">
        <v>21</v>
      </c>
      <c r="B27" s="3"/>
      <c r="C27" s="3"/>
      <c r="D27" s="3"/>
      <c r="E27" s="84"/>
      <c r="F27" s="194" t="str">
        <f>IF(E27="","",IF(E27="SI","No cal documentació",IF(B27&gt;0,(CONCATENATE("2iv_",'Valoració '!$D$7,"00",A27))," ")))</f>
        <v/>
      </c>
    </row>
    <row r="28" spans="1:6" x14ac:dyDescent="0.25">
      <c r="A28" s="194">
        <v>22</v>
      </c>
      <c r="B28" s="3"/>
      <c r="C28" s="3"/>
      <c r="D28" s="3"/>
      <c r="E28" s="84"/>
      <c r="F28" s="194" t="str">
        <f>IF(E28="","",IF(E28="SI","No cal documentació",IF(B28&gt;0,(CONCATENATE("2iv_",'Valoració '!$D$7,"00",A28))," ")))</f>
        <v/>
      </c>
    </row>
    <row r="29" spans="1:6" x14ac:dyDescent="0.25">
      <c r="A29" s="194">
        <v>23</v>
      </c>
      <c r="B29" s="3"/>
      <c r="C29" s="3"/>
      <c r="D29" s="3"/>
      <c r="E29" s="84"/>
      <c r="F29" s="194" t="str">
        <f>IF(E29="","",IF(E29="SI","No cal documentació",IF(B29&gt;0,(CONCATENATE("2iv_",'Valoració '!$D$7,"00",A29))," ")))</f>
        <v/>
      </c>
    </row>
    <row r="30" spans="1:6" x14ac:dyDescent="0.25">
      <c r="A30" s="194">
        <v>24</v>
      </c>
      <c r="B30" s="3"/>
      <c r="C30" s="3"/>
      <c r="D30" s="3"/>
      <c r="E30" s="84"/>
      <c r="F30" s="194" t="str">
        <f>IF(E30="","",IF(E30="SI","No cal documentació",IF(B30&gt;0,(CONCATENATE("2iv_",'Valoració '!$D$7,"00",A30))," ")))</f>
        <v/>
      </c>
    </row>
    <row r="31" spans="1:6" x14ac:dyDescent="0.25">
      <c r="A31" s="194">
        <v>25</v>
      </c>
      <c r="B31" s="3"/>
      <c r="C31" s="3"/>
      <c r="D31" s="3"/>
      <c r="E31" s="84"/>
      <c r="F31" s="194" t="str">
        <f>IF(E31="","",IF(E31="SI","No cal documentació",IF(B31&gt;0,(CONCATENATE("2iv_",'Valoració '!$D$7,"00",A31))," ")))</f>
        <v/>
      </c>
    </row>
    <row r="32" spans="1:6" x14ac:dyDescent="0.25">
      <c r="A32" s="194">
        <v>26</v>
      </c>
      <c r="B32" s="3"/>
      <c r="C32" s="3"/>
      <c r="D32" s="3"/>
      <c r="E32" s="84"/>
      <c r="F32" s="194" t="str">
        <f>IF(E32="","",IF(E32="SI","No cal documentació",IF(B32&gt;0,(CONCATENATE("2iv_",'Valoració '!$D$7,"00",A32))," ")))</f>
        <v/>
      </c>
    </row>
    <row r="33" spans="1:6" x14ac:dyDescent="0.25">
      <c r="A33" s="194">
        <v>27</v>
      </c>
      <c r="B33" s="3"/>
      <c r="C33" s="3"/>
      <c r="D33" s="3"/>
      <c r="E33" s="84"/>
      <c r="F33" s="194" t="str">
        <f>IF(E33="","",IF(E33="SI","No cal documentació",IF(B33&gt;0,(CONCATENATE("2iv_",'Valoració '!$D$7,"00",A33))," ")))</f>
        <v/>
      </c>
    </row>
    <row r="34" spans="1:6" x14ac:dyDescent="0.25">
      <c r="A34" s="194">
        <v>28</v>
      </c>
      <c r="B34" s="3"/>
      <c r="C34" s="3"/>
      <c r="D34" s="3"/>
      <c r="E34" s="84"/>
      <c r="F34" s="194" t="str">
        <f>IF(E34="","",IF(E34="SI","No cal documentació",IF(B34&gt;0,(CONCATENATE("2iv_",'Valoració '!$D$7,"00",A34))," ")))</f>
        <v/>
      </c>
    </row>
    <row r="35" spans="1:6" x14ac:dyDescent="0.25">
      <c r="A35" s="194">
        <v>29</v>
      </c>
      <c r="B35" s="3"/>
      <c r="C35" s="3"/>
      <c r="D35" s="3"/>
      <c r="E35" s="84"/>
      <c r="F35" s="194" t="str">
        <f>IF(E35="","",IF(E35="SI","No cal documentació",IF(B35&gt;0,(CONCATENATE("2iv_",'Valoració '!$D$7,"00",A35))," ")))</f>
        <v/>
      </c>
    </row>
    <row r="36" spans="1:6" x14ac:dyDescent="0.25">
      <c r="A36" s="194">
        <v>30</v>
      </c>
      <c r="B36" s="3"/>
      <c r="C36" s="3"/>
      <c r="D36" s="3"/>
      <c r="E36" s="84"/>
      <c r="F36" s="194" t="str">
        <f>IF(E36="","",IF(E36="SI","No cal documentació",IF(B36&gt;0,(CONCATENATE("2iv_",'Valoració '!$D$7,"00",A36))," ")))</f>
        <v/>
      </c>
    </row>
    <row r="37" spans="1:6" x14ac:dyDescent="0.25">
      <c r="A37" s="194">
        <v>31</v>
      </c>
      <c r="B37" s="3"/>
      <c r="C37" s="3"/>
      <c r="D37" s="3"/>
      <c r="E37" s="84"/>
      <c r="F37" s="194" t="str">
        <f>IF(E37="","",IF(E37="SI","No cal documentació",IF(B37&gt;0,(CONCATENATE("2iv_",'Valoració '!$D$7,"00",A37))," ")))</f>
        <v/>
      </c>
    </row>
    <row r="38" spans="1:6" x14ac:dyDescent="0.25">
      <c r="A38" s="194">
        <v>32</v>
      </c>
      <c r="B38" s="3"/>
      <c r="C38" s="3"/>
      <c r="D38" s="3"/>
      <c r="E38" s="84"/>
      <c r="F38" s="194" t="str">
        <f>IF(E38="","",IF(E38="SI","No cal documentació",IF(B38&gt;0,(CONCATENATE("2iv_",'Valoració '!$D$7,"00",A38))," ")))</f>
        <v/>
      </c>
    </row>
    <row r="39" spans="1:6" x14ac:dyDescent="0.25">
      <c r="A39" s="194">
        <v>33</v>
      </c>
      <c r="B39" s="3"/>
      <c r="C39" s="3"/>
      <c r="D39" s="3"/>
      <c r="E39" s="84"/>
      <c r="F39" s="194" t="str">
        <f>IF(E39="","",IF(E39="SI","No cal documentació",IF(B39&gt;0,(CONCATENATE("2iv_",'Valoració '!$D$7,"00",A39))," ")))</f>
        <v/>
      </c>
    </row>
    <row r="40" spans="1:6" x14ac:dyDescent="0.25">
      <c r="A40" s="194">
        <v>34</v>
      </c>
      <c r="B40" s="3"/>
      <c r="C40" s="3"/>
      <c r="D40" s="3"/>
      <c r="E40" s="84"/>
      <c r="F40" s="194" t="str">
        <f>IF(E40="","",IF(E40="SI","No cal documentació",IF(B40&gt;0,(CONCATENATE("2iv_",'Valoració '!$D$7,"00",A40))," ")))</f>
        <v/>
      </c>
    </row>
    <row r="41" spans="1:6" x14ac:dyDescent="0.25">
      <c r="A41" s="194">
        <v>35</v>
      </c>
      <c r="B41" s="3"/>
      <c r="C41" s="3"/>
      <c r="D41" s="3"/>
      <c r="E41" s="84"/>
      <c r="F41" s="194" t="str">
        <f>IF(E41="","",IF(E41="SI","No cal documentació",IF(B41&gt;0,(CONCATENATE("2iv_",'Valoració '!$D$7,"00",A41))," ")))</f>
        <v/>
      </c>
    </row>
    <row r="42" spans="1:6" x14ac:dyDescent="0.25">
      <c r="A42" s="194">
        <v>36</v>
      </c>
      <c r="B42" s="3"/>
      <c r="C42" s="3"/>
      <c r="D42" s="3"/>
      <c r="E42" s="84"/>
      <c r="F42" s="194" t="str">
        <f>IF(E42="","",IF(E42="SI","No cal documentació",IF(B42&gt;0,(CONCATENATE("2iv_",'Valoració '!$D$7,"00",A42))," ")))</f>
        <v/>
      </c>
    </row>
    <row r="43" spans="1:6" x14ac:dyDescent="0.25">
      <c r="A43" s="194">
        <v>37</v>
      </c>
      <c r="B43" s="3"/>
      <c r="C43" s="3"/>
      <c r="D43" s="3"/>
      <c r="E43" s="84"/>
      <c r="F43" s="194" t="str">
        <f>IF(E43="","",IF(E43="SI","No cal documentació",IF(B43&gt;0,(CONCATENATE("2iv_",'Valoració '!$D$7,"00",A43))," ")))</f>
        <v/>
      </c>
    </row>
    <row r="44" spans="1:6" x14ac:dyDescent="0.25">
      <c r="A44" s="194">
        <v>38</v>
      </c>
      <c r="B44" s="3"/>
      <c r="C44" s="3"/>
      <c r="D44" s="3"/>
      <c r="E44" s="84"/>
      <c r="F44" s="194" t="str">
        <f>IF(E44="","",IF(E44="SI","No cal documentació",IF(B44&gt;0,(CONCATENATE("2iv_",'Valoració '!$D$7,"00",A44))," ")))</f>
        <v/>
      </c>
    </row>
    <row r="45" spans="1:6" x14ac:dyDescent="0.25">
      <c r="A45" s="194">
        <v>39</v>
      </c>
      <c r="B45" s="3"/>
      <c r="C45" s="3"/>
      <c r="D45" s="3"/>
      <c r="E45" s="84"/>
      <c r="F45" s="194" t="str">
        <f>IF(E45="","",IF(E45="SI","No cal documentació",IF(B45&gt;0,(CONCATENATE("2iv_",'Valoració '!$D$7,"00",A45))," ")))</f>
        <v/>
      </c>
    </row>
    <row r="46" spans="1:6" x14ac:dyDescent="0.25">
      <c r="A46" s="194">
        <v>40</v>
      </c>
      <c r="B46" s="3"/>
      <c r="C46" s="3"/>
      <c r="D46" s="3"/>
      <c r="E46" s="84"/>
      <c r="F46" s="194" t="str">
        <f>IF(E46="","",IF(E46="SI","No cal documentació",IF(B46&gt;0,(CONCATENATE("2iv_",'Valoració '!$D$7,"00",A46))," ")))</f>
        <v/>
      </c>
    </row>
    <row r="47" spans="1:6" x14ac:dyDescent="0.25">
      <c r="A47" s="194">
        <v>41</v>
      </c>
      <c r="B47" s="3"/>
      <c r="C47" s="3"/>
      <c r="D47" s="3"/>
      <c r="E47" s="84"/>
      <c r="F47" s="194" t="str">
        <f>IF(E47="","",IF(E47="SI","No cal documentació",IF(B47&gt;0,(CONCATENATE("2iv_",'Valoració '!$D$7,"00",A47))," ")))</f>
        <v/>
      </c>
    </row>
    <row r="48" spans="1:6" x14ac:dyDescent="0.25">
      <c r="A48" s="194">
        <v>42</v>
      </c>
      <c r="B48" s="3"/>
      <c r="C48" s="3"/>
      <c r="D48" s="3"/>
      <c r="E48" s="84"/>
      <c r="F48" s="194" t="str">
        <f>IF(E48="","",IF(E48="SI","No cal documentació",IF(B48&gt;0,(CONCATENATE("2iv_",'Valoració '!$D$7,"00",A48))," ")))</f>
        <v/>
      </c>
    </row>
    <row r="49" spans="1:6" x14ac:dyDescent="0.25">
      <c r="A49" s="194">
        <v>43</v>
      </c>
      <c r="B49" s="3"/>
      <c r="C49" s="3"/>
      <c r="D49" s="3"/>
      <c r="E49" s="84"/>
      <c r="F49" s="194" t="str">
        <f>IF(E49="","",IF(E49="SI","No cal documentació",IF(B49&gt;0,(CONCATENATE("2iv_",'Valoració '!$D$7,"00",A49))," ")))</f>
        <v/>
      </c>
    </row>
    <row r="50" spans="1:6" x14ac:dyDescent="0.25">
      <c r="A50" s="194">
        <v>44</v>
      </c>
      <c r="B50" s="3"/>
      <c r="C50" s="3"/>
      <c r="D50" s="3"/>
      <c r="E50" s="84"/>
      <c r="F50" s="194" t="str">
        <f>IF(E50="","",IF(E50="SI","No cal documentació",IF(B50&gt;0,(CONCATENATE("2iv_",'Valoració '!$D$7,"00",A50))," ")))</f>
        <v/>
      </c>
    </row>
    <row r="51" spans="1:6" x14ac:dyDescent="0.25">
      <c r="A51" s="194">
        <v>45</v>
      </c>
      <c r="B51" s="3"/>
      <c r="C51" s="3"/>
      <c r="D51" s="3"/>
      <c r="E51" s="84"/>
      <c r="F51" s="194" t="str">
        <f>IF(E51="","",IF(E51="SI","No cal documentació",IF(B51&gt;0,(CONCATENATE("2iv_",'Valoració '!$D$7,"00",A51))," ")))</f>
        <v/>
      </c>
    </row>
    <row r="52" spans="1:6" x14ac:dyDescent="0.25">
      <c r="A52" s="194">
        <v>46</v>
      </c>
      <c r="B52" s="3"/>
      <c r="C52" s="3"/>
      <c r="D52" s="3"/>
      <c r="E52" s="84"/>
      <c r="F52" s="194" t="str">
        <f>IF(E52="","",IF(E52="SI","No cal documentació",IF(B52&gt;0,(CONCATENATE("2iv_",'Valoració '!$D$7,"00",A52))," ")))</f>
        <v/>
      </c>
    </row>
    <row r="53" spans="1:6" x14ac:dyDescent="0.25">
      <c r="A53" s="194">
        <v>47</v>
      </c>
      <c r="B53" s="3"/>
      <c r="C53" s="3"/>
      <c r="D53" s="3"/>
      <c r="E53" s="84"/>
      <c r="F53" s="194" t="str">
        <f>IF(E53="","",IF(E53="SI","No cal documentació",IF(B53&gt;0,(CONCATENATE("2iv_",'Valoració '!$D$7,"00",A53))," ")))</f>
        <v/>
      </c>
    </row>
    <row r="54" spans="1:6" x14ac:dyDescent="0.25">
      <c r="A54" s="194">
        <v>48</v>
      </c>
      <c r="B54" s="3"/>
      <c r="C54" s="3"/>
      <c r="D54" s="3"/>
      <c r="E54" s="84"/>
      <c r="F54" s="194" t="str">
        <f>IF(E54="","",IF(E54="SI","No cal documentació",IF(B54&gt;0,(CONCATENATE("2iv_",'Valoració '!$D$7,"00",A54))," ")))</f>
        <v/>
      </c>
    </row>
    <row r="55" spans="1:6" x14ac:dyDescent="0.25">
      <c r="A55" s="194">
        <v>49</v>
      </c>
      <c r="B55" s="3"/>
      <c r="C55" s="3"/>
      <c r="D55" s="3"/>
      <c r="E55" s="84"/>
      <c r="F55" s="194" t="str">
        <f>IF(E55="","",IF(E55="SI","No cal documentació",IF(B55&gt;0,(CONCATENATE("2iv_",'Valoració '!$D$7,"00",A55))," ")))</f>
        <v/>
      </c>
    </row>
    <row r="56" spans="1:6" x14ac:dyDescent="0.25">
      <c r="A56" s="194">
        <v>50</v>
      </c>
      <c r="B56" s="3"/>
      <c r="C56" s="3"/>
      <c r="D56" s="3"/>
      <c r="E56" s="84"/>
      <c r="F56" s="194" t="str">
        <f>IF(E56="","",IF(E56="SI","No cal documentació",IF(B56&gt;0,(CONCATENATE("2iv_",'Valoració '!$D$7,"00",A56))," ")))</f>
        <v/>
      </c>
    </row>
    <row r="57" spans="1:6" x14ac:dyDescent="0.25">
      <c r="A57" s="194">
        <v>51</v>
      </c>
      <c r="B57" s="3"/>
      <c r="C57" s="3"/>
      <c r="D57" s="3"/>
      <c r="E57" s="84"/>
      <c r="F57" s="194" t="str">
        <f>IF(E57="","",IF(E57="SI","No cal documentació",IF(B57&gt;0,(CONCATENATE("2iv_",'Valoració '!$D$7,"00",A57))," ")))</f>
        <v/>
      </c>
    </row>
    <row r="58" spans="1:6" x14ac:dyDescent="0.25">
      <c r="A58" s="194">
        <v>52</v>
      </c>
      <c r="B58" s="3"/>
      <c r="C58" s="3"/>
      <c r="D58" s="3"/>
      <c r="E58" s="84"/>
      <c r="F58" s="194" t="str">
        <f>IF(E58="","",IF(E58="SI","No cal documentació",IF(B58&gt;0,(CONCATENATE("2iv_",'Valoració '!$D$7,"00",A58))," ")))</f>
        <v/>
      </c>
    </row>
    <row r="59" spans="1:6" x14ac:dyDescent="0.25">
      <c r="A59" s="194">
        <v>53</v>
      </c>
      <c r="B59" s="3"/>
      <c r="C59" s="3"/>
      <c r="D59" s="3"/>
      <c r="E59" s="84"/>
      <c r="F59" s="194" t="str">
        <f>IF(E59="","",IF(E59="SI","No cal documentació",IF(B59&gt;0,(CONCATENATE("2iv_",'Valoració '!$D$7,"00",A59))," ")))</f>
        <v/>
      </c>
    </row>
    <row r="60" spans="1:6" x14ac:dyDescent="0.25">
      <c r="A60" s="194">
        <v>54</v>
      </c>
      <c r="B60" s="3"/>
      <c r="C60" s="3"/>
      <c r="D60" s="3"/>
      <c r="E60" s="84"/>
      <c r="F60" s="194" t="str">
        <f>IF(E60="","",IF(E60="SI","No cal documentació",IF(B60&gt;0,(CONCATENATE("2iv_",'Valoració '!$D$7,"00",A60))," ")))</f>
        <v/>
      </c>
    </row>
    <row r="61" spans="1:6" x14ac:dyDescent="0.25">
      <c r="A61" s="194">
        <v>55</v>
      </c>
      <c r="B61" s="3"/>
      <c r="C61" s="3"/>
      <c r="D61" s="3"/>
      <c r="E61" s="84"/>
      <c r="F61" s="194" t="str">
        <f>IF(E61="","",IF(E61="SI","No cal documentació",IF(B61&gt;0,(CONCATENATE("2iv_",'Valoració '!$D$7,"00",A61))," ")))</f>
        <v/>
      </c>
    </row>
    <row r="62" spans="1:6" x14ac:dyDescent="0.25">
      <c r="A62" s="194">
        <v>56</v>
      </c>
      <c r="B62" s="3"/>
      <c r="C62" s="3"/>
      <c r="D62" s="3"/>
      <c r="E62" s="84"/>
      <c r="F62" s="194" t="str">
        <f>IF(E62="","",IF(E62="SI","No cal documentació",IF(B62&gt;0,(CONCATENATE("2iv_",'Valoració '!$D$7,"00",A62))," ")))</f>
        <v/>
      </c>
    </row>
    <row r="63" spans="1:6" x14ac:dyDescent="0.25">
      <c r="A63" s="194">
        <v>57</v>
      </c>
      <c r="B63" s="3"/>
      <c r="C63" s="3"/>
      <c r="D63" s="3"/>
      <c r="E63" s="84"/>
      <c r="F63" s="194" t="str">
        <f>IF(E63="","",IF(E63="SI","No cal documentació",IF(B63&gt;0,(CONCATENATE("2iv_",'Valoració '!$D$7,"00",A63))," ")))</f>
        <v/>
      </c>
    </row>
    <row r="64" spans="1:6" x14ac:dyDescent="0.25">
      <c r="A64" s="194">
        <v>58</v>
      </c>
      <c r="B64" s="3"/>
      <c r="C64" s="3"/>
      <c r="D64" s="3"/>
      <c r="E64" s="84"/>
      <c r="F64" s="194" t="str">
        <f>IF(E64="","",IF(E64="SI","No cal documentació",IF(B64&gt;0,(CONCATENATE("2iv_",'Valoració '!$D$7,"00",A64))," ")))</f>
        <v/>
      </c>
    </row>
    <row r="65" spans="1:6" x14ac:dyDescent="0.25">
      <c r="A65" s="194">
        <v>59</v>
      </c>
      <c r="B65" s="3"/>
      <c r="C65" s="3"/>
      <c r="D65" s="3"/>
      <c r="E65" s="84"/>
      <c r="F65" s="194" t="str">
        <f>IF(E65="","",IF(E65="SI","No cal documentació",IF(B65&gt;0,(CONCATENATE("2iv_",'Valoració '!$D$7,"00",A65))," ")))</f>
        <v/>
      </c>
    </row>
    <row r="66" spans="1:6" x14ac:dyDescent="0.25">
      <c r="A66" s="194">
        <v>60</v>
      </c>
      <c r="B66" s="3"/>
      <c r="C66" s="3"/>
      <c r="D66" s="3"/>
      <c r="E66" s="84"/>
      <c r="F66" s="194" t="str">
        <f>IF(E66="","",IF(E66="SI","No cal documentació",IF(B66&gt;0,(CONCATENATE("2iv_",'Valoració '!$D$7,"00",A66))," ")))</f>
        <v/>
      </c>
    </row>
    <row r="67" spans="1:6" x14ac:dyDescent="0.25">
      <c r="A67" s="194">
        <v>61</v>
      </c>
      <c r="B67" s="3"/>
      <c r="C67" s="3"/>
      <c r="D67" s="3"/>
      <c r="E67" s="84"/>
      <c r="F67" s="194" t="str">
        <f>IF(E67="","",IF(E67="SI","No cal documentació",IF(B67&gt;0,(CONCATENATE("2iv_",'Valoració '!$D$7,"00",A67))," ")))</f>
        <v/>
      </c>
    </row>
    <row r="68" spans="1:6" x14ac:dyDescent="0.25">
      <c r="A68" s="194">
        <v>62</v>
      </c>
      <c r="B68" s="3"/>
      <c r="C68" s="3"/>
      <c r="D68" s="3"/>
      <c r="E68" s="84"/>
      <c r="F68" s="194" t="str">
        <f>IF(E68="","",IF(E68="SI","No cal documentació",IF(B68&gt;0,(CONCATENATE("2iv_",'Valoració '!$D$7,"00",A68))," ")))</f>
        <v/>
      </c>
    </row>
    <row r="69" spans="1:6" x14ac:dyDescent="0.25">
      <c r="A69" s="194">
        <v>63</v>
      </c>
      <c r="B69" s="3"/>
      <c r="C69" s="3"/>
      <c r="D69" s="3"/>
      <c r="E69" s="84"/>
      <c r="F69" s="194" t="str">
        <f>IF(E69="","",IF(E69="SI","No cal documentació",IF(B69&gt;0,(CONCATENATE("2iv_",'Valoració '!$D$7,"00",A69))," ")))</f>
        <v/>
      </c>
    </row>
    <row r="70" spans="1:6" x14ac:dyDescent="0.25">
      <c r="A70" s="194">
        <v>64</v>
      </c>
      <c r="B70" s="3"/>
      <c r="C70" s="3"/>
      <c r="D70" s="3"/>
      <c r="E70" s="84"/>
      <c r="F70" s="194" t="str">
        <f>IF(E70="","",IF(E70="SI","No cal documentació",IF(B70&gt;0,(CONCATENATE("2iv_",'Valoració '!$D$7,"00",A70))," ")))</f>
        <v/>
      </c>
    </row>
    <row r="71" spans="1:6" x14ac:dyDescent="0.25">
      <c r="A71" s="194">
        <v>65</v>
      </c>
      <c r="B71" s="3"/>
      <c r="C71" s="3"/>
      <c r="D71" s="3"/>
      <c r="E71" s="84"/>
      <c r="F71" s="194" t="str">
        <f>IF(E71="","",IF(E71="SI","No cal documentació",IF(B71&gt;0,(CONCATENATE("2iv_",'Valoració '!$D$7,"00",A71))," ")))</f>
        <v/>
      </c>
    </row>
    <row r="72" spans="1:6" x14ac:dyDescent="0.25">
      <c r="A72" s="194">
        <v>66</v>
      </c>
      <c r="B72" s="3"/>
      <c r="C72" s="3"/>
      <c r="D72" s="3"/>
      <c r="E72" s="84"/>
      <c r="F72" s="194" t="str">
        <f>IF(E72="","",IF(E72="SI","No cal documentació",IF(B72&gt;0,(CONCATENATE("2iv_",'Valoració '!$D$7,"00",A72))," ")))</f>
        <v/>
      </c>
    </row>
    <row r="73" spans="1:6" x14ac:dyDescent="0.25">
      <c r="A73" s="194">
        <v>67</v>
      </c>
      <c r="B73" s="3"/>
      <c r="C73" s="3"/>
      <c r="D73" s="3"/>
      <c r="E73" s="84"/>
      <c r="F73" s="194" t="str">
        <f>IF(E73="","",IF(E73="SI","No cal documentació",IF(B73&gt;0,(CONCATENATE("2iv_",'Valoració '!$D$7,"00",A73))," ")))</f>
        <v/>
      </c>
    </row>
    <row r="74" spans="1:6" x14ac:dyDescent="0.25">
      <c r="A74" s="194">
        <v>68</v>
      </c>
      <c r="B74" s="3"/>
      <c r="C74" s="3"/>
      <c r="D74" s="3"/>
      <c r="E74" s="84"/>
      <c r="F74" s="194" t="str">
        <f>IF(E74="","",IF(E74="SI","No cal documentació",IF(B74&gt;0,(CONCATENATE("2iv_",'Valoració '!$D$7,"00",A74))," ")))</f>
        <v/>
      </c>
    </row>
    <row r="75" spans="1:6" x14ac:dyDescent="0.25">
      <c r="A75" s="194">
        <v>69</v>
      </c>
      <c r="B75" s="3"/>
      <c r="C75" s="3"/>
      <c r="D75" s="3"/>
      <c r="E75" s="84"/>
      <c r="F75" s="194" t="str">
        <f>IF(E75="","",IF(E75="SI","No cal documentació",IF(B75&gt;0,(CONCATENATE("2iv_",'Valoració '!$D$7,"00",A75))," ")))</f>
        <v/>
      </c>
    </row>
    <row r="76" spans="1:6" x14ac:dyDescent="0.25">
      <c r="A76" s="194">
        <v>70</v>
      </c>
      <c r="B76" s="3"/>
      <c r="C76" s="3"/>
      <c r="D76" s="3"/>
      <c r="E76" s="84"/>
      <c r="F76" s="194" t="str">
        <f>IF(E76="","",IF(E76="SI","No cal documentació",IF(B76&gt;0,(CONCATENATE("2iv_",'Valoració '!$D$7,"00",A76))," ")))</f>
        <v/>
      </c>
    </row>
    <row r="77" spans="1:6" x14ac:dyDescent="0.25">
      <c r="A77" s="194">
        <v>71</v>
      </c>
      <c r="B77" s="3"/>
      <c r="C77" s="3"/>
      <c r="D77" s="3"/>
      <c r="E77" s="84"/>
      <c r="F77" s="194" t="str">
        <f>IF(E77="","",IF(E77="SI","No cal documentació",IF(B77&gt;0,(CONCATENATE("2iv_",'Valoració '!$D$7,"00",A77))," ")))</f>
        <v/>
      </c>
    </row>
    <row r="78" spans="1:6" x14ac:dyDescent="0.25">
      <c r="A78" s="194">
        <v>72</v>
      </c>
      <c r="B78" s="3"/>
      <c r="C78" s="3"/>
      <c r="D78" s="3"/>
      <c r="E78" s="84"/>
      <c r="F78" s="194" t="str">
        <f>IF(E78="","",IF(E78="SI","No cal documentació",IF(B78&gt;0,(CONCATENATE("2iv_",'Valoració '!$D$7,"00",A78))," ")))</f>
        <v/>
      </c>
    </row>
    <row r="79" spans="1:6" x14ac:dyDescent="0.25">
      <c r="A79" s="194">
        <v>73</v>
      </c>
      <c r="B79" s="3"/>
      <c r="C79" s="3"/>
      <c r="D79" s="3"/>
      <c r="E79" s="84"/>
      <c r="F79" s="194" t="str">
        <f>IF(E79="","",IF(E79="SI","No cal documentació",IF(B79&gt;0,(CONCATENATE("2iv_",'Valoració '!$D$7,"00",A79))," ")))</f>
        <v/>
      </c>
    </row>
    <row r="80" spans="1:6" x14ac:dyDescent="0.25">
      <c r="A80" s="194">
        <v>74</v>
      </c>
      <c r="B80" s="3"/>
      <c r="C80" s="3"/>
      <c r="D80" s="3"/>
      <c r="E80" s="84"/>
      <c r="F80" s="194" t="str">
        <f>IF(E80="","",IF(E80="SI","No cal documentació",IF(B80&gt;0,(CONCATENATE("2iv_",'Valoració '!$D$7,"00",A80))," ")))</f>
        <v/>
      </c>
    </row>
    <row r="81" spans="1:6" x14ac:dyDescent="0.25">
      <c r="A81" s="194">
        <v>75</v>
      </c>
      <c r="B81" s="3"/>
      <c r="C81" s="3"/>
      <c r="D81" s="3"/>
      <c r="E81" s="84"/>
      <c r="F81" s="194" t="str">
        <f>IF(E81="","",IF(E81="SI","No cal documentació",IF(B81&gt;0,(CONCATENATE("2iv_",'Valoració '!$D$7,"00",A81))," ")))</f>
        <v/>
      </c>
    </row>
    <row r="82" spans="1:6" x14ac:dyDescent="0.25">
      <c r="A82" s="194">
        <v>76</v>
      </c>
      <c r="B82" s="3"/>
      <c r="C82" s="3"/>
      <c r="D82" s="3"/>
      <c r="E82" s="84"/>
      <c r="F82" s="194" t="str">
        <f>IF(E82="","",IF(E82="SI","No cal documentació",IF(B82&gt;0,(CONCATENATE("2iv_",'Valoració '!$D$7,"00",A82))," ")))</f>
        <v/>
      </c>
    </row>
    <row r="83" spans="1:6" x14ac:dyDescent="0.25">
      <c r="A83" s="194">
        <v>77</v>
      </c>
      <c r="B83" s="3"/>
      <c r="C83" s="3"/>
      <c r="D83" s="3"/>
      <c r="E83" s="84"/>
      <c r="F83" s="194" t="str">
        <f>IF(E83="","",IF(E83="SI","No cal documentació",IF(B83&gt;0,(CONCATENATE("2iv_",'Valoració '!$D$7,"00",A83))," ")))</f>
        <v/>
      </c>
    </row>
    <row r="84" spans="1:6" x14ac:dyDescent="0.25">
      <c r="A84" s="194">
        <v>78</v>
      </c>
      <c r="B84" s="3"/>
      <c r="C84" s="3"/>
      <c r="D84" s="3"/>
      <c r="E84" s="84"/>
      <c r="F84" s="194" t="str">
        <f>IF(E84="","",IF(E84="SI","No cal documentació",IF(B84&gt;0,(CONCATENATE("2iv_",'Valoració '!$D$7,"00",A84))," ")))</f>
        <v/>
      </c>
    </row>
    <row r="85" spans="1:6" x14ac:dyDescent="0.25">
      <c r="A85" s="194">
        <v>79</v>
      </c>
      <c r="B85" s="3"/>
      <c r="C85" s="3"/>
      <c r="D85" s="3"/>
      <c r="E85" s="84"/>
      <c r="F85" s="194" t="str">
        <f>IF(E85="","",IF(E85="SI","No cal documentació",IF(B85&gt;0,(CONCATENATE("2iv_",'Valoració '!$D$7,"00",A85))," ")))</f>
        <v/>
      </c>
    </row>
    <row r="86" spans="1:6" x14ac:dyDescent="0.25">
      <c r="A86" s="194">
        <v>80</v>
      </c>
      <c r="B86" s="3"/>
      <c r="C86" s="3"/>
      <c r="D86" s="3"/>
      <c r="E86" s="84"/>
      <c r="F86" s="194" t="str">
        <f>IF(E86="","",IF(E86="SI","No cal documentació",IF(B86&gt;0,(CONCATENATE("2iv_",'Valoració '!$D$7,"00",A86))," ")))</f>
        <v/>
      </c>
    </row>
    <row r="87" spans="1:6" x14ac:dyDescent="0.25">
      <c r="A87" s="194">
        <v>81</v>
      </c>
      <c r="B87" s="3"/>
      <c r="C87" s="3"/>
      <c r="D87" s="3"/>
      <c r="E87" s="84"/>
      <c r="F87" s="194" t="str">
        <f>IF(E87="","",IF(E87="SI","No cal documentació",IF(B87&gt;0,(CONCATENATE("2iv_",'Valoració '!$D$7,"00",A87))," ")))</f>
        <v/>
      </c>
    </row>
    <row r="88" spans="1:6" x14ac:dyDescent="0.25">
      <c r="A88" s="194">
        <v>82</v>
      </c>
      <c r="B88" s="3"/>
      <c r="C88" s="3"/>
      <c r="D88" s="3"/>
      <c r="E88" s="84"/>
      <c r="F88" s="194" t="str">
        <f>IF(E88="","",IF(E88="SI","No cal documentació",IF(B88&gt;0,(CONCATENATE("2iv_",'Valoració '!$D$7,"00",A88))," ")))</f>
        <v/>
      </c>
    </row>
    <row r="89" spans="1:6" x14ac:dyDescent="0.25">
      <c r="A89" s="194">
        <v>83</v>
      </c>
      <c r="B89" s="3"/>
      <c r="C89" s="3"/>
      <c r="D89" s="3"/>
      <c r="E89" s="84"/>
      <c r="F89" s="194" t="str">
        <f>IF(E89="","",IF(E89="SI","No cal documentació",IF(B89&gt;0,(CONCATENATE("2iv_",'Valoració '!$D$7,"00",A89))," ")))</f>
        <v/>
      </c>
    </row>
    <row r="90" spans="1:6" x14ac:dyDescent="0.25">
      <c r="A90" s="194">
        <v>84</v>
      </c>
      <c r="B90" s="3"/>
      <c r="C90" s="3"/>
      <c r="D90" s="3"/>
      <c r="E90" s="84"/>
      <c r="F90" s="194" t="str">
        <f>IF(E90="","",IF(E90="SI","No cal documentació",IF(B90&gt;0,(CONCATENATE("2iv_",'Valoració '!$D$7,"00",A90))," ")))</f>
        <v/>
      </c>
    </row>
    <row r="91" spans="1:6" x14ac:dyDescent="0.25">
      <c r="A91" s="194">
        <v>85</v>
      </c>
      <c r="B91" s="3"/>
      <c r="C91" s="3"/>
      <c r="D91" s="3"/>
      <c r="E91" s="84"/>
      <c r="F91" s="194" t="str">
        <f>IF(E91="","",IF(E91="SI","No cal documentació",IF(B91&gt;0,(CONCATENATE("2iv_",'Valoració '!$D$7,"00",A91))," ")))</f>
        <v/>
      </c>
    </row>
    <row r="92" spans="1:6" x14ac:dyDescent="0.25">
      <c r="A92" s="194">
        <v>86</v>
      </c>
      <c r="B92" s="3"/>
      <c r="C92" s="3"/>
      <c r="D92" s="3"/>
      <c r="E92" s="84"/>
      <c r="F92" s="194" t="str">
        <f>IF(E92="","",IF(E92="SI","No cal documentació",IF(B92&gt;0,(CONCATENATE("2iv_",'Valoració '!$D$7,"00",A92))," ")))</f>
        <v/>
      </c>
    </row>
    <row r="93" spans="1:6" x14ac:dyDescent="0.25">
      <c r="A93" s="194">
        <v>87</v>
      </c>
      <c r="B93" s="3"/>
      <c r="C93" s="3"/>
      <c r="D93" s="3"/>
      <c r="E93" s="84"/>
      <c r="F93" s="194" t="str">
        <f>IF(E93="","",IF(E93="SI","No cal documentació",IF(B93&gt;0,(CONCATENATE("2iv_",'Valoració '!$D$7,"00",A93))," ")))</f>
        <v/>
      </c>
    </row>
    <row r="94" spans="1:6" x14ac:dyDescent="0.25">
      <c r="A94" s="194">
        <v>88</v>
      </c>
      <c r="B94" s="3"/>
      <c r="C94" s="3"/>
      <c r="D94" s="3"/>
      <c r="E94" s="84"/>
      <c r="F94" s="194" t="str">
        <f>IF(E94="","",IF(E94="SI","No cal documentació",IF(B94&gt;0,(CONCATENATE("2iv_",'Valoració '!$D$7,"00",A94))," ")))</f>
        <v/>
      </c>
    </row>
    <row r="95" spans="1:6" x14ac:dyDescent="0.25">
      <c r="A95" s="194">
        <v>89</v>
      </c>
      <c r="B95" s="3"/>
      <c r="C95" s="3"/>
      <c r="D95" s="3"/>
      <c r="E95" s="84"/>
      <c r="F95" s="194" t="str">
        <f>IF(E95="","",IF(E95="SI","No cal documentació",IF(B95&gt;0,(CONCATENATE("2iv_",'Valoració '!$D$7,"00",A95))," ")))</f>
        <v/>
      </c>
    </row>
    <row r="96" spans="1:6" x14ac:dyDescent="0.25">
      <c r="A96" s="194">
        <v>90</v>
      </c>
      <c r="B96" s="3"/>
      <c r="C96" s="3"/>
      <c r="D96" s="3"/>
      <c r="E96" s="84"/>
      <c r="F96" s="194" t="str">
        <f>IF(E96="","",IF(E96="SI","No cal documentació",IF(B96&gt;0,(CONCATENATE("2iv_",'Valoració '!$D$7,"00",A96))," ")))</f>
        <v/>
      </c>
    </row>
    <row r="97" spans="1:6" x14ac:dyDescent="0.25">
      <c r="A97" s="194">
        <v>91</v>
      </c>
      <c r="B97" s="3"/>
      <c r="C97" s="3"/>
      <c r="D97" s="3"/>
      <c r="E97" s="84"/>
      <c r="F97" s="194" t="str">
        <f>IF(E97="","",IF(E97="SI","No cal documentació",IF(B97&gt;0,(CONCATENATE("2iv_",'Valoració '!$D$7,"00",A97))," ")))</f>
        <v/>
      </c>
    </row>
    <row r="98" spans="1:6" x14ac:dyDescent="0.25">
      <c r="A98" s="194">
        <v>92</v>
      </c>
      <c r="B98" s="3"/>
      <c r="C98" s="3"/>
      <c r="D98" s="3"/>
      <c r="E98" s="84"/>
      <c r="F98" s="194" t="str">
        <f>IF(E98="","",IF(E98="SI","No cal documentació",IF(B98&gt;0,(CONCATENATE("2iv_",'Valoració '!$D$7,"00",A98))," ")))</f>
        <v/>
      </c>
    </row>
    <row r="99" spans="1:6" x14ac:dyDescent="0.25">
      <c r="A99" s="194">
        <v>93</v>
      </c>
      <c r="B99" s="3"/>
      <c r="C99" s="3"/>
      <c r="D99" s="3"/>
      <c r="E99" s="84"/>
      <c r="F99" s="194" t="str">
        <f>IF(E99="","",IF(E99="SI","No cal documentació",IF(B99&gt;0,(CONCATENATE("2iv_",'Valoració '!$D$7,"00",A99))," ")))</f>
        <v/>
      </c>
    </row>
    <row r="100" spans="1:6" x14ac:dyDescent="0.25">
      <c r="A100" s="194">
        <v>94</v>
      </c>
      <c r="B100" s="3"/>
      <c r="C100" s="3"/>
      <c r="D100" s="3"/>
      <c r="E100" s="84"/>
      <c r="F100" s="194" t="str">
        <f>IF(E100="","",IF(E100="SI","No cal documentació",IF(B100&gt;0,(CONCATENATE("2iv_",'Valoració '!$D$7,"00",A100))," ")))</f>
        <v/>
      </c>
    </row>
    <row r="101" spans="1:6" x14ac:dyDescent="0.25">
      <c r="A101" s="194">
        <v>95</v>
      </c>
      <c r="B101" s="3"/>
      <c r="C101" s="3"/>
      <c r="D101" s="3"/>
      <c r="E101" s="84"/>
      <c r="F101" s="194" t="str">
        <f>IF(E101="","",IF(E101="SI","No cal documentació",IF(B101&gt;0,(CONCATENATE("2iv_",'Valoració '!$D$7,"00",A101))," ")))</f>
        <v/>
      </c>
    </row>
    <row r="102" spans="1:6" x14ac:dyDescent="0.25">
      <c r="A102" s="194">
        <v>96</v>
      </c>
      <c r="B102" s="3"/>
      <c r="C102" s="3"/>
      <c r="D102" s="3"/>
      <c r="E102" s="84"/>
      <c r="F102" s="194" t="str">
        <f>IF(E102="","",IF(E102="SI","No cal documentació",IF(B102&gt;0,(CONCATENATE("2iv_",'Valoració '!$D$7,"00",A102))," ")))</f>
        <v/>
      </c>
    </row>
    <row r="103" spans="1:6" x14ac:dyDescent="0.25">
      <c r="A103" s="194">
        <v>97</v>
      </c>
      <c r="B103" s="3"/>
      <c r="C103" s="3"/>
      <c r="D103" s="3"/>
      <c r="E103" s="84"/>
      <c r="F103" s="194" t="str">
        <f>IF(E103="","",IF(E103="SI","No cal documentació",IF(B103&gt;0,(CONCATENATE("2iv_",'Valoració '!$D$7,"00",A103))," ")))</f>
        <v/>
      </c>
    </row>
    <row r="104" spans="1:6" x14ac:dyDescent="0.25">
      <c r="A104" s="194">
        <v>98</v>
      </c>
      <c r="B104" s="3"/>
      <c r="C104" s="3"/>
      <c r="D104" s="3"/>
      <c r="E104" s="84"/>
      <c r="F104" s="194" t="str">
        <f>IF(E104="","",IF(E104="SI","No cal documentació",IF(B104&gt;0,(CONCATENATE("2iv_",'Valoració '!$D$7,"00",A104))," ")))</f>
        <v/>
      </c>
    </row>
    <row r="105" spans="1:6" x14ac:dyDescent="0.25">
      <c r="A105" s="194">
        <v>99</v>
      </c>
      <c r="B105" s="3"/>
      <c r="C105" s="3"/>
      <c r="D105" s="3"/>
      <c r="E105" s="84"/>
      <c r="F105" s="194" t="str">
        <f>IF(E105="","",IF(E105="SI","No cal documentació",IF(B105&gt;0,(CONCATENATE("2iv_",'Valoració '!$D$7,"00",A105))," ")))</f>
        <v/>
      </c>
    </row>
    <row r="106" spans="1:6" x14ac:dyDescent="0.25">
      <c r="A106" s="194">
        <v>100</v>
      </c>
      <c r="B106" s="3"/>
      <c r="C106" s="3"/>
      <c r="D106" s="3"/>
      <c r="E106" s="84"/>
      <c r="F106" s="194" t="str">
        <f>IF(E106="","",IF(E106="SI","No cal documentació",IF(B106&gt;0,(CONCATENATE("2iv_",'Valoració '!$D$7,"00",A106))," ")))</f>
        <v/>
      </c>
    </row>
    <row r="108" spans="1:6" ht="15.75" x14ac:dyDescent="0.25">
      <c r="B108" s="21"/>
      <c r="C108" s="21"/>
    </row>
  </sheetData>
  <sheetProtection algorithmName="SHA-512" hashValue="XUE1eF1njYgJ+bQHE4r4yV9F26QXTjizwHZGcu/jFyG11UwaADCc2J7gc4aNCf3kIGvzm8Tp11+BODQ+WjnF3A==" saltValue="eECywf5yfnrbp9KDV0zIIA==" spinCount="100000" sheet="1" objects="1" scenarios="1"/>
  <mergeCells count="1">
    <mergeCell ref="A5:D5"/>
  </mergeCells>
  <dataValidations count="1">
    <dataValidation type="list" allowBlank="1" showInputMessage="1" showErrorMessage="1" sqref="E7:E106">
      <formula1>"si, no"</formula1>
    </dataValidation>
  </dataValidations>
  <hyperlinks>
    <hyperlink ref="A4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Enviar">
                <anchor moveWithCells="1" sizeWithCells="1">
                  <from>
                    <xdr:col>5</xdr:col>
                    <xdr:colOff>666750</xdr:colOff>
                    <xdr:row>0</xdr:row>
                    <xdr:rowOff>0</xdr:rowOff>
                  </from>
                  <to>
                    <xdr:col>7</xdr:col>
                    <xdr:colOff>266700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7"/>
  <dimension ref="A1:G110"/>
  <sheetViews>
    <sheetView workbookViewId="0">
      <selection activeCell="A8" sqref="A8"/>
    </sheetView>
  </sheetViews>
  <sheetFormatPr baseColWidth="10" defaultColWidth="9.140625" defaultRowHeight="15" x14ac:dyDescent="0.25"/>
  <cols>
    <col min="1" max="1" width="9.140625" style="101"/>
    <col min="2" max="2" width="84.5703125" style="101" customWidth="1"/>
    <col min="3" max="3" width="52.5703125" style="101" customWidth="1"/>
    <col min="4" max="5" width="13.42578125" style="101" customWidth="1"/>
    <col min="6" max="6" width="13" style="101" customWidth="1"/>
    <col min="7" max="7" width="22.42578125" style="101" customWidth="1"/>
    <col min="8" max="16384" width="9.140625" style="101"/>
  </cols>
  <sheetData>
    <row r="1" spans="1:7" x14ac:dyDescent="0.25">
      <c r="A1" s="8" t="s">
        <v>214</v>
      </c>
    </row>
    <row r="2" spans="1:7" x14ac:dyDescent="0.25">
      <c r="A2" s="101" t="s">
        <v>104</v>
      </c>
    </row>
    <row r="3" spans="1:7" ht="18.75" x14ac:dyDescent="0.3">
      <c r="D3" s="186" t="s">
        <v>2</v>
      </c>
      <c r="E3" s="187">
        <f>IF(D4&gt;D5,D4,D5)</f>
        <v>0</v>
      </c>
    </row>
    <row r="4" spans="1:7" x14ac:dyDescent="0.25">
      <c r="A4" s="120" t="s">
        <v>109</v>
      </c>
      <c r="B4" s="184" t="s">
        <v>215</v>
      </c>
      <c r="C4" s="185">
        <f>SUM(E9:E108)</f>
        <v>0</v>
      </c>
      <c r="D4" s="185">
        <f>IF(C4&gt;=1960,3,IF(C4&gt;=1540,2,IF(C4&gt;=1050,1,0)))</f>
        <v>0</v>
      </c>
    </row>
    <row r="5" spans="1:7" x14ac:dyDescent="0.25">
      <c r="B5" s="184" t="s">
        <v>216</v>
      </c>
      <c r="C5" s="185">
        <f>SUM(F9:F108)</f>
        <v>0</v>
      </c>
      <c r="D5" s="185">
        <f>IF(C5&gt;=112,3,IF(C5&gt;=88,2,IF(C5&gt;=60,1,0)))</f>
        <v>0</v>
      </c>
    </row>
    <row r="6" spans="1:7" x14ac:dyDescent="0.25">
      <c r="A6" s="120" t="s">
        <v>109</v>
      </c>
    </row>
    <row r="7" spans="1:7" x14ac:dyDescent="0.25">
      <c r="A7" s="267" t="s">
        <v>181</v>
      </c>
      <c r="B7" s="268"/>
      <c r="C7" s="268"/>
      <c r="D7" s="269"/>
      <c r="E7" s="121"/>
    </row>
    <row r="8" spans="1:7" ht="34.5" customHeight="1" x14ac:dyDescent="0.25">
      <c r="A8" s="206" t="s">
        <v>54</v>
      </c>
      <c r="B8" s="205" t="s">
        <v>212</v>
      </c>
      <c r="C8" s="205" t="s">
        <v>209</v>
      </c>
      <c r="D8" s="205" t="s">
        <v>210</v>
      </c>
      <c r="E8" s="205" t="s">
        <v>213</v>
      </c>
      <c r="F8" s="205" t="s">
        <v>211</v>
      </c>
      <c r="G8" s="205" t="s">
        <v>52</v>
      </c>
    </row>
    <row r="9" spans="1:7" x14ac:dyDescent="0.25">
      <c r="A9" s="196">
        <v>1</v>
      </c>
      <c r="B9" s="29"/>
      <c r="C9" s="29"/>
      <c r="D9" s="29"/>
      <c r="E9" s="29"/>
      <c r="F9" s="84"/>
      <c r="G9" s="196" t="str">
        <f>IF(B9&lt;&gt;0,(CONCATENATE("2v2_",'Valoració '!$D$7,"00",A9))," ")</f>
        <v xml:space="preserve"> </v>
      </c>
    </row>
    <row r="10" spans="1:7" x14ac:dyDescent="0.25">
      <c r="A10" s="196">
        <v>2</v>
      </c>
      <c r="B10" s="29"/>
      <c r="C10" s="29"/>
      <c r="D10" s="29"/>
      <c r="E10" s="29"/>
      <c r="F10" s="84"/>
      <c r="G10" s="196" t="str">
        <f>IF(B10&lt;&gt;0,(CONCATENATE("2v2_",'Valoració '!$D$7,"00",A10))," ")</f>
        <v xml:space="preserve"> </v>
      </c>
    </row>
    <row r="11" spans="1:7" x14ac:dyDescent="0.25">
      <c r="A11" s="196">
        <v>3</v>
      </c>
      <c r="B11" s="29"/>
      <c r="C11" s="29"/>
      <c r="D11" s="29"/>
      <c r="E11" s="29"/>
      <c r="F11" s="84"/>
      <c r="G11" s="196" t="str">
        <f>IF(B11&lt;&gt;0,(CONCATENATE("2v2_",'Valoració '!$D$7,"00",A11))," ")</f>
        <v xml:space="preserve"> </v>
      </c>
    </row>
    <row r="12" spans="1:7" x14ac:dyDescent="0.25">
      <c r="A12" s="196">
        <v>4</v>
      </c>
      <c r="B12" s="29"/>
      <c r="C12" s="29"/>
      <c r="D12" s="29"/>
      <c r="E12" s="29"/>
      <c r="F12" s="84"/>
      <c r="G12" s="196" t="str">
        <f>IF(B12&lt;&gt;0,(CONCATENATE("2v2_",'Valoració '!$D$7,"00",A12))," ")</f>
        <v xml:space="preserve"> </v>
      </c>
    </row>
    <row r="13" spans="1:7" x14ac:dyDescent="0.25">
      <c r="A13" s="196">
        <v>5</v>
      </c>
      <c r="B13" s="29"/>
      <c r="C13" s="29"/>
      <c r="D13" s="29"/>
      <c r="E13" s="29"/>
      <c r="F13" s="84"/>
      <c r="G13" s="196" t="str">
        <f>IF(B13&lt;&gt;0,(CONCATENATE("2v2_",'Valoració '!$D$7,"00",A13))," ")</f>
        <v xml:space="preserve"> </v>
      </c>
    </row>
    <row r="14" spans="1:7" x14ac:dyDescent="0.25">
      <c r="A14" s="196">
        <v>6</v>
      </c>
      <c r="B14" s="29"/>
      <c r="C14" s="29"/>
      <c r="D14" s="29"/>
      <c r="E14" s="29"/>
      <c r="F14" s="84"/>
      <c r="G14" s="196" t="str">
        <f>IF(B14&lt;&gt;0,(CONCATENATE("2v2_",'Valoració '!$D$7,"00",A14))," ")</f>
        <v xml:space="preserve"> </v>
      </c>
    </row>
    <row r="15" spans="1:7" x14ac:dyDescent="0.25">
      <c r="A15" s="196">
        <v>7</v>
      </c>
      <c r="B15" s="3"/>
      <c r="C15" s="3"/>
      <c r="D15" s="3"/>
      <c r="E15" s="3"/>
      <c r="F15" s="84"/>
      <c r="G15" s="196" t="str">
        <f>IF(B15&lt;&gt;0,(CONCATENATE("2v2_",'Valoració '!$D$7,"00",A15))," ")</f>
        <v xml:space="preserve"> </v>
      </c>
    </row>
    <row r="16" spans="1:7" x14ac:dyDescent="0.25">
      <c r="A16" s="196">
        <v>8</v>
      </c>
      <c r="B16" s="3"/>
      <c r="C16" s="3"/>
      <c r="D16" s="3"/>
      <c r="E16" s="3"/>
      <c r="F16" s="84"/>
      <c r="G16" s="196" t="str">
        <f>IF(B16&lt;&gt;0,(CONCATENATE("2v2_",'Valoració '!$D$7,"00",A16))," ")</f>
        <v xml:space="preserve"> </v>
      </c>
    </row>
    <row r="17" spans="1:7" x14ac:dyDescent="0.25">
      <c r="A17" s="196">
        <v>9</v>
      </c>
      <c r="B17" s="3"/>
      <c r="C17" s="3"/>
      <c r="D17" s="3"/>
      <c r="E17" s="3"/>
      <c r="F17" s="84"/>
      <c r="G17" s="196" t="str">
        <f>IF(B17&lt;&gt;0,(CONCATENATE("2v2_",'Valoració '!$D$7,"00",A17))," ")</f>
        <v xml:space="preserve"> </v>
      </c>
    </row>
    <row r="18" spans="1:7" x14ac:dyDescent="0.25">
      <c r="A18" s="196">
        <v>10</v>
      </c>
      <c r="B18" s="3"/>
      <c r="C18" s="3"/>
      <c r="D18" s="3"/>
      <c r="E18" s="3"/>
      <c r="F18" s="84"/>
      <c r="G18" s="196" t="str">
        <f>IF(B18&lt;&gt;0,(CONCATENATE("2v2_",'Valoració '!$D$7,"00",A18))," ")</f>
        <v xml:space="preserve"> </v>
      </c>
    </row>
    <row r="19" spans="1:7" x14ac:dyDescent="0.25">
      <c r="A19" s="196">
        <v>11</v>
      </c>
      <c r="B19" s="3"/>
      <c r="C19" s="3"/>
      <c r="D19" s="3"/>
      <c r="E19" s="3"/>
      <c r="F19" s="84"/>
      <c r="G19" s="196" t="str">
        <f>IF(B19&lt;&gt;0,(CONCATENATE("2v2_",'Valoració '!$D$7,"00",A19))," ")</f>
        <v xml:space="preserve"> </v>
      </c>
    </row>
    <row r="20" spans="1:7" x14ac:dyDescent="0.25">
      <c r="A20" s="196">
        <v>12</v>
      </c>
      <c r="B20" s="3"/>
      <c r="C20" s="3"/>
      <c r="D20" s="3"/>
      <c r="E20" s="3"/>
      <c r="F20" s="84"/>
      <c r="G20" s="196" t="str">
        <f>IF(B20&lt;&gt;0,(CONCATENATE("2v2_",'Valoració '!$D$7,"00",A20))," ")</f>
        <v xml:space="preserve"> </v>
      </c>
    </row>
    <row r="21" spans="1:7" x14ac:dyDescent="0.25">
      <c r="A21" s="196">
        <v>13</v>
      </c>
      <c r="B21" s="3"/>
      <c r="C21" s="3"/>
      <c r="D21" s="3"/>
      <c r="E21" s="3"/>
      <c r="F21" s="84"/>
      <c r="G21" s="196" t="str">
        <f>IF(B21&lt;&gt;0,(CONCATENATE("2v2_",'Valoració '!$D$7,"00",A21))," ")</f>
        <v xml:space="preserve"> </v>
      </c>
    </row>
    <row r="22" spans="1:7" x14ac:dyDescent="0.25">
      <c r="A22" s="196">
        <v>14</v>
      </c>
      <c r="B22" s="3"/>
      <c r="C22" s="3"/>
      <c r="D22" s="3"/>
      <c r="E22" s="3"/>
      <c r="F22" s="84"/>
      <c r="G22" s="196" t="str">
        <f>IF(B22&lt;&gt;0,(CONCATENATE("2v2_",'Valoració '!$D$7,"00",A22))," ")</f>
        <v xml:space="preserve"> </v>
      </c>
    </row>
    <row r="23" spans="1:7" x14ac:dyDescent="0.25">
      <c r="A23" s="196">
        <v>15</v>
      </c>
      <c r="B23" s="3"/>
      <c r="C23" s="3"/>
      <c r="D23" s="3"/>
      <c r="E23" s="3"/>
      <c r="F23" s="84"/>
      <c r="G23" s="196" t="str">
        <f>IF(B23&lt;&gt;0,(CONCATENATE("2v2_",'Valoració '!$D$7,"00",A23))," ")</f>
        <v xml:space="preserve"> </v>
      </c>
    </row>
    <row r="24" spans="1:7" x14ac:dyDescent="0.25">
      <c r="A24" s="196">
        <v>16</v>
      </c>
      <c r="B24" s="3"/>
      <c r="C24" s="3"/>
      <c r="D24" s="3"/>
      <c r="E24" s="3"/>
      <c r="F24" s="84"/>
      <c r="G24" s="196" t="str">
        <f>IF(B24&lt;&gt;0,(CONCATENATE("2v2_",'Valoració '!$D$7,"00",A24))," ")</f>
        <v xml:space="preserve"> </v>
      </c>
    </row>
    <row r="25" spans="1:7" x14ac:dyDescent="0.25">
      <c r="A25" s="196">
        <v>17</v>
      </c>
      <c r="B25" s="3"/>
      <c r="C25" s="3"/>
      <c r="D25" s="3"/>
      <c r="E25" s="3"/>
      <c r="F25" s="84"/>
      <c r="G25" s="196" t="str">
        <f>IF(B25&lt;&gt;0,(CONCATENATE("2v2_",'Valoració '!$D$7,"00",A25))," ")</f>
        <v xml:space="preserve"> </v>
      </c>
    </row>
    <row r="26" spans="1:7" x14ac:dyDescent="0.25">
      <c r="A26" s="196">
        <v>18</v>
      </c>
      <c r="B26" s="3"/>
      <c r="C26" s="3"/>
      <c r="D26" s="3"/>
      <c r="E26" s="3"/>
      <c r="F26" s="84"/>
      <c r="G26" s="196" t="str">
        <f>IF(B26&lt;&gt;0,(CONCATENATE("2v2_",'Valoració '!$D$7,"00",A26))," ")</f>
        <v xml:space="preserve"> </v>
      </c>
    </row>
    <row r="27" spans="1:7" x14ac:dyDescent="0.25">
      <c r="A27" s="196">
        <v>19</v>
      </c>
      <c r="B27" s="3"/>
      <c r="C27" s="3"/>
      <c r="D27" s="3"/>
      <c r="E27" s="3"/>
      <c r="F27" s="84"/>
      <c r="G27" s="196" t="str">
        <f>IF(B27&lt;&gt;0,(CONCATENATE("2v2_",'Valoració '!$D$7,"00",A27))," ")</f>
        <v xml:space="preserve"> </v>
      </c>
    </row>
    <row r="28" spans="1:7" x14ac:dyDescent="0.25">
      <c r="A28" s="196">
        <v>20</v>
      </c>
      <c r="B28" s="3"/>
      <c r="C28" s="3"/>
      <c r="D28" s="3"/>
      <c r="E28" s="3"/>
      <c r="F28" s="84"/>
      <c r="G28" s="196" t="str">
        <f>IF(B28&lt;&gt;0,(CONCATENATE("2v2_",'Valoració '!$D$7,"00",A28))," ")</f>
        <v xml:space="preserve"> </v>
      </c>
    </row>
    <row r="29" spans="1:7" x14ac:dyDescent="0.25">
      <c r="A29" s="196">
        <v>21</v>
      </c>
      <c r="B29" s="3"/>
      <c r="C29" s="3"/>
      <c r="D29" s="3"/>
      <c r="E29" s="3"/>
      <c r="F29" s="84"/>
      <c r="G29" s="196" t="str">
        <f>IF(B29&lt;&gt;0,(CONCATENATE("2v2_",'Valoració '!$D$7,"00",A29))," ")</f>
        <v xml:space="preserve"> </v>
      </c>
    </row>
    <row r="30" spans="1:7" x14ac:dyDescent="0.25">
      <c r="A30" s="196">
        <v>22</v>
      </c>
      <c r="B30" s="3"/>
      <c r="C30" s="3"/>
      <c r="D30" s="3"/>
      <c r="E30" s="3"/>
      <c r="F30" s="84"/>
      <c r="G30" s="196" t="str">
        <f>IF(B30&lt;&gt;0,(CONCATENATE("2v2_",'Valoració '!$D$7,"00",A30))," ")</f>
        <v xml:space="preserve"> </v>
      </c>
    </row>
    <row r="31" spans="1:7" x14ac:dyDescent="0.25">
      <c r="A31" s="196">
        <v>23</v>
      </c>
      <c r="B31" s="3"/>
      <c r="C31" s="3"/>
      <c r="D31" s="3"/>
      <c r="E31" s="3"/>
      <c r="F31" s="84"/>
      <c r="G31" s="196" t="str">
        <f>IF(B31&lt;&gt;0,(CONCATENATE("2v2_",'Valoració '!$D$7,"00",A31))," ")</f>
        <v xml:space="preserve"> </v>
      </c>
    </row>
    <row r="32" spans="1:7" x14ac:dyDescent="0.25">
      <c r="A32" s="196">
        <v>24</v>
      </c>
      <c r="B32" s="3"/>
      <c r="C32" s="3"/>
      <c r="D32" s="3"/>
      <c r="E32" s="3"/>
      <c r="F32" s="84"/>
      <c r="G32" s="196" t="str">
        <f>IF(B32&lt;&gt;0,(CONCATENATE("2v2_",'Valoració '!$D$7,"00",A32))," ")</f>
        <v xml:space="preserve"> </v>
      </c>
    </row>
    <row r="33" spans="1:7" x14ac:dyDescent="0.25">
      <c r="A33" s="196">
        <v>25</v>
      </c>
      <c r="B33" s="3"/>
      <c r="C33" s="3"/>
      <c r="D33" s="3"/>
      <c r="E33" s="3"/>
      <c r="F33" s="84"/>
      <c r="G33" s="196" t="str">
        <f>IF(B33&lt;&gt;0,(CONCATENATE("2v2_",'Valoració '!$D$7,"00",A33))," ")</f>
        <v xml:space="preserve"> </v>
      </c>
    </row>
    <row r="34" spans="1:7" x14ac:dyDescent="0.25">
      <c r="A34" s="196">
        <v>26</v>
      </c>
      <c r="B34" s="3"/>
      <c r="C34" s="3"/>
      <c r="D34" s="3"/>
      <c r="E34" s="3"/>
      <c r="F34" s="84"/>
      <c r="G34" s="196" t="str">
        <f>IF(B34&lt;&gt;0,(CONCATENATE("2v2_",'Valoració '!$D$7,"00",A34))," ")</f>
        <v xml:space="preserve"> </v>
      </c>
    </row>
    <row r="35" spans="1:7" x14ac:dyDescent="0.25">
      <c r="A35" s="196">
        <v>27</v>
      </c>
      <c r="B35" s="3"/>
      <c r="C35" s="3"/>
      <c r="D35" s="3"/>
      <c r="E35" s="3"/>
      <c r="F35" s="84"/>
      <c r="G35" s="196" t="str">
        <f>IF(B35&lt;&gt;0,(CONCATENATE("2v2_",'Valoració '!$D$7,"00",A35))," ")</f>
        <v xml:space="preserve"> </v>
      </c>
    </row>
    <row r="36" spans="1:7" x14ac:dyDescent="0.25">
      <c r="A36" s="196">
        <v>28</v>
      </c>
      <c r="B36" s="3"/>
      <c r="C36" s="3"/>
      <c r="D36" s="3"/>
      <c r="E36" s="3"/>
      <c r="F36" s="84"/>
      <c r="G36" s="196" t="str">
        <f>IF(B36&lt;&gt;0,(CONCATENATE("2v2_",'Valoració '!$D$7,"00",A36))," ")</f>
        <v xml:space="preserve"> </v>
      </c>
    </row>
    <row r="37" spans="1:7" x14ac:dyDescent="0.25">
      <c r="A37" s="196">
        <v>29</v>
      </c>
      <c r="B37" s="3"/>
      <c r="C37" s="3"/>
      <c r="D37" s="3"/>
      <c r="E37" s="3"/>
      <c r="F37" s="84"/>
      <c r="G37" s="196" t="str">
        <f>IF(B37&lt;&gt;0,(CONCATENATE("2v2_",'Valoració '!$D$7,"00",A37))," ")</f>
        <v xml:space="preserve"> </v>
      </c>
    </row>
    <row r="38" spans="1:7" x14ac:dyDescent="0.25">
      <c r="A38" s="196">
        <v>30</v>
      </c>
      <c r="B38" s="3"/>
      <c r="C38" s="3"/>
      <c r="D38" s="3"/>
      <c r="E38" s="3"/>
      <c r="F38" s="84"/>
      <c r="G38" s="196" t="str">
        <f>IF(B38&lt;&gt;0,(CONCATENATE("2v2_",'Valoració '!$D$7,"00",A38))," ")</f>
        <v xml:space="preserve"> </v>
      </c>
    </row>
    <row r="39" spans="1:7" x14ac:dyDescent="0.25">
      <c r="A39" s="196">
        <v>31</v>
      </c>
      <c r="B39" s="3"/>
      <c r="C39" s="3"/>
      <c r="D39" s="3"/>
      <c r="E39" s="3"/>
      <c r="F39" s="84"/>
      <c r="G39" s="196" t="str">
        <f>IF(B39&lt;&gt;0,(CONCATENATE("2v2_",'Valoració '!$D$7,"00",A39))," ")</f>
        <v xml:space="preserve"> </v>
      </c>
    </row>
    <row r="40" spans="1:7" x14ac:dyDescent="0.25">
      <c r="A40" s="196">
        <v>32</v>
      </c>
      <c r="B40" s="3"/>
      <c r="C40" s="3"/>
      <c r="D40" s="3"/>
      <c r="E40" s="3"/>
      <c r="F40" s="84"/>
      <c r="G40" s="196" t="str">
        <f>IF(B40&lt;&gt;0,(CONCATENATE("2v2_",'Valoració '!$D$7,"00",A40))," ")</f>
        <v xml:space="preserve"> </v>
      </c>
    </row>
    <row r="41" spans="1:7" x14ac:dyDescent="0.25">
      <c r="A41" s="196">
        <v>33</v>
      </c>
      <c r="B41" s="3"/>
      <c r="C41" s="3"/>
      <c r="D41" s="3"/>
      <c r="E41" s="3"/>
      <c r="F41" s="84"/>
      <c r="G41" s="196" t="str">
        <f>IF(B41&lt;&gt;0,(CONCATENATE("2v2_",'Valoració '!$D$7,"00",A41))," ")</f>
        <v xml:space="preserve"> </v>
      </c>
    </row>
    <row r="42" spans="1:7" x14ac:dyDescent="0.25">
      <c r="A42" s="196">
        <v>34</v>
      </c>
      <c r="B42" s="3"/>
      <c r="C42" s="3"/>
      <c r="D42" s="3"/>
      <c r="E42" s="3"/>
      <c r="F42" s="84"/>
      <c r="G42" s="196" t="str">
        <f>IF(B42&lt;&gt;0,(CONCATENATE("2v2_",'Valoració '!$D$7,"00",A42))," ")</f>
        <v xml:space="preserve"> </v>
      </c>
    </row>
    <row r="43" spans="1:7" x14ac:dyDescent="0.25">
      <c r="A43" s="196">
        <v>35</v>
      </c>
      <c r="B43" s="3"/>
      <c r="C43" s="3"/>
      <c r="D43" s="3"/>
      <c r="E43" s="3"/>
      <c r="F43" s="84"/>
      <c r="G43" s="196" t="str">
        <f>IF(B43&lt;&gt;0,(CONCATENATE("2v2_",'Valoració '!$D$7,"00",A43))," ")</f>
        <v xml:space="preserve"> </v>
      </c>
    </row>
    <row r="44" spans="1:7" x14ac:dyDescent="0.25">
      <c r="A44" s="196">
        <v>36</v>
      </c>
      <c r="B44" s="3"/>
      <c r="C44" s="3"/>
      <c r="D44" s="3"/>
      <c r="E44" s="3"/>
      <c r="F44" s="84"/>
      <c r="G44" s="196" t="str">
        <f>IF(B44&lt;&gt;0,(CONCATENATE("2v2_",'Valoració '!$D$7,"00",A44))," ")</f>
        <v xml:space="preserve"> </v>
      </c>
    </row>
    <row r="45" spans="1:7" x14ac:dyDescent="0.25">
      <c r="A45" s="196">
        <v>37</v>
      </c>
      <c r="B45" s="3"/>
      <c r="C45" s="3"/>
      <c r="D45" s="3"/>
      <c r="E45" s="3"/>
      <c r="F45" s="84"/>
      <c r="G45" s="196" t="str">
        <f>IF(B45&lt;&gt;0,(CONCATENATE("2v2_",'Valoració '!$D$7,"00",A45))," ")</f>
        <v xml:space="preserve"> </v>
      </c>
    </row>
    <row r="46" spans="1:7" x14ac:dyDescent="0.25">
      <c r="A46" s="196">
        <v>38</v>
      </c>
      <c r="B46" s="3"/>
      <c r="C46" s="3"/>
      <c r="D46" s="3"/>
      <c r="E46" s="3"/>
      <c r="F46" s="84"/>
      <c r="G46" s="196" t="str">
        <f>IF(B46&lt;&gt;0,(CONCATENATE("2v2_",'Valoració '!$D$7,"00",A46))," ")</f>
        <v xml:space="preserve"> </v>
      </c>
    </row>
    <row r="47" spans="1:7" x14ac:dyDescent="0.25">
      <c r="A47" s="196">
        <v>39</v>
      </c>
      <c r="B47" s="3"/>
      <c r="C47" s="3"/>
      <c r="D47" s="3"/>
      <c r="E47" s="3"/>
      <c r="F47" s="84"/>
      <c r="G47" s="196" t="str">
        <f>IF(B47&lt;&gt;0,(CONCATENATE("2v2_",'Valoració '!$D$7,"00",A47))," ")</f>
        <v xml:space="preserve"> </v>
      </c>
    </row>
    <row r="48" spans="1:7" x14ac:dyDescent="0.25">
      <c r="A48" s="196">
        <v>40</v>
      </c>
      <c r="B48" s="3"/>
      <c r="C48" s="3"/>
      <c r="D48" s="3"/>
      <c r="E48" s="3"/>
      <c r="F48" s="84"/>
      <c r="G48" s="196" t="str">
        <f>IF(B48&lt;&gt;0,(CONCATENATE("2v2_",'Valoració '!$D$7,"00",A48))," ")</f>
        <v xml:space="preserve"> </v>
      </c>
    </row>
    <row r="49" spans="1:7" x14ac:dyDescent="0.25">
      <c r="A49" s="196">
        <v>41</v>
      </c>
      <c r="B49" s="3"/>
      <c r="C49" s="3"/>
      <c r="D49" s="3"/>
      <c r="E49" s="3"/>
      <c r="F49" s="84"/>
      <c r="G49" s="196" t="str">
        <f>IF(B49&lt;&gt;0,(CONCATENATE("2v2_",'Valoració '!$D$7,"00",A49))," ")</f>
        <v xml:space="preserve"> </v>
      </c>
    </row>
    <row r="50" spans="1:7" x14ac:dyDescent="0.25">
      <c r="A50" s="196">
        <v>42</v>
      </c>
      <c r="B50" s="3"/>
      <c r="C50" s="3"/>
      <c r="D50" s="3"/>
      <c r="E50" s="3"/>
      <c r="F50" s="84"/>
      <c r="G50" s="196" t="str">
        <f>IF(B50&lt;&gt;0,(CONCATENATE("2v2_",'Valoració '!$D$7,"00",A50))," ")</f>
        <v xml:space="preserve"> </v>
      </c>
    </row>
    <row r="51" spans="1:7" x14ac:dyDescent="0.25">
      <c r="A51" s="196">
        <v>43</v>
      </c>
      <c r="B51" s="3"/>
      <c r="C51" s="3"/>
      <c r="D51" s="3"/>
      <c r="E51" s="3"/>
      <c r="F51" s="84"/>
      <c r="G51" s="196" t="str">
        <f>IF(B51&lt;&gt;0,(CONCATENATE("2v2_",'Valoració '!$D$7,"00",A51))," ")</f>
        <v xml:space="preserve"> </v>
      </c>
    </row>
    <row r="52" spans="1:7" x14ac:dyDescent="0.25">
      <c r="A52" s="196">
        <v>44</v>
      </c>
      <c r="B52" s="3"/>
      <c r="C52" s="3"/>
      <c r="D52" s="3"/>
      <c r="E52" s="3"/>
      <c r="F52" s="84"/>
      <c r="G52" s="196" t="str">
        <f>IF(B52&lt;&gt;0,(CONCATENATE("2v2_",'Valoració '!$D$7,"00",A52))," ")</f>
        <v xml:space="preserve"> </v>
      </c>
    </row>
    <row r="53" spans="1:7" x14ac:dyDescent="0.25">
      <c r="A53" s="196">
        <v>45</v>
      </c>
      <c r="B53" s="3"/>
      <c r="C53" s="3"/>
      <c r="D53" s="3"/>
      <c r="E53" s="3"/>
      <c r="F53" s="84"/>
      <c r="G53" s="196" t="str">
        <f>IF(B53&lt;&gt;0,(CONCATENATE("2v2_",'Valoració '!$D$7,"00",A53))," ")</f>
        <v xml:space="preserve"> </v>
      </c>
    </row>
    <row r="54" spans="1:7" x14ac:dyDescent="0.25">
      <c r="A54" s="196">
        <v>46</v>
      </c>
      <c r="B54" s="3"/>
      <c r="C54" s="3"/>
      <c r="D54" s="3"/>
      <c r="E54" s="3"/>
      <c r="F54" s="84"/>
      <c r="G54" s="196" t="str">
        <f>IF(B54&lt;&gt;0,(CONCATENATE("2v2_",'Valoració '!$D$7,"00",A54))," ")</f>
        <v xml:space="preserve"> </v>
      </c>
    </row>
    <row r="55" spans="1:7" x14ac:dyDescent="0.25">
      <c r="A55" s="196">
        <v>47</v>
      </c>
      <c r="B55" s="3"/>
      <c r="C55" s="3"/>
      <c r="D55" s="3"/>
      <c r="E55" s="3"/>
      <c r="F55" s="84"/>
      <c r="G55" s="196" t="str">
        <f>IF(B55&lt;&gt;0,(CONCATENATE("2v2_",'Valoració '!$D$7,"00",A55))," ")</f>
        <v xml:space="preserve"> </v>
      </c>
    </row>
    <row r="56" spans="1:7" x14ac:dyDescent="0.25">
      <c r="A56" s="196">
        <v>48</v>
      </c>
      <c r="B56" s="3"/>
      <c r="C56" s="3"/>
      <c r="D56" s="3"/>
      <c r="E56" s="3"/>
      <c r="F56" s="84"/>
      <c r="G56" s="196" t="str">
        <f>IF(B56&lt;&gt;0,(CONCATENATE("2v2_",'Valoració '!$D$7,"00",A56))," ")</f>
        <v xml:space="preserve"> </v>
      </c>
    </row>
    <row r="57" spans="1:7" x14ac:dyDescent="0.25">
      <c r="A57" s="196">
        <v>49</v>
      </c>
      <c r="B57" s="3"/>
      <c r="C57" s="3"/>
      <c r="D57" s="3"/>
      <c r="E57" s="3"/>
      <c r="F57" s="84"/>
      <c r="G57" s="196" t="str">
        <f>IF(B57&lt;&gt;0,(CONCATENATE("2v2_",'Valoració '!$D$7,"00",A57))," ")</f>
        <v xml:space="preserve"> </v>
      </c>
    </row>
    <row r="58" spans="1:7" x14ac:dyDescent="0.25">
      <c r="A58" s="196">
        <v>50</v>
      </c>
      <c r="B58" s="3"/>
      <c r="C58" s="3"/>
      <c r="D58" s="3"/>
      <c r="E58" s="3"/>
      <c r="F58" s="84"/>
      <c r="G58" s="196" t="str">
        <f>IF(B58&lt;&gt;0,(CONCATENATE("2v2_",'Valoració '!$D$7,"00",A58))," ")</f>
        <v xml:space="preserve"> </v>
      </c>
    </row>
    <row r="59" spans="1:7" x14ac:dyDescent="0.25">
      <c r="A59" s="196">
        <v>51</v>
      </c>
      <c r="B59" s="3"/>
      <c r="C59" s="3"/>
      <c r="D59" s="3"/>
      <c r="E59" s="3"/>
      <c r="F59" s="84"/>
      <c r="G59" s="196" t="str">
        <f>IF(B59&lt;&gt;0,(CONCATENATE("2v2_",'Valoració '!$D$7,"00",A59))," ")</f>
        <v xml:space="preserve"> </v>
      </c>
    </row>
    <row r="60" spans="1:7" x14ac:dyDescent="0.25">
      <c r="A60" s="196">
        <v>52</v>
      </c>
      <c r="B60" s="3"/>
      <c r="C60" s="3"/>
      <c r="D60" s="3"/>
      <c r="E60" s="3"/>
      <c r="F60" s="84"/>
      <c r="G60" s="196" t="str">
        <f>IF(B60&lt;&gt;0,(CONCATENATE("2v2_",'Valoració '!$D$7,"00",A60))," ")</f>
        <v xml:space="preserve"> </v>
      </c>
    </row>
    <row r="61" spans="1:7" x14ac:dyDescent="0.25">
      <c r="A61" s="196">
        <v>53</v>
      </c>
      <c r="B61" s="3"/>
      <c r="C61" s="3"/>
      <c r="D61" s="3"/>
      <c r="E61" s="3"/>
      <c r="F61" s="84"/>
      <c r="G61" s="196" t="str">
        <f>IF(B61&lt;&gt;0,(CONCATENATE("2v2_",'Valoració '!$D$7,"00",A61))," ")</f>
        <v xml:space="preserve"> </v>
      </c>
    </row>
    <row r="62" spans="1:7" x14ac:dyDescent="0.25">
      <c r="A62" s="196">
        <v>54</v>
      </c>
      <c r="B62" s="3"/>
      <c r="C62" s="3"/>
      <c r="D62" s="3"/>
      <c r="E62" s="3"/>
      <c r="F62" s="84"/>
      <c r="G62" s="196" t="str">
        <f>IF(B62&lt;&gt;0,(CONCATENATE("2v2_",'Valoració '!$D$7,"00",A62))," ")</f>
        <v xml:space="preserve"> </v>
      </c>
    </row>
    <row r="63" spans="1:7" x14ac:dyDescent="0.25">
      <c r="A63" s="196">
        <v>55</v>
      </c>
      <c r="B63" s="3"/>
      <c r="C63" s="3"/>
      <c r="D63" s="3"/>
      <c r="E63" s="3"/>
      <c r="F63" s="84"/>
      <c r="G63" s="196" t="str">
        <f>IF(B63&lt;&gt;0,(CONCATENATE("2v2_",'Valoració '!$D$7,"00",A63))," ")</f>
        <v xml:space="preserve"> </v>
      </c>
    </row>
    <row r="64" spans="1:7" x14ac:dyDescent="0.25">
      <c r="A64" s="196">
        <v>56</v>
      </c>
      <c r="B64" s="3"/>
      <c r="C64" s="3"/>
      <c r="D64" s="3"/>
      <c r="E64" s="3"/>
      <c r="F64" s="84"/>
      <c r="G64" s="196" t="str">
        <f>IF(B64&lt;&gt;0,(CONCATENATE("2v2_",'Valoració '!$D$7,"00",A64))," ")</f>
        <v xml:space="preserve"> </v>
      </c>
    </row>
    <row r="65" spans="1:7" x14ac:dyDescent="0.25">
      <c r="A65" s="196">
        <v>57</v>
      </c>
      <c r="B65" s="3"/>
      <c r="C65" s="3"/>
      <c r="D65" s="3"/>
      <c r="E65" s="3"/>
      <c r="F65" s="84"/>
      <c r="G65" s="196" t="str">
        <f>IF(B65&lt;&gt;0,(CONCATENATE("2v2_",'Valoració '!$D$7,"00",A65))," ")</f>
        <v xml:space="preserve"> </v>
      </c>
    </row>
    <row r="66" spans="1:7" x14ac:dyDescent="0.25">
      <c r="A66" s="196">
        <v>58</v>
      </c>
      <c r="B66" s="3"/>
      <c r="C66" s="3"/>
      <c r="D66" s="3"/>
      <c r="E66" s="3"/>
      <c r="F66" s="84"/>
      <c r="G66" s="196" t="str">
        <f>IF(B66&lt;&gt;0,(CONCATENATE("2v2_",'Valoració '!$D$7,"00",A66))," ")</f>
        <v xml:space="preserve"> </v>
      </c>
    </row>
    <row r="67" spans="1:7" x14ac:dyDescent="0.25">
      <c r="A67" s="196">
        <v>59</v>
      </c>
      <c r="B67" s="3"/>
      <c r="C67" s="3"/>
      <c r="D67" s="3"/>
      <c r="E67" s="3"/>
      <c r="F67" s="84"/>
      <c r="G67" s="196" t="str">
        <f>IF(B67&lt;&gt;0,(CONCATENATE("2v2_",'Valoració '!$D$7,"00",A67))," ")</f>
        <v xml:space="preserve"> </v>
      </c>
    </row>
    <row r="68" spans="1:7" x14ac:dyDescent="0.25">
      <c r="A68" s="196">
        <v>60</v>
      </c>
      <c r="B68" s="3"/>
      <c r="C68" s="3"/>
      <c r="D68" s="3"/>
      <c r="E68" s="3"/>
      <c r="F68" s="84"/>
      <c r="G68" s="196" t="str">
        <f>IF(B68&lt;&gt;0,(CONCATENATE("2v2_",'Valoració '!$D$7,"00",A68))," ")</f>
        <v xml:space="preserve"> </v>
      </c>
    </row>
    <row r="69" spans="1:7" x14ac:dyDescent="0.25">
      <c r="A69" s="196">
        <v>61</v>
      </c>
      <c r="B69" s="3"/>
      <c r="C69" s="3"/>
      <c r="D69" s="3"/>
      <c r="E69" s="3"/>
      <c r="F69" s="84"/>
      <c r="G69" s="196" t="str">
        <f>IF(B69&lt;&gt;0,(CONCATENATE("2v2_",'Valoració '!$D$7,"00",A69))," ")</f>
        <v xml:space="preserve"> </v>
      </c>
    </row>
    <row r="70" spans="1:7" x14ac:dyDescent="0.25">
      <c r="A70" s="196">
        <v>62</v>
      </c>
      <c r="B70" s="3"/>
      <c r="C70" s="3"/>
      <c r="D70" s="3"/>
      <c r="E70" s="3"/>
      <c r="F70" s="84"/>
      <c r="G70" s="196" t="str">
        <f>IF(B70&lt;&gt;0,(CONCATENATE("2v2_",'Valoració '!$D$7,"00",A70))," ")</f>
        <v xml:space="preserve"> </v>
      </c>
    </row>
    <row r="71" spans="1:7" x14ac:dyDescent="0.25">
      <c r="A71" s="196">
        <v>63</v>
      </c>
      <c r="B71" s="3"/>
      <c r="C71" s="3"/>
      <c r="D71" s="3"/>
      <c r="E71" s="3"/>
      <c r="F71" s="84"/>
      <c r="G71" s="196" t="str">
        <f>IF(B71&lt;&gt;0,(CONCATENATE("2v2_",'Valoració '!$D$7,"00",A71))," ")</f>
        <v xml:space="preserve"> </v>
      </c>
    </row>
    <row r="72" spans="1:7" x14ac:dyDescent="0.25">
      <c r="A72" s="196">
        <v>64</v>
      </c>
      <c r="B72" s="3"/>
      <c r="C72" s="3"/>
      <c r="D72" s="3"/>
      <c r="E72" s="3"/>
      <c r="F72" s="84"/>
      <c r="G72" s="196" t="str">
        <f>IF(B72&lt;&gt;0,(CONCATENATE("2v2_",'Valoració '!$D$7,"00",A72))," ")</f>
        <v xml:space="preserve"> </v>
      </c>
    </row>
    <row r="73" spans="1:7" x14ac:dyDescent="0.25">
      <c r="A73" s="196">
        <v>65</v>
      </c>
      <c r="B73" s="3"/>
      <c r="C73" s="3"/>
      <c r="D73" s="3"/>
      <c r="E73" s="3"/>
      <c r="F73" s="84"/>
      <c r="G73" s="196" t="str">
        <f>IF(B73&lt;&gt;0,(CONCATENATE("2v2_",'Valoració '!$D$7,"00",A73))," ")</f>
        <v xml:space="preserve"> </v>
      </c>
    </row>
    <row r="74" spans="1:7" x14ac:dyDescent="0.25">
      <c r="A74" s="196">
        <v>66</v>
      </c>
      <c r="B74" s="3"/>
      <c r="C74" s="3"/>
      <c r="D74" s="3"/>
      <c r="E74" s="3"/>
      <c r="F74" s="84"/>
      <c r="G74" s="196" t="str">
        <f>IF(B74&lt;&gt;0,(CONCATENATE("2v2_",'Valoració '!$D$7,"00",A74))," ")</f>
        <v xml:space="preserve"> </v>
      </c>
    </row>
    <row r="75" spans="1:7" x14ac:dyDescent="0.25">
      <c r="A75" s="196">
        <v>67</v>
      </c>
      <c r="B75" s="3"/>
      <c r="C75" s="3"/>
      <c r="D75" s="3"/>
      <c r="E75" s="3"/>
      <c r="F75" s="84"/>
      <c r="G75" s="196" t="str">
        <f>IF(B75&lt;&gt;0,(CONCATENATE("2v2_",'Valoració '!$D$7,"00",A75))," ")</f>
        <v xml:space="preserve"> </v>
      </c>
    </row>
    <row r="76" spans="1:7" x14ac:dyDescent="0.25">
      <c r="A76" s="196">
        <v>68</v>
      </c>
      <c r="B76" s="3"/>
      <c r="C76" s="3"/>
      <c r="D76" s="3"/>
      <c r="E76" s="3"/>
      <c r="F76" s="84"/>
      <c r="G76" s="196" t="str">
        <f>IF(B76&lt;&gt;0,(CONCATENATE("2v2_",'Valoració '!$D$7,"00",A76))," ")</f>
        <v xml:space="preserve"> </v>
      </c>
    </row>
    <row r="77" spans="1:7" x14ac:dyDescent="0.25">
      <c r="A77" s="196">
        <v>69</v>
      </c>
      <c r="B77" s="3"/>
      <c r="C77" s="3"/>
      <c r="D77" s="3"/>
      <c r="E77" s="3"/>
      <c r="F77" s="84"/>
      <c r="G77" s="196" t="str">
        <f>IF(B77&lt;&gt;0,(CONCATENATE("2v2_",'Valoració '!$D$7,"00",A77))," ")</f>
        <v xml:space="preserve"> </v>
      </c>
    </row>
    <row r="78" spans="1:7" x14ac:dyDescent="0.25">
      <c r="A78" s="196">
        <v>70</v>
      </c>
      <c r="B78" s="3"/>
      <c r="C78" s="3"/>
      <c r="D78" s="3"/>
      <c r="E78" s="3"/>
      <c r="F78" s="84"/>
      <c r="G78" s="196" t="str">
        <f>IF(B78&lt;&gt;0,(CONCATENATE("2v2_",'Valoració '!$D$7,"00",A78))," ")</f>
        <v xml:space="preserve"> </v>
      </c>
    </row>
    <row r="79" spans="1:7" x14ac:dyDescent="0.25">
      <c r="A79" s="196">
        <v>71</v>
      </c>
      <c r="B79" s="3"/>
      <c r="C79" s="3"/>
      <c r="D79" s="3"/>
      <c r="E79" s="3"/>
      <c r="F79" s="84"/>
      <c r="G79" s="196" t="str">
        <f>IF(B79&lt;&gt;0,(CONCATENATE("2v2_",'Valoració '!$D$7,"00",A79))," ")</f>
        <v xml:space="preserve"> </v>
      </c>
    </row>
    <row r="80" spans="1:7" x14ac:dyDescent="0.25">
      <c r="A80" s="196">
        <v>72</v>
      </c>
      <c r="B80" s="3"/>
      <c r="C80" s="3"/>
      <c r="D80" s="3"/>
      <c r="E80" s="3"/>
      <c r="F80" s="84"/>
      <c r="G80" s="196" t="str">
        <f>IF(B80&lt;&gt;0,(CONCATENATE("2v2_",'Valoració '!$D$7,"00",A80))," ")</f>
        <v xml:space="preserve"> </v>
      </c>
    </row>
    <row r="81" spans="1:7" x14ac:dyDescent="0.25">
      <c r="A81" s="196">
        <v>73</v>
      </c>
      <c r="B81" s="3"/>
      <c r="C81" s="3"/>
      <c r="D81" s="3"/>
      <c r="E81" s="3"/>
      <c r="F81" s="84"/>
      <c r="G81" s="196" t="str">
        <f>IF(B81&lt;&gt;0,(CONCATENATE("2v2_",'Valoració '!$D$7,"00",A81))," ")</f>
        <v xml:space="preserve"> </v>
      </c>
    </row>
    <row r="82" spans="1:7" x14ac:dyDescent="0.25">
      <c r="A82" s="196">
        <v>74</v>
      </c>
      <c r="B82" s="3"/>
      <c r="C82" s="3"/>
      <c r="D82" s="3"/>
      <c r="E82" s="3"/>
      <c r="F82" s="84"/>
      <c r="G82" s="196" t="str">
        <f>IF(B82&lt;&gt;0,(CONCATENATE("2v2_",'Valoració '!$D$7,"00",A82))," ")</f>
        <v xml:space="preserve"> </v>
      </c>
    </row>
    <row r="83" spans="1:7" x14ac:dyDescent="0.25">
      <c r="A83" s="196">
        <v>75</v>
      </c>
      <c r="B83" s="3"/>
      <c r="C83" s="3"/>
      <c r="D83" s="3"/>
      <c r="E83" s="3"/>
      <c r="F83" s="84"/>
      <c r="G83" s="196" t="str">
        <f>IF(B83&lt;&gt;0,(CONCATENATE("2v2_",'Valoració '!$D$7,"00",A83))," ")</f>
        <v xml:space="preserve"> </v>
      </c>
    </row>
    <row r="84" spans="1:7" x14ac:dyDescent="0.25">
      <c r="A84" s="196">
        <v>76</v>
      </c>
      <c r="B84" s="3"/>
      <c r="C84" s="3"/>
      <c r="D84" s="3"/>
      <c r="E84" s="3"/>
      <c r="F84" s="84"/>
      <c r="G84" s="196" t="str">
        <f>IF(B84&lt;&gt;0,(CONCATENATE("2v2_",'Valoració '!$D$7,"00",A84))," ")</f>
        <v xml:space="preserve"> </v>
      </c>
    </row>
    <row r="85" spans="1:7" x14ac:dyDescent="0.25">
      <c r="A85" s="196">
        <v>77</v>
      </c>
      <c r="B85" s="3"/>
      <c r="C85" s="3"/>
      <c r="D85" s="3"/>
      <c r="E85" s="3"/>
      <c r="F85" s="84"/>
      <c r="G85" s="196" t="str">
        <f>IF(B85&lt;&gt;0,(CONCATENATE("2v2_",'Valoració '!$D$7,"00",A85))," ")</f>
        <v xml:space="preserve"> </v>
      </c>
    </row>
    <row r="86" spans="1:7" x14ac:dyDescent="0.25">
      <c r="A86" s="196">
        <v>78</v>
      </c>
      <c r="B86" s="3"/>
      <c r="C86" s="3"/>
      <c r="D86" s="3"/>
      <c r="E86" s="3"/>
      <c r="F86" s="84"/>
      <c r="G86" s="196" t="str">
        <f>IF(B86&lt;&gt;0,(CONCATENATE("2v2_",'Valoració '!$D$7,"00",A86))," ")</f>
        <v xml:space="preserve"> </v>
      </c>
    </row>
    <row r="87" spans="1:7" x14ac:dyDescent="0.25">
      <c r="A87" s="196">
        <v>79</v>
      </c>
      <c r="B87" s="3"/>
      <c r="C87" s="3"/>
      <c r="D87" s="3"/>
      <c r="E87" s="3"/>
      <c r="F87" s="84"/>
      <c r="G87" s="196" t="str">
        <f>IF(B87&lt;&gt;0,(CONCATENATE("2v2_",'Valoració '!$D$7,"00",A87))," ")</f>
        <v xml:space="preserve"> </v>
      </c>
    </row>
    <row r="88" spans="1:7" x14ac:dyDescent="0.25">
      <c r="A88" s="196">
        <v>80</v>
      </c>
      <c r="B88" s="3"/>
      <c r="C88" s="3"/>
      <c r="D88" s="3"/>
      <c r="E88" s="3"/>
      <c r="F88" s="84"/>
      <c r="G88" s="196" t="str">
        <f>IF(B88&lt;&gt;0,(CONCATENATE("2v2_",'Valoració '!$D$7,"00",A88))," ")</f>
        <v xml:space="preserve"> </v>
      </c>
    </row>
    <row r="89" spans="1:7" x14ac:dyDescent="0.25">
      <c r="A89" s="196">
        <v>81</v>
      </c>
      <c r="B89" s="3"/>
      <c r="C89" s="3"/>
      <c r="D89" s="3"/>
      <c r="E89" s="3"/>
      <c r="F89" s="84"/>
      <c r="G89" s="196" t="str">
        <f>IF(B89&lt;&gt;0,(CONCATENATE("2v2_",'Valoració '!$D$7,"00",A89))," ")</f>
        <v xml:space="preserve"> </v>
      </c>
    </row>
    <row r="90" spans="1:7" x14ac:dyDescent="0.25">
      <c r="A90" s="196">
        <v>82</v>
      </c>
      <c r="B90" s="3"/>
      <c r="C90" s="3"/>
      <c r="D90" s="3"/>
      <c r="E90" s="3"/>
      <c r="F90" s="84"/>
      <c r="G90" s="196" t="str">
        <f>IF(B90&lt;&gt;0,(CONCATENATE("2v2_",'Valoració '!$D$7,"00",A90))," ")</f>
        <v xml:space="preserve"> </v>
      </c>
    </row>
    <row r="91" spans="1:7" x14ac:dyDescent="0.25">
      <c r="A91" s="196">
        <v>83</v>
      </c>
      <c r="B91" s="3"/>
      <c r="C91" s="3"/>
      <c r="D91" s="3"/>
      <c r="E91" s="3"/>
      <c r="F91" s="84"/>
      <c r="G91" s="196" t="str">
        <f>IF(B91&lt;&gt;0,(CONCATENATE("2v2_",'Valoració '!$D$7,"00",A91))," ")</f>
        <v xml:space="preserve"> </v>
      </c>
    </row>
    <row r="92" spans="1:7" x14ac:dyDescent="0.25">
      <c r="A92" s="196">
        <v>84</v>
      </c>
      <c r="B92" s="3"/>
      <c r="C92" s="3"/>
      <c r="D92" s="3"/>
      <c r="E92" s="3"/>
      <c r="F92" s="84"/>
      <c r="G92" s="196" t="str">
        <f>IF(B92&lt;&gt;0,(CONCATENATE("2v2_",'Valoració '!$D$7,"00",A92))," ")</f>
        <v xml:space="preserve"> </v>
      </c>
    </row>
    <row r="93" spans="1:7" x14ac:dyDescent="0.25">
      <c r="A93" s="196">
        <v>85</v>
      </c>
      <c r="B93" s="3"/>
      <c r="C93" s="3"/>
      <c r="D93" s="3"/>
      <c r="E93" s="3"/>
      <c r="F93" s="84"/>
      <c r="G93" s="196" t="str">
        <f>IF(B93&lt;&gt;0,(CONCATENATE("2v2_",'Valoració '!$D$7,"00",A93))," ")</f>
        <v xml:space="preserve"> </v>
      </c>
    </row>
    <row r="94" spans="1:7" x14ac:dyDescent="0.25">
      <c r="A94" s="196">
        <v>86</v>
      </c>
      <c r="B94" s="3"/>
      <c r="C94" s="3"/>
      <c r="D94" s="3"/>
      <c r="E94" s="3"/>
      <c r="F94" s="84"/>
      <c r="G94" s="196" t="str">
        <f>IF(B94&lt;&gt;0,(CONCATENATE("2v2_",'Valoració '!$D$7,"00",A94))," ")</f>
        <v xml:space="preserve"> </v>
      </c>
    </row>
    <row r="95" spans="1:7" x14ac:dyDescent="0.25">
      <c r="A95" s="196">
        <v>87</v>
      </c>
      <c r="B95" s="3"/>
      <c r="C95" s="3"/>
      <c r="D95" s="3"/>
      <c r="E95" s="3"/>
      <c r="F95" s="84"/>
      <c r="G95" s="196" t="str">
        <f>IF(B95&lt;&gt;0,(CONCATENATE("2v2_",'Valoració '!$D$7,"00",A95))," ")</f>
        <v xml:space="preserve"> </v>
      </c>
    </row>
    <row r="96" spans="1:7" x14ac:dyDescent="0.25">
      <c r="A96" s="196">
        <v>88</v>
      </c>
      <c r="B96" s="3"/>
      <c r="C96" s="3"/>
      <c r="D96" s="3"/>
      <c r="E96" s="3"/>
      <c r="F96" s="84"/>
      <c r="G96" s="196" t="str">
        <f>IF(B96&lt;&gt;0,(CONCATENATE("2v2_",'Valoració '!$D$7,"00",A96))," ")</f>
        <v xml:space="preserve"> </v>
      </c>
    </row>
    <row r="97" spans="1:7" x14ac:dyDescent="0.25">
      <c r="A97" s="196">
        <v>89</v>
      </c>
      <c r="B97" s="3"/>
      <c r="C97" s="3"/>
      <c r="D97" s="3"/>
      <c r="E97" s="3"/>
      <c r="F97" s="84"/>
      <c r="G97" s="196" t="str">
        <f>IF(B97&lt;&gt;0,(CONCATENATE("2v2_",'Valoració '!$D$7,"00",A97))," ")</f>
        <v xml:space="preserve"> </v>
      </c>
    </row>
    <row r="98" spans="1:7" x14ac:dyDescent="0.25">
      <c r="A98" s="196">
        <v>90</v>
      </c>
      <c r="B98" s="3"/>
      <c r="C98" s="3"/>
      <c r="D98" s="3"/>
      <c r="E98" s="3"/>
      <c r="F98" s="84"/>
      <c r="G98" s="196" t="str">
        <f>IF(B98&lt;&gt;0,(CONCATENATE("2v2_",'Valoració '!$D$7,"00",A98))," ")</f>
        <v xml:space="preserve"> </v>
      </c>
    </row>
    <row r="99" spans="1:7" x14ac:dyDescent="0.25">
      <c r="A99" s="196">
        <v>91</v>
      </c>
      <c r="B99" s="3"/>
      <c r="C99" s="3"/>
      <c r="D99" s="3"/>
      <c r="E99" s="3"/>
      <c r="F99" s="84"/>
      <c r="G99" s="196" t="str">
        <f>IF(B99&lt;&gt;0,(CONCATENATE("2v2_",'Valoració '!$D$7,"00",A99))," ")</f>
        <v xml:space="preserve"> </v>
      </c>
    </row>
    <row r="100" spans="1:7" x14ac:dyDescent="0.25">
      <c r="A100" s="196">
        <v>92</v>
      </c>
      <c r="B100" s="3"/>
      <c r="C100" s="3"/>
      <c r="D100" s="3"/>
      <c r="E100" s="3"/>
      <c r="F100" s="84"/>
      <c r="G100" s="196" t="str">
        <f>IF(B100&lt;&gt;0,(CONCATENATE("2v2_",'Valoració '!$D$7,"00",A100))," ")</f>
        <v xml:space="preserve"> </v>
      </c>
    </row>
    <row r="101" spans="1:7" x14ac:dyDescent="0.25">
      <c r="A101" s="196">
        <v>93</v>
      </c>
      <c r="B101" s="3"/>
      <c r="C101" s="3"/>
      <c r="D101" s="3"/>
      <c r="E101" s="3"/>
      <c r="F101" s="84"/>
      <c r="G101" s="196" t="str">
        <f>IF(B101&lt;&gt;0,(CONCATENATE("2v2_",'Valoració '!$D$7,"00",A101))," ")</f>
        <v xml:space="preserve"> </v>
      </c>
    </row>
    <row r="102" spans="1:7" x14ac:dyDescent="0.25">
      <c r="A102" s="196">
        <v>94</v>
      </c>
      <c r="B102" s="3"/>
      <c r="C102" s="3"/>
      <c r="D102" s="3"/>
      <c r="E102" s="3"/>
      <c r="F102" s="84"/>
      <c r="G102" s="196" t="str">
        <f>IF(B102&lt;&gt;0,(CONCATENATE("2v2_",'Valoració '!$D$7,"00",A102))," ")</f>
        <v xml:space="preserve"> </v>
      </c>
    </row>
    <row r="103" spans="1:7" x14ac:dyDescent="0.25">
      <c r="A103" s="196">
        <v>95</v>
      </c>
      <c r="B103" s="3"/>
      <c r="C103" s="3"/>
      <c r="D103" s="3"/>
      <c r="E103" s="3"/>
      <c r="F103" s="84"/>
      <c r="G103" s="196" t="str">
        <f>IF(B103&lt;&gt;0,(CONCATENATE("2v2_",'Valoració '!$D$7,"00",A103))," ")</f>
        <v xml:space="preserve"> </v>
      </c>
    </row>
    <row r="104" spans="1:7" x14ac:dyDescent="0.25">
      <c r="A104" s="196">
        <v>96</v>
      </c>
      <c r="B104" s="3"/>
      <c r="C104" s="3"/>
      <c r="D104" s="3"/>
      <c r="E104" s="3"/>
      <c r="F104" s="84"/>
      <c r="G104" s="196" t="str">
        <f>IF(B104&lt;&gt;0,(CONCATENATE("2v2_",'Valoració '!$D$7,"00",A104))," ")</f>
        <v xml:space="preserve"> </v>
      </c>
    </row>
    <row r="105" spans="1:7" x14ac:dyDescent="0.25">
      <c r="A105" s="196">
        <v>97</v>
      </c>
      <c r="B105" s="3"/>
      <c r="C105" s="3"/>
      <c r="D105" s="3"/>
      <c r="E105" s="3"/>
      <c r="F105" s="84"/>
      <c r="G105" s="196" t="str">
        <f>IF(B105&lt;&gt;0,(CONCATENATE("2v2_",'Valoració '!$D$7,"00",A105))," ")</f>
        <v xml:space="preserve"> </v>
      </c>
    </row>
    <row r="106" spans="1:7" x14ac:dyDescent="0.25">
      <c r="A106" s="196">
        <v>98</v>
      </c>
      <c r="B106" s="3"/>
      <c r="C106" s="3"/>
      <c r="D106" s="3"/>
      <c r="E106" s="3"/>
      <c r="F106" s="84"/>
      <c r="G106" s="196" t="str">
        <f>IF(B106&lt;&gt;0,(CONCATENATE("2v2_",'Valoració '!$D$7,"00",A106))," ")</f>
        <v xml:space="preserve"> </v>
      </c>
    </row>
    <row r="107" spans="1:7" x14ac:dyDescent="0.25">
      <c r="A107" s="196">
        <v>99</v>
      </c>
      <c r="B107" s="3"/>
      <c r="C107" s="3"/>
      <c r="D107" s="3"/>
      <c r="E107" s="3"/>
      <c r="F107" s="84"/>
      <c r="G107" s="196" t="str">
        <f>IF(B107&lt;&gt;0,(CONCATENATE("2v2_",'Valoració '!$D$7,"00",A107))," ")</f>
        <v xml:space="preserve"> </v>
      </c>
    </row>
    <row r="108" spans="1:7" x14ac:dyDescent="0.25">
      <c r="A108" s="196">
        <v>100</v>
      </c>
      <c r="B108" s="3"/>
      <c r="C108" s="3"/>
      <c r="D108" s="3"/>
      <c r="E108" s="3"/>
      <c r="F108" s="84"/>
      <c r="G108" s="196" t="str">
        <f>IF(B108&lt;&gt;0,(CONCATENATE("2v2_",'Valoració '!$D$7,"00",A108))," ")</f>
        <v xml:space="preserve"> </v>
      </c>
    </row>
    <row r="110" spans="1:7" ht="15.75" x14ac:dyDescent="0.25">
      <c r="B110" s="122"/>
      <c r="C110" s="122"/>
    </row>
  </sheetData>
  <sheetProtection algorithmName="SHA-512" hashValue="GtrtvJ4+diM9yTIwSLMMj5MTaWxQ4U3/rNPSIvtr0K5A6OY7hZxm2dgv6JPTRLZvhOyB/6E4m6lLZrKMGZGpYQ==" saltValue="gyK8wAmUJnhUwllFpN7KUg==" spinCount="100000" sheet="1" objects="1" scenarios="1"/>
  <mergeCells count="1">
    <mergeCell ref="A7:D7"/>
  </mergeCells>
  <hyperlinks>
    <hyperlink ref="A6" r:id="rId1"/>
    <hyperlink ref="A4" r:id="rId2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5" r:id="rId5" name="Button 5">
              <controlPr defaultSize="0" print="0" autoFill="0" autoPict="0" macro="[0]!Enviar">
                <anchor moveWithCells="1" sizeWithCells="1">
                  <from>
                    <xdr:col>6</xdr:col>
                    <xdr:colOff>361950</xdr:colOff>
                    <xdr:row>1</xdr:row>
                    <xdr:rowOff>0</xdr:rowOff>
                  </from>
                  <to>
                    <xdr:col>7</xdr:col>
                    <xdr:colOff>571500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8"/>
  <dimension ref="A1:E109"/>
  <sheetViews>
    <sheetView workbookViewId="0">
      <selection activeCell="A7" sqref="A7"/>
    </sheetView>
  </sheetViews>
  <sheetFormatPr baseColWidth="10" defaultColWidth="9.140625" defaultRowHeight="15" x14ac:dyDescent="0.25"/>
  <cols>
    <col min="2" max="2" width="84.5703125" customWidth="1"/>
    <col min="3" max="3" width="42.5703125" customWidth="1"/>
    <col min="4" max="4" width="20.85546875" style="91" customWidth="1"/>
    <col min="5" max="5" width="28.28515625" customWidth="1"/>
  </cols>
  <sheetData>
    <row r="1" spans="1:5" x14ac:dyDescent="0.25">
      <c r="A1" s="17" t="s">
        <v>126</v>
      </c>
    </row>
    <row r="2" spans="1:5" x14ac:dyDescent="0.25">
      <c r="A2" t="s">
        <v>104</v>
      </c>
    </row>
    <row r="4" spans="1:5" ht="18.75" x14ac:dyDescent="0.3">
      <c r="A4" s="120" t="s">
        <v>109</v>
      </c>
      <c r="B4" s="144" t="s">
        <v>128</v>
      </c>
      <c r="C4" s="188">
        <f>SUM(D8:D107)</f>
        <v>0</v>
      </c>
      <c r="D4" s="90"/>
    </row>
    <row r="6" spans="1:5" x14ac:dyDescent="0.25">
      <c r="A6" s="259" t="s">
        <v>182</v>
      </c>
      <c r="B6" s="260"/>
      <c r="C6" s="260"/>
      <c r="D6" s="261"/>
    </row>
    <row r="7" spans="1:5" ht="34.5" customHeight="1" x14ac:dyDescent="0.25">
      <c r="A7" s="202" t="s">
        <v>54</v>
      </c>
      <c r="B7" s="192" t="s">
        <v>129</v>
      </c>
      <c r="C7" s="192" t="s">
        <v>107</v>
      </c>
      <c r="D7" s="192" t="s">
        <v>127</v>
      </c>
      <c r="E7" s="192" t="s">
        <v>52</v>
      </c>
    </row>
    <row r="8" spans="1:5" x14ac:dyDescent="0.25">
      <c r="A8" s="194">
        <v>1</v>
      </c>
      <c r="B8" s="29"/>
      <c r="C8" s="29"/>
      <c r="D8" s="92"/>
      <c r="E8" s="194" t="str">
        <f>IF(B8&gt;0,CONCATENATE("2vi_",'Valoració '!$D$7,"00",A8)," ")</f>
        <v xml:space="preserve"> </v>
      </c>
    </row>
    <row r="9" spans="1:5" x14ac:dyDescent="0.25">
      <c r="A9" s="194">
        <v>2</v>
      </c>
      <c r="B9" s="29"/>
      <c r="C9" s="29"/>
      <c r="D9" s="92"/>
      <c r="E9" s="194" t="str">
        <f>IF(B9&gt;0,CONCATENATE("2vi_",'Valoració '!$D$7,"00",A9)," ")</f>
        <v xml:space="preserve"> </v>
      </c>
    </row>
    <row r="10" spans="1:5" x14ac:dyDescent="0.25">
      <c r="A10" s="194">
        <v>3</v>
      </c>
      <c r="B10" s="29"/>
      <c r="C10" s="29"/>
      <c r="D10" s="92"/>
      <c r="E10" s="194" t="str">
        <f>IF(B10&gt;0,CONCATENATE("2vi_",'Valoració '!$D$7,"00",A10)," ")</f>
        <v xml:space="preserve"> </v>
      </c>
    </row>
    <row r="11" spans="1:5" x14ac:dyDescent="0.25">
      <c r="A11" s="194">
        <v>4</v>
      </c>
      <c r="B11" s="29"/>
      <c r="C11" s="29"/>
      <c r="D11" s="92"/>
      <c r="E11" s="194" t="str">
        <f>IF(B11&gt;0,CONCATENATE("2vi_",'Valoració '!$D$7,"00",A11)," ")</f>
        <v xml:space="preserve"> </v>
      </c>
    </row>
    <row r="12" spans="1:5" x14ac:dyDescent="0.25">
      <c r="A12" s="194">
        <v>5</v>
      </c>
      <c r="B12" s="29"/>
      <c r="C12" s="29"/>
      <c r="D12" s="92"/>
      <c r="E12" s="194" t="str">
        <f>IF(B12&gt;0,CONCATENATE("2vi_",'Valoració '!$D$7,"00",A12)," ")</f>
        <v xml:space="preserve"> </v>
      </c>
    </row>
    <row r="13" spans="1:5" x14ac:dyDescent="0.25">
      <c r="A13" s="194">
        <v>6</v>
      </c>
      <c r="B13" s="29"/>
      <c r="C13" s="29"/>
      <c r="D13" s="92"/>
      <c r="E13" s="194" t="str">
        <f>IF(B13&gt;0,CONCATENATE("2vi_",'Valoració '!$D$7,"00",A13)," ")</f>
        <v xml:space="preserve"> </v>
      </c>
    </row>
    <row r="14" spans="1:5" x14ac:dyDescent="0.25">
      <c r="A14" s="194">
        <v>7</v>
      </c>
      <c r="B14" s="3"/>
      <c r="C14" s="3"/>
      <c r="D14" s="93"/>
      <c r="E14" s="194" t="str">
        <f>IF(B14&gt;0,CONCATENATE("2vi_",'Valoració '!$D$7,"00",A14)," ")</f>
        <v xml:space="preserve"> </v>
      </c>
    </row>
    <row r="15" spans="1:5" x14ac:dyDescent="0.25">
      <c r="A15" s="194">
        <v>8</v>
      </c>
      <c r="B15" s="3"/>
      <c r="C15" s="3"/>
      <c r="D15" s="93"/>
      <c r="E15" s="194" t="str">
        <f>IF(B15&gt;0,CONCATENATE("2vi_",'Valoració '!$D$7,"00",A15)," ")</f>
        <v xml:space="preserve"> </v>
      </c>
    </row>
    <row r="16" spans="1:5" x14ac:dyDescent="0.25">
      <c r="A16" s="194">
        <v>9</v>
      </c>
      <c r="B16" s="3"/>
      <c r="C16" s="3"/>
      <c r="D16" s="93"/>
      <c r="E16" s="194" t="str">
        <f>IF(B16&gt;0,CONCATENATE("2vi_",'Valoració '!$D$7,"00",A16)," ")</f>
        <v xml:space="preserve"> </v>
      </c>
    </row>
    <row r="17" spans="1:5" x14ac:dyDescent="0.25">
      <c r="A17" s="194">
        <v>10</v>
      </c>
      <c r="B17" s="3"/>
      <c r="C17" s="3"/>
      <c r="D17" s="93"/>
      <c r="E17" s="194" t="str">
        <f>IF(B17&gt;0,CONCATENATE("2vi_",'Valoració '!$D$7,"00",A17)," ")</f>
        <v xml:space="preserve"> </v>
      </c>
    </row>
    <row r="18" spans="1:5" x14ac:dyDescent="0.25">
      <c r="A18" s="194">
        <v>11</v>
      </c>
      <c r="B18" s="3"/>
      <c r="C18" s="3"/>
      <c r="D18" s="93"/>
      <c r="E18" s="194" t="str">
        <f>IF(B18&gt;0,CONCATENATE("2vi_",'Valoració '!$D$7,"00",A18)," ")</f>
        <v xml:space="preserve"> </v>
      </c>
    </row>
    <row r="19" spans="1:5" x14ac:dyDescent="0.25">
      <c r="A19" s="194">
        <v>12</v>
      </c>
      <c r="B19" s="3"/>
      <c r="C19" s="3"/>
      <c r="D19" s="93"/>
      <c r="E19" s="194" t="str">
        <f>IF(B19&gt;0,CONCATENATE("2vi_",'Valoració '!$D$7,"00",A19)," ")</f>
        <v xml:space="preserve"> </v>
      </c>
    </row>
    <row r="20" spans="1:5" x14ac:dyDescent="0.25">
      <c r="A20" s="194">
        <v>13</v>
      </c>
      <c r="B20" s="3"/>
      <c r="C20" s="3"/>
      <c r="D20" s="93"/>
      <c r="E20" s="194" t="str">
        <f>IF(B20&gt;0,CONCATENATE("2vi_",'Valoració '!$D$7,"00",A20)," ")</f>
        <v xml:space="preserve"> </v>
      </c>
    </row>
    <row r="21" spans="1:5" x14ac:dyDescent="0.25">
      <c r="A21" s="194">
        <v>14</v>
      </c>
      <c r="B21" s="3"/>
      <c r="C21" s="3"/>
      <c r="D21" s="93"/>
      <c r="E21" s="194" t="str">
        <f>IF(B21&gt;0,CONCATENATE("2vi_",'Valoració '!$D$7,"00",A21)," ")</f>
        <v xml:space="preserve"> </v>
      </c>
    </row>
    <row r="22" spans="1:5" x14ac:dyDescent="0.25">
      <c r="A22" s="194">
        <v>15</v>
      </c>
      <c r="B22" s="3"/>
      <c r="C22" s="3"/>
      <c r="D22" s="93"/>
      <c r="E22" s="194" t="str">
        <f>IF(B22&gt;0,CONCATENATE("2vi_",'Valoració '!$D$7,"00",A22)," ")</f>
        <v xml:space="preserve"> </v>
      </c>
    </row>
    <row r="23" spans="1:5" x14ac:dyDescent="0.25">
      <c r="A23" s="194">
        <v>16</v>
      </c>
      <c r="B23" s="3"/>
      <c r="C23" s="3"/>
      <c r="D23" s="93"/>
      <c r="E23" s="194" t="str">
        <f>IF(B23&gt;0,CONCATENATE("2vi_",'Valoració '!$D$7,"00",A23)," ")</f>
        <v xml:space="preserve"> </v>
      </c>
    </row>
    <row r="24" spans="1:5" x14ac:dyDescent="0.25">
      <c r="A24" s="194">
        <v>17</v>
      </c>
      <c r="B24" s="3"/>
      <c r="C24" s="3"/>
      <c r="D24" s="93"/>
      <c r="E24" s="194" t="str">
        <f>IF(B24&gt;0,CONCATENATE("2vi_",'Valoració '!$D$7,"00",A24)," ")</f>
        <v xml:space="preserve"> </v>
      </c>
    </row>
    <row r="25" spans="1:5" x14ac:dyDescent="0.25">
      <c r="A25" s="194">
        <v>18</v>
      </c>
      <c r="B25" s="3"/>
      <c r="C25" s="3"/>
      <c r="D25" s="93"/>
      <c r="E25" s="194" t="str">
        <f>IF(B25&gt;0,CONCATENATE("2vi_",'Valoració '!$D$7,"00",A25)," ")</f>
        <v xml:space="preserve"> </v>
      </c>
    </row>
    <row r="26" spans="1:5" x14ac:dyDescent="0.25">
      <c r="A26" s="194">
        <v>19</v>
      </c>
      <c r="B26" s="3"/>
      <c r="C26" s="3"/>
      <c r="D26" s="93"/>
      <c r="E26" s="194" t="str">
        <f>IF(B26&gt;0,CONCATENATE("2vi_",'Valoració '!$D$7,"00",A26)," ")</f>
        <v xml:space="preserve"> </v>
      </c>
    </row>
    <row r="27" spans="1:5" x14ac:dyDescent="0.25">
      <c r="A27" s="194">
        <v>20</v>
      </c>
      <c r="B27" s="3"/>
      <c r="C27" s="3"/>
      <c r="D27" s="93"/>
      <c r="E27" s="194" t="str">
        <f>IF(B27&gt;0,CONCATENATE("2vi_",'Valoració '!$D$7,"00",A27)," ")</f>
        <v xml:space="preserve"> </v>
      </c>
    </row>
    <row r="28" spans="1:5" x14ac:dyDescent="0.25">
      <c r="A28" s="194">
        <v>21</v>
      </c>
      <c r="B28" s="3"/>
      <c r="C28" s="3"/>
      <c r="D28" s="93"/>
      <c r="E28" s="194" t="str">
        <f>IF(B28&gt;0,CONCATENATE("2vi_",'Valoració '!$D$7,"00",A28)," ")</f>
        <v xml:space="preserve"> </v>
      </c>
    </row>
    <row r="29" spans="1:5" x14ac:dyDescent="0.25">
      <c r="A29" s="194">
        <v>22</v>
      </c>
      <c r="B29" s="3"/>
      <c r="C29" s="3"/>
      <c r="D29" s="93"/>
      <c r="E29" s="194" t="str">
        <f>IF(B29&gt;0,CONCATENATE("2vi_",'Valoració '!$D$7,"00",A29)," ")</f>
        <v xml:space="preserve"> </v>
      </c>
    </row>
    <row r="30" spans="1:5" x14ac:dyDescent="0.25">
      <c r="A30" s="194">
        <v>23</v>
      </c>
      <c r="B30" s="3"/>
      <c r="C30" s="3"/>
      <c r="D30" s="93"/>
      <c r="E30" s="194" t="str">
        <f>IF(B30&gt;0,CONCATENATE("2vi_",'Valoració '!$D$7,"00",A30)," ")</f>
        <v xml:space="preserve"> </v>
      </c>
    </row>
    <row r="31" spans="1:5" x14ac:dyDescent="0.25">
      <c r="A31" s="194">
        <v>24</v>
      </c>
      <c r="B31" s="3"/>
      <c r="C31" s="3"/>
      <c r="D31" s="93"/>
      <c r="E31" s="194" t="str">
        <f>IF(B31&gt;0,CONCATENATE("2vi_",'Valoració '!$D$7,"00",A31)," ")</f>
        <v xml:space="preserve"> </v>
      </c>
    </row>
    <row r="32" spans="1:5" x14ac:dyDescent="0.25">
      <c r="A32" s="194">
        <v>25</v>
      </c>
      <c r="B32" s="3"/>
      <c r="C32" s="3"/>
      <c r="D32" s="93"/>
      <c r="E32" s="194" t="str">
        <f>IF(B32&gt;0,CONCATENATE("2vi_",'Valoració '!$D$7,"00",A32)," ")</f>
        <v xml:space="preserve"> </v>
      </c>
    </row>
    <row r="33" spans="1:5" x14ac:dyDescent="0.25">
      <c r="A33" s="194">
        <v>26</v>
      </c>
      <c r="B33" s="3"/>
      <c r="C33" s="3"/>
      <c r="D33" s="93"/>
      <c r="E33" s="194" t="str">
        <f>IF(B33&gt;0,CONCATENATE("2vi_",'Valoració '!$D$7,"00",A33)," ")</f>
        <v xml:space="preserve"> </v>
      </c>
    </row>
    <row r="34" spans="1:5" x14ac:dyDescent="0.25">
      <c r="A34" s="194">
        <v>27</v>
      </c>
      <c r="B34" s="3"/>
      <c r="C34" s="3"/>
      <c r="D34" s="93"/>
      <c r="E34" s="194" t="str">
        <f>IF(B34&gt;0,CONCATENATE("2vi_",'Valoració '!$D$7,"00",A34)," ")</f>
        <v xml:space="preserve"> </v>
      </c>
    </row>
    <row r="35" spans="1:5" x14ac:dyDescent="0.25">
      <c r="A35" s="194">
        <v>28</v>
      </c>
      <c r="B35" s="3"/>
      <c r="C35" s="3"/>
      <c r="D35" s="93"/>
      <c r="E35" s="194" t="str">
        <f>IF(B35&gt;0,CONCATENATE("2vi_",'Valoració '!$D$7,"00",A35)," ")</f>
        <v xml:space="preserve"> </v>
      </c>
    </row>
    <row r="36" spans="1:5" x14ac:dyDescent="0.25">
      <c r="A36" s="194">
        <v>29</v>
      </c>
      <c r="B36" s="3"/>
      <c r="C36" s="3"/>
      <c r="D36" s="93"/>
      <c r="E36" s="194" t="str">
        <f>IF(B36&gt;0,CONCATENATE("2vi_",'Valoració '!$D$7,"00",A36)," ")</f>
        <v xml:space="preserve"> </v>
      </c>
    </row>
    <row r="37" spans="1:5" x14ac:dyDescent="0.25">
      <c r="A37" s="194">
        <v>30</v>
      </c>
      <c r="B37" s="3"/>
      <c r="C37" s="3"/>
      <c r="D37" s="93"/>
      <c r="E37" s="194" t="str">
        <f>IF(B37&gt;0,CONCATENATE("2vi_",'Valoració '!$D$7,"00",A37)," ")</f>
        <v xml:space="preserve"> </v>
      </c>
    </row>
    <row r="38" spans="1:5" x14ac:dyDescent="0.25">
      <c r="A38" s="194">
        <v>31</v>
      </c>
      <c r="B38" s="3"/>
      <c r="C38" s="3"/>
      <c r="D38" s="93"/>
      <c r="E38" s="194" t="str">
        <f>IF(B38&gt;0,CONCATENATE("2vi_",'Valoració '!$D$7,"00",A38)," ")</f>
        <v xml:space="preserve"> </v>
      </c>
    </row>
    <row r="39" spans="1:5" x14ac:dyDescent="0.25">
      <c r="A39" s="194">
        <v>32</v>
      </c>
      <c r="B39" s="3"/>
      <c r="C39" s="3"/>
      <c r="D39" s="93"/>
      <c r="E39" s="194" t="str">
        <f>IF(B39&gt;0,CONCATENATE("2vi_",'Valoració '!$D$7,"00",A39)," ")</f>
        <v xml:space="preserve"> </v>
      </c>
    </row>
    <row r="40" spans="1:5" x14ac:dyDescent="0.25">
      <c r="A40" s="194">
        <v>33</v>
      </c>
      <c r="B40" s="3"/>
      <c r="C40" s="3"/>
      <c r="D40" s="93"/>
      <c r="E40" s="194" t="str">
        <f>IF(B40&gt;0,CONCATENATE("2vi_",'Valoració '!$D$7,"00",A40)," ")</f>
        <v xml:space="preserve"> </v>
      </c>
    </row>
    <row r="41" spans="1:5" x14ac:dyDescent="0.25">
      <c r="A41" s="194">
        <v>34</v>
      </c>
      <c r="B41" s="3"/>
      <c r="C41" s="3"/>
      <c r="D41" s="93"/>
      <c r="E41" s="194" t="str">
        <f>IF(B41&gt;0,CONCATENATE("2vi_",'Valoració '!$D$7,"00",A41)," ")</f>
        <v xml:space="preserve"> </v>
      </c>
    </row>
    <row r="42" spans="1:5" x14ac:dyDescent="0.25">
      <c r="A42" s="194">
        <v>35</v>
      </c>
      <c r="B42" s="3"/>
      <c r="C42" s="3"/>
      <c r="D42" s="93"/>
      <c r="E42" s="194" t="str">
        <f>IF(B42&gt;0,CONCATENATE("2vi_",'Valoració '!$D$7,"00",A42)," ")</f>
        <v xml:space="preserve"> </v>
      </c>
    </row>
    <row r="43" spans="1:5" x14ac:dyDescent="0.25">
      <c r="A43" s="194">
        <v>36</v>
      </c>
      <c r="B43" s="3"/>
      <c r="C43" s="3"/>
      <c r="D43" s="93"/>
      <c r="E43" s="194" t="str">
        <f>IF(B43&gt;0,CONCATENATE("2vi_",'Valoració '!$D$7,"00",A43)," ")</f>
        <v xml:space="preserve"> </v>
      </c>
    </row>
    <row r="44" spans="1:5" x14ac:dyDescent="0.25">
      <c r="A44" s="194">
        <v>37</v>
      </c>
      <c r="B44" s="3"/>
      <c r="C44" s="3"/>
      <c r="D44" s="93"/>
      <c r="E44" s="194" t="str">
        <f>IF(B44&gt;0,CONCATENATE("2vi_",'Valoració '!$D$7,"00",A44)," ")</f>
        <v xml:space="preserve"> </v>
      </c>
    </row>
    <row r="45" spans="1:5" x14ac:dyDescent="0.25">
      <c r="A45" s="194">
        <v>38</v>
      </c>
      <c r="B45" s="3"/>
      <c r="C45" s="3"/>
      <c r="D45" s="93"/>
      <c r="E45" s="194" t="str">
        <f>IF(B45&gt;0,CONCATENATE("2vi_",'Valoració '!$D$7,"00",A45)," ")</f>
        <v xml:space="preserve"> </v>
      </c>
    </row>
    <row r="46" spans="1:5" x14ac:dyDescent="0.25">
      <c r="A46" s="194">
        <v>39</v>
      </c>
      <c r="B46" s="3"/>
      <c r="C46" s="3"/>
      <c r="D46" s="93"/>
      <c r="E46" s="194" t="str">
        <f>IF(B46&gt;0,CONCATENATE("2vi_",'Valoració '!$D$7,"00",A46)," ")</f>
        <v xml:space="preserve"> </v>
      </c>
    </row>
    <row r="47" spans="1:5" x14ac:dyDescent="0.25">
      <c r="A47" s="194">
        <v>40</v>
      </c>
      <c r="B47" s="3"/>
      <c r="C47" s="3"/>
      <c r="D47" s="93"/>
      <c r="E47" s="194" t="str">
        <f>IF(B47&gt;0,CONCATENATE("2vi_",'Valoració '!$D$7,"00",A47)," ")</f>
        <v xml:space="preserve"> </v>
      </c>
    </row>
    <row r="48" spans="1:5" x14ac:dyDescent="0.25">
      <c r="A48" s="194">
        <v>41</v>
      </c>
      <c r="B48" s="3"/>
      <c r="C48" s="3"/>
      <c r="D48" s="93"/>
      <c r="E48" s="194" t="str">
        <f>IF(B48&gt;0,CONCATENATE("2vi_",'Valoració '!$D$7,"00",A48)," ")</f>
        <v xml:space="preserve"> </v>
      </c>
    </row>
    <row r="49" spans="1:5" x14ac:dyDescent="0.25">
      <c r="A49" s="194">
        <v>42</v>
      </c>
      <c r="B49" s="3"/>
      <c r="C49" s="3"/>
      <c r="D49" s="93"/>
      <c r="E49" s="194" t="str">
        <f>IF(B49&gt;0,CONCATENATE("2vi_",'Valoració '!$D$7,"00",A49)," ")</f>
        <v xml:space="preserve"> </v>
      </c>
    </row>
    <row r="50" spans="1:5" x14ac:dyDescent="0.25">
      <c r="A50" s="194">
        <v>43</v>
      </c>
      <c r="B50" s="3"/>
      <c r="C50" s="3"/>
      <c r="D50" s="93"/>
      <c r="E50" s="194" t="str">
        <f>IF(B50&gt;0,CONCATENATE("2vi_",'Valoració '!$D$7,"00",A50)," ")</f>
        <v xml:space="preserve"> </v>
      </c>
    </row>
    <row r="51" spans="1:5" x14ac:dyDescent="0.25">
      <c r="A51" s="194">
        <v>44</v>
      </c>
      <c r="B51" s="3"/>
      <c r="C51" s="3"/>
      <c r="D51" s="93"/>
      <c r="E51" s="194" t="str">
        <f>IF(B51&gt;0,CONCATENATE("2vi_",'Valoració '!$D$7,"00",A51)," ")</f>
        <v xml:space="preserve"> </v>
      </c>
    </row>
    <row r="52" spans="1:5" x14ac:dyDescent="0.25">
      <c r="A52" s="194">
        <v>45</v>
      </c>
      <c r="B52" s="3"/>
      <c r="C52" s="3"/>
      <c r="D52" s="93"/>
      <c r="E52" s="194" t="str">
        <f>IF(B52&gt;0,CONCATENATE("2vi_",'Valoració '!$D$7,"00",A52)," ")</f>
        <v xml:space="preserve"> </v>
      </c>
    </row>
    <row r="53" spans="1:5" x14ac:dyDescent="0.25">
      <c r="A53" s="194">
        <v>46</v>
      </c>
      <c r="B53" s="3"/>
      <c r="C53" s="3"/>
      <c r="D53" s="93"/>
      <c r="E53" s="194" t="str">
        <f>IF(B53&gt;0,CONCATENATE("2vi_",'Valoració '!$D$7,"00",A53)," ")</f>
        <v xml:space="preserve"> </v>
      </c>
    </row>
    <row r="54" spans="1:5" x14ac:dyDescent="0.25">
      <c r="A54" s="194">
        <v>47</v>
      </c>
      <c r="B54" s="3"/>
      <c r="C54" s="3"/>
      <c r="D54" s="93"/>
      <c r="E54" s="194" t="str">
        <f>IF(B54&gt;0,CONCATENATE("2vi_",'Valoració '!$D$7,"00",A54)," ")</f>
        <v xml:space="preserve"> </v>
      </c>
    </row>
    <row r="55" spans="1:5" x14ac:dyDescent="0.25">
      <c r="A55" s="194">
        <v>48</v>
      </c>
      <c r="B55" s="3"/>
      <c r="C55" s="3"/>
      <c r="D55" s="93"/>
      <c r="E55" s="194" t="str">
        <f>IF(B55&gt;0,CONCATENATE("2vi_",'Valoració '!$D$7,"00",A55)," ")</f>
        <v xml:space="preserve"> </v>
      </c>
    </row>
    <row r="56" spans="1:5" x14ac:dyDescent="0.25">
      <c r="A56" s="194">
        <v>49</v>
      </c>
      <c r="B56" s="3"/>
      <c r="C56" s="3"/>
      <c r="D56" s="93"/>
      <c r="E56" s="194" t="str">
        <f>IF(B56&gt;0,CONCATENATE("2vi_",'Valoració '!$D$7,"00",A56)," ")</f>
        <v xml:space="preserve"> </v>
      </c>
    </row>
    <row r="57" spans="1:5" x14ac:dyDescent="0.25">
      <c r="A57" s="194">
        <v>50</v>
      </c>
      <c r="B57" s="3"/>
      <c r="C57" s="3"/>
      <c r="D57" s="93"/>
      <c r="E57" s="194" t="str">
        <f>IF(B57&gt;0,CONCATENATE("2vi_",'Valoració '!$D$7,"00",A57)," ")</f>
        <v xml:space="preserve"> </v>
      </c>
    </row>
    <row r="58" spans="1:5" x14ac:dyDescent="0.25">
      <c r="A58" s="194">
        <v>51</v>
      </c>
      <c r="B58" s="3"/>
      <c r="C58" s="3"/>
      <c r="D58" s="93"/>
      <c r="E58" s="194" t="str">
        <f>IF(B58&gt;0,CONCATENATE("2vi_",'Valoració '!$D$7,"00",A58)," ")</f>
        <v xml:space="preserve"> </v>
      </c>
    </row>
    <row r="59" spans="1:5" x14ac:dyDescent="0.25">
      <c r="A59" s="194">
        <v>52</v>
      </c>
      <c r="B59" s="3"/>
      <c r="C59" s="3"/>
      <c r="D59" s="93"/>
      <c r="E59" s="194" t="str">
        <f>IF(B59&gt;0,CONCATENATE("2vi_",'Valoració '!$D$7,"00",A59)," ")</f>
        <v xml:space="preserve"> </v>
      </c>
    </row>
    <row r="60" spans="1:5" x14ac:dyDescent="0.25">
      <c r="A60" s="194">
        <v>53</v>
      </c>
      <c r="B60" s="3"/>
      <c r="C60" s="3"/>
      <c r="D60" s="93"/>
      <c r="E60" s="194" t="str">
        <f>IF(B60&gt;0,CONCATENATE("2vi_",'Valoració '!$D$7,"00",A60)," ")</f>
        <v xml:space="preserve"> </v>
      </c>
    </row>
    <row r="61" spans="1:5" x14ac:dyDescent="0.25">
      <c r="A61" s="194">
        <v>54</v>
      </c>
      <c r="B61" s="3"/>
      <c r="C61" s="3"/>
      <c r="D61" s="93"/>
      <c r="E61" s="194" t="str">
        <f>IF(B61&gt;0,CONCATENATE("2vi_",'Valoració '!$D$7,"00",A61)," ")</f>
        <v xml:space="preserve"> </v>
      </c>
    </row>
    <row r="62" spans="1:5" x14ac:dyDescent="0.25">
      <c r="A62" s="194">
        <v>55</v>
      </c>
      <c r="B62" s="3"/>
      <c r="C62" s="3"/>
      <c r="D62" s="93"/>
      <c r="E62" s="194" t="str">
        <f>IF(B62&gt;0,CONCATENATE("2vi_",'Valoració '!$D$7,"00",A62)," ")</f>
        <v xml:space="preserve"> </v>
      </c>
    </row>
    <row r="63" spans="1:5" x14ac:dyDescent="0.25">
      <c r="A63" s="194">
        <v>56</v>
      </c>
      <c r="B63" s="3"/>
      <c r="C63" s="3"/>
      <c r="D63" s="93"/>
      <c r="E63" s="194" t="str">
        <f>IF(B63&gt;0,CONCATENATE("2vi_",'Valoració '!$D$7,"00",A63)," ")</f>
        <v xml:space="preserve"> </v>
      </c>
    </row>
    <row r="64" spans="1:5" x14ac:dyDescent="0.25">
      <c r="A64" s="194">
        <v>57</v>
      </c>
      <c r="B64" s="3"/>
      <c r="C64" s="3"/>
      <c r="D64" s="93"/>
      <c r="E64" s="194" t="str">
        <f>IF(B64&gt;0,CONCATENATE("2vi_",'Valoració '!$D$7,"00",A64)," ")</f>
        <v xml:space="preserve"> </v>
      </c>
    </row>
    <row r="65" spans="1:5" x14ac:dyDescent="0.25">
      <c r="A65" s="194">
        <v>58</v>
      </c>
      <c r="B65" s="3"/>
      <c r="C65" s="3"/>
      <c r="D65" s="93"/>
      <c r="E65" s="194" t="str">
        <f>IF(B65&gt;0,CONCATENATE("2vi_",'Valoració '!$D$7,"00",A65)," ")</f>
        <v xml:space="preserve"> </v>
      </c>
    </row>
    <row r="66" spans="1:5" x14ac:dyDescent="0.25">
      <c r="A66" s="194">
        <v>59</v>
      </c>
      <c r="B66" s="3"/>
      <c r="C66" s="3"/>
      <c r="D66" s="93"/>
      <c r="E66" s="194" t="str">
        <f>IF(B66&gt;0,CONCATENATE("2vi_",'Valoració '!$D$7,"00",A66)," ")</f>
        <v xml:space="preserve"> </v>
      </c>
    </row>
    <row r="67" spans="1:5" x14ac:dyDescent="0.25">
      <c r="A67" s="194">
        <v>60</v>
      </c>
      <c r="B67" s="3"/>
      <c r="C67" s="3"/>
      <c r="D67" s="93"/>
      <c r="E67" s="194" t="str">
        <f>IF(B67&gt;0,CONCATENATE("2vi_",'Valoració '!$D$7,"00",A67)," ")</f>
        <v xml:space="preserve"> </v>
      </c>
    </row>
    <row r="68" spans="1:5" x14ac:dyDescent="0.25">
      <c r="A68" s="194">
        <v>61</v>
      </c>
      <c r="B68" s="3"/>
      <c r="C68" s="3"/>
      <c r="D68" s="93"/>
      <c r="E68" s="194" t="str">
        <f>IF(B68&gt;0,CONCATENATE("2vi_",'Valoració '!$D$7,"00",A68)," ")</f>
        <v xml:space="preserve"> </v>
      </c>
    </row>
    <row r="69" spans="1:5" x14ac:dyDescent="0.25">
      <c r="A69" s="194">
        <v>62</v>
      </c>
      <c r="B69" s="3"/>
      <c r="C69" s="3"/>
      <c r="D69" s="93"/>
      <c r="E69" s="194" t="str">
        <f>IF(B69&gt;0,CONCATENATE("2vi_",'Valoració '!$D$7,"00",A69)," ")</f>
        <v xml:space="preserve"> </v>
      </c>
    </row>
    <row r="70" spans="1:5" x14ac:dyDescent="0.25">
      <c r="A70" s="194">
        <v>63</v>
      </c>
      <c r="B70" s="3"/>
      <c r="C70" s="3"/>
      <c r="D70" s="93"/>
      <c r="E70" s="194" t="str">
        <f>IF(B70&gt;0,CONCATENATE("2vi_",'Valoració '!$D$7,"00",A70)," ")</f>
        <v xml:space="preserve"> </v>
      </c>
    </row>
    <row r="71" spans="1:5" x14ac:dyDescent="0.25">
      <c r="A71" s="194">
        <v>64</v>
      </c>
      <c r="B71" s="3"/>
      <c r="C71" s="3"/>
      <c r="D71" s="93"/>
      <c r="E71" s="194" t="str">
        <f>IF(B71&gt;0,CONCATENATE("2vi_",'Valoració '!$D$7,"00",A71)," ")</f>
        <v xml:space="preserve"> </v>
      </c>
    </row>
    <row r="72" spans="1:5" x14ac:dyDescent="0.25">
      <c r="A72" s="194">
        <v>65</v>
      </c>
      <c r="B72" s="3"/>
      <c r="C72" s="3"/>
      <c r="D72" s="93"/>
      <c r="E72" s="194" t="str">
        <f>IF(B72&gt;0,CONCATENATE("2vi_",'Valoració '!$D$7,"00",A72)," ")</f>
        <v xml:space="preserve"> </v>
      </c>
    </row>
    <row r="73" spans="1:5" x14ac:dyDescent="0.25">
      <c r="A73" s="194">
        <v>66</v>
      </c>
      <c r="B73" s="3"/>
      <c r="C73" s="3"/>
      <c r="D73" s="93"/>
      <c r="E73" s="194" t="str">
        <f>IF(B73&gt;0,CONCATENATE("2vi_",'Valoració '!$D$7,"00",A73)," ")</f>
        <v xml:space="preserve"> </v>
      </c>
    </row>
    <row r="74" spans="1:5" x14ac:dyDescent="0.25">
      <c r="A74" s="194">
        <v>67</v>
      </c>
      <c r="B74" s="3"/>
      <c r="C74" s="3"/>
      <c r="D74" s="93"/>
      <c r="E74" s="194" t="str">
        <f>IF(B74&gt;0,CONCATENATE("2vi_",'Valoració '!$D$7,"00",A74)," ")</f>
        <v xml:space="preserve"> </v>
      </c>
    </row>
    <row r="75" spans="1:5" x14ac:dyDescent="0.25">
      <c r="A75" s="194">
        <v>68</v>
      </c>
      <c r="B75" s="3"/>
      <c r="C75" s="3"/>
      <c r="D75" s="93"/>
      <c r="E75" s="194" t="str">
        <f>IF(B75&gt;0,CONCATENATE("2vi_",'Valoració '!$D$7,"00",A75)," ")</f>
        <v xml:space="preserve"> </v>
      </c>
    </row>
    <row r="76" spans="1:5" x14ac:dyDescent="0.25">
      <c r="A76" s="194">
        <v>69</v>
      </c>
      <c r="B76" s="3"/>
      <c r="C76" s="3"/>
      <c r="D76" s="93"/>
      <c r="E76" s="194" t="str">
        <f>IF(B76&gt;0,CONCATENATE("2vi_",'Valoració '!$D$7,"00",A76)," ")</f>
        <v xml:space="preserve"> </v>
      </c>
    </row>
    <row r="77" spans="1:5" x14ac:dyDescent="0.25">
      <c r="A77" s="194">
        <v>70</v>
      </c>
      <c r="B77" s="3"/>
      <c r="C77" s="3"/>
      <c r="D77" s="93"/>
      <c r="E77" s="194" t="str">
        <f>IF(B77&gt;0,CONCATENATE("2vi_",'Valoració '!$D$7,"00",A77)," ")</f>
        <v xml:space="preserve"> </v>
      </c>
    </row>
    <row r="78" spans="1:5" x14ac:dyDescent="0.25">
      <c r="A78" s="194">
        <v>71</v>
      </c>
      <c r="B78" s="3"/>
      <c r="C78" s="3"/>
      <c r="D78" s="93"/>
      <c r="E78" s="194" t="str">
        <f>IF(B78&gt;0,CONCATENATE("2vi_",'Valoració '!$D$7,"00",A78)," ")</f>
        <v xml:space="preserve"> </v>
      </c>
    </row>
    <row r="79" spans="1:5" x14ac:dyDescent="0.25">
      <c r="A79" s="194">
        <v>72</v>
      </c>
      <c r="B79" s="3"/>
      <c r="C79" s="3"/>
      <c r="D79" s="93"/>
      <c r="E79" s="194" t="str">
        <f>IF(B79&gt;0,CONCATENATE("2vi_",'Valoració '!$D$7,"00",A79)," ")</f>
        <v xml:space="preserve"> </v>
      </c>
    </row>
    <row r="80" spans="1:5" x14ac:dyDescent="0.25">
      <c r="A80" s="194">
        <v>73</v>
      </c>
      <c r="B80" s="3"/>
      <c r="C80" s="3"/>
      <c r="D80" s="93"/>
      <c r="E80" s="194" t="str">
        <f>IF(B80&gt;0,CONCATENATE("2vi_",'Valoració '!$D$7,"00",A80)," ")</f>
        <v xml:space="preserve"> </v>
      </c>
    </row>
    <row r="81" spans="1:5" x14ac:dyDescent="0.25">
      <c r="A81" s="194">
        <v>74</v>
      </c>
      <c r="B81" s="3"/>
      <c r="C81" s="3"/>
      <c r="D81" s="93"/>
      <c r="E81" s="194" t="str">
        <f>IF(B81&gt;0,CONCATENATE("2vi_",'Valoració '!$D$7,"00",A81)," ")</f>
        <v xml:space="preserve"> </v>
      </c>
    </row>
    <row r="82" spans="1:5" x14ac:dyDescent="0.25">
      <c r="A82" s="194">
        <v>75</v>
      </c>
      <c r="B82" s="3"/>
      <c r="C82" s="3"/>
      <c r="D82" s="93"/>
      <c r="E82" s="194" t="str">
        <f>IF(B82&gt;0,CONCATENATE("2vi_",'Valoració '!$D$7,"00",A82)," ")</f>
        <v xml:space="preserve"> </v>
      </c>
    </row>
    <row r="83" spans="1:5" x14ac:dyDescent="0.25">
      <c r="A83" s="194">
        <v>76</v>
      </c>
      <c r="B83" s="3"/>
      <c r="C83" s="3"/>
      <c r="D83" s="93"/>
      <c r="E83" s="194" t="str">
        <f>IF(B83&gt;0,CONCATENATE("2vi_",'Valoració '!$D$7,"00",A83)," ")</f>
        <v xml:space="preserve"> </v>
      </c>
    </row>
    <row r="84" spans="1:5" x14ac:dyDescent="0.25">
      <c r="A84" s="194">
        <v>77</v>
      </c>
      <c r="B84" s="3"/>
      <c r="C84" s="3"/>
      <c r="D84" s="93"/>
      <c r="E84" s="194" t="str">
        <f>IF(B84&gt;0,CONCATENATE("2vi_",'Valoració '!$D$7,"00",A84)," ")</f>
        <v xml:space="preserve"> </v>
      </c>
    </row>
    <row r="85" spans="1:5" x14ac:dyDescent="0.25">
      <c r="A85" s="194">
        <v>78</v>
      </c>
      <c r="B85" s="3"/>
      <c r="C85" s="3"/>
      <c r="D85" s="93"/>
      <c r="E85" s="194" t="str">
        <f>IF(B85&gt;0,CONCATENATE("2vi_",'Valoració '!$D$7,"00",A85)," ")</f>
        <v xml:space="preserve"> </v>
      </c>
    </row>
    <row r="86" spans="1:5" x14ac:dyDescent="0.25">
      <c r="A86" s="194">
        <v>79</v>
      </c>
      <c r="B86" s="3"/>
      <c r="C86" s="3"/>
      <c r="D86" s="93"/>
      <c r="E86" s="194" t="str">
        <f>IF(B86&gt;0,CONCATENATE("2vi_",'Valoració '!$D$7,"00",A86)," ")</f>
        <v xml:space="preserve"> </v>
      </c>
    </row>
    <row r="87" spans="1:5" x14ac:dyDescent="0.25">
      <c r="A87" s="194">
        <v>80</v>
      </c>
      <c r="B87" s="3"/>
      <c r="C87" s="3"/>
      <c r="D87" s="93"/>
      <c r="E87" s="194" t="str">
        <f>IF(B87&gt;0,CONCATENATE("2vi_",'Valoració '!$D$7,"00",A87)," ")</f>
        <v xml:space="preserve"> </v>
      </c>
    </row>
    <row r="88" spans="1:5" x14ac:dyDescent="0.25">
      <c r="A88" s="194">
        <v>81</v>
      </c>
      <c r="B88" s="3"/>
      <c r="C88" s="3"/>
      <c r="D88" s="93"/>
      <c r="E88" s="194" t="str">
        <f>IF(B88&gt;0,CONCATENATE("2vi_",'Valoració '!$D$7,"00",A88)," ")</f>
        <v xml:space="preserve"> </v>
      </c>
    </row>
    <row r="89" spans="1:5" x14ac:dyDescent="0.25">
      <c r="A89" s="194">
        <v>82</v>
      </c>
      <c r="B89" s="3"/>
      <c r="C89" s="3"/>
      <c r="D89" s="93"/>
      <c r="E89" s="194" t="str">
        <f>IF(B89&gt;0,CONCATENATE("2vi_",'Valoració '!$D$7,"00",A89)," ")</f>
        <v xml:space="preserve"> </v>
      </c>
    </row>
    <row r="90" spans="1:5" x14ac:dyDescent="0.25">
      <c r="A90" s="194">
        <v>83</v>
      </c>
      <c r="B90" s="3"/>
      <c r="C90" s="3"/>
      <c r="D90" s="93"/>
      <c r="E90" s="194" t="str">
        <f>IF(B90&gt;0,CONCATENATE("2vi_",'Valoració '!$D$7,"00",A90)," ")</f>
        <v xml:space="preserve"> </v>
      </c>
    </row>
    <row r="91" spans="1:5" x14ac:dyDescent="0.25">
      <c r="A91" s="194">
        <v>84</v>
      </c>
      <c r="B91" s="3"/>
      <c r="C91" s="3"/>
      <c r="D91" s="93"/>
      <c r="E91" s="194" t="str">
        <f>IF(B91&gt;0,CONCATENATE("2vi_",'Valoració '!$D$7,"00",A91)," ")</f>
        <v xml:space="preserve"> </v>
      </c>
    </row>
    <row r="92" spans="1:5" x14ac:dyDescent="0.25">
      <c r="A92" s="194">
        <v>85</v>
      </c>
      <c r="B92" s="3"/>
      <c r="C92" s="3"/>
      <c r="D92" s="93"/>
      <c r="E92" s="194" t="str">
        <f>IF(B92&gt;0,CONCATENATE("2vi_",'Valoració '!$D$7,"00",A92)," ")</f>
        <v xml:space="preserve"> </v>
      </c>
    </row>
    <row r="93" spans="1:5" x14ac:dyDescent="0.25">
      <c r="A93" s="194">
        <v>86</v>
      </c>
      <c r="B93" s="3"/>
      <c r="C93" s="3"/>
      <c r="D93" s="93"/>
      <c r="E93" s="194" t="str">
        <f>IF(B93&gt;0,CONCATENATE("2vi_",'Valoració '!$D$7,"00",A93)," ")</f>
        <v xml:space="preserve"> </v>
      </c>
    </row>
    <row r="94" spans="1:5" x14ac:dyDescent="0.25">
      <c r="A94" s="194">
        <v>87</v>
      </c>
      <c r="B94" s="3"/>
      <c r="C94" s="3"/>
      <c r="D94" s="93"/>
      <c r="E94" s="194" t="str">
        <f>IF(B94&gt;0,CONCATENATE("2vi_",'Valoració '!$D$7,"00",A94)," ")</f>
        <v xml:space="preserve"> </v>
      </c>
    </row>
    <row r="95" spans="1:5" x14ac:dyDescent="0.25">
      <c r="A95" s="194">
        <v>88</v>
      </c>
      <c r="B95" s="3"/>
      <c r="C95" s="3"/>
      <c r="D95" s="93"/>
      <c r="E95" s="194" t="str">
        <f>IF(B95&gt;0,CONCATENATE("2vi_",'Valoració '!$D$7,"00",A95)," ")</f>
        <v xml:space="preserve"> </v>
      </c>
    </row>
    <row r="96" spans="1:5" x14ac:dyDescent="0.25">
      <c r="A96" s="194">
        <v>89</v>
      </c>
      <c r="B96" s="3"/>
      <c r="C96" s="3"/>
      <c r="D96" s="93"/>
      <c r="E96" s="194" t="str">
        <f>IF(B96&gt;0,CONCATENATE("2vi_",'Valoració '!$D$7,"00",A96)," ")</f>
        <v xml:space="preserve"> </v>
      </c>
    </row>
    <row r="97" spans="1:5" x14ac:dyDescent="0.25">
      <c r="A97" s="194">
        <v>90</v>
      </c>
      <c r="B97" s="3"/>
      <c r="C97" s="3"/>
      <c r="D97" s="93"/>
      <c r="E97" s="194" t="str">
        <f>IF(B97&gt;0,CONCATENATE("2vi_",'Valoració '!$D$7,"00",A97)," ")</f>
        <v xml:space="preserve"> </v>
      </c>
    </row>
    <row r="98" spans="1:5" x14ac:dyDescent="0.25">
      <c r="A98" s="194">
        <v>91</v>
      </c>
      <c r="B98" s="3"/>
      <c r="C98" s="3"/>
      <c r="D98" s="93"/>
      <c r="E98" s="194" t="str">
        <f>IF(B98&gt;0,CONCATENATE("2vi_",'Valoració '!$D$7,"00",A98)," ")</f>
        <v xml:space="preserve"> </v>
      </c>
    </row>
    <row r="99" spans="1:5" x14ac:dyDescent="0.25">
      <c r="A99" s="194">
        <v>92</v>
      </c>
      <c r="B99" s="3"/>
      <c r="C99" s="3"/>
      <c r="D99" s="93"/>
      <c r="E99" s="194" t="str">
        <f>IF(B99&gt;0,CONCATENATE("2vi_",'Valoració '!$D$7,"00",A99)," ")</f>
        <v xml:space="preserve"> </v>
      </c>
    </row>
    <row r="100" spans="1:5" x14ac:dyDescent="0.25">
      <c r="A100" s="194">
        <v>93</v>
      </c>
      <c r="B100" s="3"/>
      <c r="C100" s="3"/>
      <c r="D100" s="93"/>
      <c r="E100" s="194" t="str">
        <f>IF(B100&gt;0,CONCATENATE("2vi_",'Valoració '!$D$7,"00",A100)," ")</f>
        <v xml:space="preserve"> </v>
      </c>
    </row>
    <row r="101" spans="1:5" x14ac:dyDescent="0.25">
      <c r="A101" s="194">
        <v>94</v>
      </c>
      <c r="B101" s="3"/>
      <c r="C101" s="3"/>
      <c r="D101" s="93"/>
      <c r="E101" s="194" t="str">
        <f>IF(B101&gt;0,CONCATENATE("2vi_",'Valoració '!$D$7,"00",A101)," ")</f>
        <v xml:space="preserve"> </v>
      </c>
    </row>
    <row r="102" spans="1:5" x14ac:dyDescent="0.25">
      <c r="A102" s="194">
        <v>95</v>
      </c>
      <c r="B102" s="3"/>
      <c r="C102" s="3"/>
      <c r="D102" s="93"/>
      <c r="E102" s="194" t="str">
        <f>IF(B102&gt;0,CONCATENATE("2vi_",'Valoració '!$D$7,"00",A102)," ")</f>
        <v xml:space="preserve"> </v>
      </c>
    </row>
    <row r="103" spans="1:5" x14ac:dyDescent="0.25">
      <c r="A103" s="194">
        <v>96</v>
      </c>
      <c r="B103" s="3"/>
      <c r="C103" s="3"/>
      <c r="D103" s="93"/>
      <c r="E103" s="194" t="str">
        <f>IF(B103&gt;0,CONCATENATE("2vi_",'Valoració '!$D$7,"00",A103)," ")</f>
        <v xml:space="preserve"> </v>
      </c>
    </row>
    <row r="104" spans="1:5" x14ac:dyDescent="0.25">
      <c r="A104" s="194">
        <v>97</v>
      </c>
      <c r="B104" s="3"/>
      <c r="C104" s="3"/>
      <c r="D104" s="93"/>
      <c r="E104" s="194" t="str">
        <f>IF(B104&gt;0,CONCATENATE("2vi_",'Valoració '!$D$7,"00",A104)," ")</f>
        <v xml:space="preserve"> </v>
      </c>
    </row>
    <row r="105" spans="1:5" x14ac:dyDescent="0.25">
      <c r="A105" s="194">
        <v>98</v>
      </c>
      <c r="B105" s="3"/>
      <c r="C105" s="3"/>
      <c r="D105" s="93"/>
      <c r="E105" s="194" t="str">
        <f>IF(B105&gt;0,CONCATENATE("2vi_",'Valoració '!$D$7,"00",A105)," ")</f>
        <v xml:space="preserve"> </v>
      </c>
    </row>
    <row r="106" spans="1:5" x14ac:dyDescent="0.25">
      <c r="A106" s="194">
        <v>99</v>
      </c>
      <c r="B106" s="3"/>
      <c r="C106" s="3"/>
      <c r="D106" s="93"/>
      <c r="E106" s="194" t="str">
        <f>IF(B106&gt;0,CONCATENATE("2vi_",'Valoració '!$D$7,"00",A106)," ")</f>
        <v xml:space="preserve"> </v>
      </c>
    </row>
    <row r="107" spans="1:5" x14ac:dyDescent="0.25">
      <c r="A107" s="194">
        <v>100</v>
      </c>
      <c r="B107" s="3"/>
      <c r="C107" s="3"/>
      <c r="D107" s="93"/>
      <c r="E107" s="194" t="str">
        <f>IF(B107&gt;0,CONCATENATE("2vi_",'Valoració '!$D$7,"00",A107)," ")</f>
        <v xml:space="preserve"> </v>
      </c>
    </row>
    <row r="109" spans="1:5" ht="15.75" x14ac:dyDescent="0.25">
      <c r="B109" s="21"/>
      <c r="C109" s="21"/>
    </row>
  </sheetData>
  <sheetProtection algorithmName="SHA-512" hashValue="f4ymUrunXigWFosvRK+W1cycUlTFPpv6FXZ0N9CyZJYLk7umHkaiJxX3f3GY9AuGhAQps2mrVOJ/16zAMcuBug==" saltValue="G8wW4uWsP7n/PmmtYXq1uA==" spinCount="100000" sheet="1" objects="1" scenarios="1"/>
  <mergeCells count="1">
    <mergeCell ref="A6:D6"/>
  </mergeCells>
  <hyperlinks>
    <hyperlink ref="A4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7345" r:id="rId4" name="Button 1">
              <controlPr defaultSize="0" print="0" autoFill="0" autoPict="0" macro="[0]!Enviar">
                <anchor moveWithCells="1" sizeWithCells="1">
                  <from>
                    <xdr:col>4</xdr:col>
                    <xdr:colOff>257175</xdr:colOff>
                    <xdr:row>0</xdr:row>
                    <xdr:rowOff>133350</xdr:rowOff>
                  </from>
                  <to>
                    <xdr:col>4</xdr:col>
                    <xdr:colOff>1485900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3"/>
  <dimension ref="A1:D108"/>
  <sheetViews>
    <sheetView workbookViewId="0">
      <selection activeCell="A5" sqref="A5:C5"/>
    </sheetView>
  </sheetViews>
  <sheetFormatPr baseColWidth="10" defaultColWidth="9.140625" defaultRowHeight="15" x14ac:dyDescent="0.25"/>
  <cols>
    <col min="2" max="2" width="84.5703125" customWidth="1"/>
    <col min="3" max="3" width="19.140625" customWidth="1"/>
    <col min="4" max="4" width="22.42578125" customWidth="1"/>
  </cols>
  <sheetData>
    <row r="1" spans="1:4" x14ac:dyDescent="0.25">
      <c r="A1" s="17" t="s">
        <v>132</v>
      </c>
    </row>
    <row r="2" spans="1:4" x14ac:dyDescent="0.25">
      <c r="A2" t="s">
        <v>104</v>
      </c>
    </row>
    <row r="4" spans="1:4" x14ac:dyDescent="0.25">
      <c r="A4" s="26" t="s">
        <v>109</v>
      </c>
    </row>
    <row r="5" spans="1:4" ht="15" customHeight="1" x14ac:dyDescent="0.25">
      <c r="A5" s="259" t="s">
        <v>133</v>
      </c>
      <c r="B5" s="260"/>
      <c r="C5" s="261"/>
    </row>
    <row r="6" spans="1:4" ht="34.5" customHeight="1" x14ac:dyDescent="0.25">
      <c r="A6" s="30" t="s">
        <v>54</v>
      </c>
      <c r="B6" s="14" t="s">
        <v>116</v>
      </c>
      <c r="C6" s="14" t="s">
        <v>117</v>
      </c>
      <c r="D6" s="14" t="s">
        <v>52</v>
      </c>
    </row>
    <row r="7" spans="1:4" x14ac:dyDescent="0.25">
      <c r="A7" s="27">
        <v>1</v>
      </c>
      <c r="B7" s="29"/>
      <c r="C7" s="29"/>
      <c r="D7" s="27" t="str">
        <f>IF(B7&gt;0,(CONCATENATE("AM_",'Valoració '!$D$7,"00",A7))," ")</f>
        <v xml:space="preserve"> </v>
      </c>
    </row>
    <row r="8" spans="1:4" x14ac:dyDescent="0.25">
      <c r="A8" s="27">
        <v>2</v>
      </c>
      <c r="B8" s="29"/>
      <c r="C8" s="29"/>
      <c r="D8" s="27" t="str">
        <f>IF(B8&gt;0,(CONCATENATE("AM_",'Valoració '!$D$7,"00",A8))," ")</f>
        <v xml:space="preserve"> </v>
      </c>
    </row>
    <row r="9" spans="1:4" x14ac:dyDescent="0.25">
      <c r="A9" s="27">
        <v>3</v>
      </c>
      <c r="B9" s="29"/>
      <c r="C9" s="29"/>
      <c r="D9" s="27" t="str">
        <f>IF(B9&gt;0,(CONCATENATE("AM_",'Valoració '!$D$7,"00",A9))," ")</f>
        <v xml:space="preserve"> </v>
      </c>
    </row>
    <row r="10" spans="1:4" x14ac:dyDescent="0.25">
      <c r="A10" s="27">
        <v>4</v>
      </c>
      <c r="B10" s="29"/>
      <c r="C10" s="29"/>
      <c r="D10" s="27" t="str">
        <f>IF(B10&gt;0,(CONCATENATE("AM_",'Valoració '!$D$7,"00",A10))," ")</f>
        <v xml:space="preserve"> </v>
      </c>
    </row>
    <row r="11" spans="1:4" x14ac:dyDescent="0.25">
      <c r="A11" s="27">
        <v>5</v>
      </c>
      <c r="B11" s="29"/>
      <c r="C11" s="29"/>
      <c r="D11" s="27" t="str">
        <f>IF(B11&gt;0,(CONCATENATE("AM_",'Valoració '!$D$7,"00",A11))," ")</f>
        <v xml:space="preserve"> </v>
      </c>
    </row>
    <row r="12" spans="1:4" x14ac:dyDescent="0.25">
      <c r="A12" s="27">
        <v>6</v>
      </c>
      <c r="B12" s="29"/>
      <c r="C12" s="29"/>
      <c r="D12" s="27" t="str">
        <f>IF(B12&gt;0,(CONCATENATE("AM_",'Valoració '!$D$7,"00",A12))," ")</f>
        <v xml:space="preserve"> </v>
      </c>
    </row>
    <row r="13" spans="1:4" x14ac:dyDescent="0.25">
      <c r="A13" s="27">
        <v>7</v>
      </c>
      <c r="B13" s="3"/>
      <c r="C13" s="3"/>
      <c r="D13" s="27" t="str">
        <f>IF(B13&gt;0,(CONCATENATE("AM_",'Valoració '!$D$7,"00",A13))," ")</f>
        <v xml:space="preserve"> </v>
      </c>
    </row>
    <row r="14" spans="1:4" x14ac:dyDescent="0.25">
      <c r="A14" s="27">
        <v>8</v>
      </c>
      <c r="B14" s="3"/>
      <c r="C14" s="3"/>
      <c r="D14" s="27" t="str">
        <f>IF(B14&gt;0,(CONCATENATE("AM_",'Valoració '!$D$7,"00",A14))," ")</f>
        <v xml:space="preserve"> </v>
      </c>
    </row>
    <row r="15" spans="1:4" x14ac:dyDescent="0.25">
      <c r="A15" s="27">
        <v>9</v>
      </c>
      <c r="B15" s="3"/>
      <c r="C15" s="3"/>
      <c r="D15" s="27" t="str">
        <f>IF(B15&gt;0,(CONCATENATE("AM_",'Valoració '!$D$7,"00",A15))," ")</f>
        <v xml:space="preserve"> </v>
      </c>
    </row>
    <row r="16" spans="1:4" x14ac:dyDescent="0.25">
      <c r="A16" s="27">
        <v>10</v>
      </c>
      <c r="B16" s="3"/>
      <c r="C16" s="3"/>
      <c r="D16" s="27" t="str">
        <f>IF(B16&gt;0,(CONCATENATE("AM_",'Valoració '!$D$7,"00",A16))," ")</f>
        <v xml:space="preserve"> </v>
      </c>
    </row>
    <row r="17" spans="1:4" x14ac:dyDescent="0.25">
      <c r="A17" s="27">
        <v>11</v>
      </c>
      <c r="B17" s="3"/>
      <c r="C17" s="3"/>
      <c r="D17" s="27" t="str">
        <f>IF(B17&gt;0,(CONCATENATE("AM_",'Valoració '!$D$7,"00",A17))," ")</f>
        <v xml:space="preserve"> </v>
      </c>
    </row>
    <row r="18" spans="1:4" x14ac:dyDescent="0.25">
      <c r="A18" s="27">
        <v>12</v>
      </c>
      <c r="B18" s="3"/>
      <c r="C18" s="3"/>
      <c r="D18" s="27" t="str">
        <f>IF(B18&gt;0,(CONCATENATE("AM_",'Valoració '!$D$7,"00",A18))," ")</f>
        <v xml:space="preserve"> </v>
      </c>
    </row>
    <row r="19" spans="1:4" x14ac:dyDescent="0.25">
      <c r="A19" s="27">
        <v>13</v>
      </c>
      <c r="B19" s="3"/>
      <c r="C19" s="3"/>
      <c r="D19" s="27" t="str">
        <f>IF(B19&gt;0,(CONCATENATE("AM_",'Valoració '!$D$7,"00",A19))," ")</f>
        <v xml:space="preserve"> </v>
      </c>
    </row>
    <row r="20" spans="1:4" x14ac:dyDescent="0.25">
      <c r="A20" s="27">
        <v>14</v>
      </c>
      <c r="B20" s="3"/>
      <c r="C20" s="3"/>
      <c r="D20" s="27" t="str">
        <f>IF(B20&gt;0,(CONCATENATE("AM_",'Valoració '!$D$7,"00",A20))," ")</f>
        <v xml:space="preserve"> </v>
      </c>
    </row>
    <row r="21" spans="1:4" x14ac:dyDescent="0.25">
      <c r="A21" s="27">
        <v>15</v>
      </c>
      <c r="B21" s="3"/>
      <c r="C21" s="3"/>
      <c r="D21" s="27" t="str">
        <f>IF(B21&gt;0,(CONCATENATE("AM_",'Valoració '!$D$7,"00",A21))," ")</f>
        <v xml:space="preserve"> </v>
      </c>
    </row>
    <row r="22" spans="1:4" x14ac:dyDescent="0.25">
      <c r="A22" s="27">
        <v>16</v>
      </c>
      <c r="B22" s="3"/>
      <c r="C22" s="3"/>
      <c r="D22" s="27" t="str">
        <f>IF(B22&gt;0,(CONCATENATE("AM_",'Valoració '!$D$7,"00",A22))," ")</f>
        <v xml:space="preserve"> </v>
      </c>
    </row>
    <row r="23" spans="1:4" x14ac:dyDescent="0.25">
      <c r="A23" s="27">
        <v>17</v>
      </c>
      <c r="B23" s="3"/>
      <c r="C23" s="3"/>
      <c r="D23" s="27" t="str">
        <f>IF(B23&gt;0,(CONCATENATE("AM_",'Valoració '!$D$7,"00",A23))," ")</f>
        <v xml:space="preserve"> </v>
      </c>
    </row>
    <row r="24" spans="1:4" x14ac:dyDescent="0.25">
      <c r="A24" s="27">
        <v>18</v>
      </c>
      <c r="B24" s="3"/>
      <c r="C24" s="3"/>
      <c r="D24" s="27" t="str">
        <f>IF(B24&gt;0,(CONCATENATE("AM_",'Valoració '!$D$7,"00",A24))," ")</f>
        <v xml:space="preserve"> </v>
      </c>
    </row>
    <row r="25" spans="1:4" x14ac:dyDescent="0.25">
      <c r="A25" s="27">
        <v>19</v>
      </c>
      <c r="B25" s="3"/>
      <c r="C25" s="3"/>
      <c r="D25" s="27" t="str">
        <f>IF(B25&gt;0,(CONCATENATE("AM_",'Valoració '!$D$7,"00",A25))," ")</f>
        <v xml:space="preserve"> </v>
      </c>
    </row>
    <row r="26" spans="1:4" x14ac:dyDescent="0.25">
      <c r="A26" s="27">
        <v>20</v>
      </c>
      <c r="B26" s="3"/>
      <c r="C26" s="3"/>
      <c r="D26" s="27" t="str">
        <f>IF(B26&gt;0,(CONCATENATE("AM_",'Valoració '!$D$7,"00",A26))," ")</f>
        <v xml:space="preserve"> </v>
      </c>
    </row>
    <row r="27" spans="1:4" x14ac:dyDescent="0.25">
      <c r="A27" s="27">
        <v>21</v>
      </c>
      <c r="B27" s="3"/>
      <c r="C27" s="3"/>
      <c r="D27" s="27" t="str">
        <f>IF(B27&gt;0,(CONCATENATE("AM_",'Valoració '!$D$7,"00",A27))," ")</f>
        <v xml:space="preserve"> </v>
      </c>
    </row>
    <row r="28" spans="1:4" x14ac:dyDescent="0.25">
      <c r="A28" s="27">
        <v>22</v>
      </c>
      <c r="B28" s="3"/>
      <c r="C28" s="3"/>
      <c r="D28" s="27" t="str">
        <f>IF(B28&gt;0,(CONCATENATE("AM_",'Valoració '!$D$7,"00",A28))," ")</f>
        <v xml:space="preserve"> </v>
      </c>
    </row>
    <row r="29" spans="1:4" x14ac:dyDescent="0.25">
      <c r="A29" s="27">
        <v>23</v>
      </c>
      <c r="B29" s="3"/>
      <c r="C29" s="3"/>
      <c r="D29" s="27" t="str">
        <f>IF(B29&gt;0,(CONCATENATE("AM_",'Valoració '!$D$7,"00",A29))," ")</f>
        <v xml:space="preserve"> </v>
      </c>
    </row>
    <row r="30" spans="1:4" x14ac:dyDescent="0.25">
      <c r="A30" s="27">
        <v>24</v>
      </c>
      <c r="B30" s="3"/>
      <c r="C30" s="3"/>
      <c r="D30" s="27" t="str">
        <f>IF(B30&gt;0,(CONCATENATE("AM_",'Valoració '!$D$7,"00",A30))," ")</f>
        <v xml:space="preserve"> </v>
      </c>
    </row>
    <row r="31" spans="1:4" x14ac:dyDescent="0.25">
      <c r="A31" s="27">
        <v>25</v>
      </c>
      <c r="B31" s="3"/>
      <c r="C31" s="3"/>
      <c r="D31" s="27" t="str">
        <f>IF(B31&gt;0,(CONCATENATE("AM_",'Valoració '!$D$7,"00",A31))," ")</f>
        <v xml:space="preserve"> </v>
      </c>
    </row>
    <row r="32" spans="1:4" x14ac:dyDescent="0.25">
      <c r="A32" s="27">
        <v>26</v>
      </c>
      <c r="B32" s="3"/>
      <c r="C32" s="3"/>
      <c r="D32" s="27" t="str">
        <f>IF(B32&gt;0,(CONCATENATE("AM_",'Valoració '!$D$7,"00",A32))," ")</f>
        <v xml:space="preserve"> </v>
      </c>
    </row>
    <row r="33" spans="1:4" x14ac:dyDescent="0.25">
      <c r="A33" s="27">
        <v>27</v>
      </c>
      <c r="B33" s="3"/>
      <c r="C33" s="3"/>
      <c r="D33" s="27" t="str">
        <f>IF(B33&gt;0,(CONCATENATE("AM_",'Valoració '!$D$7,"00",A33))," ")</f>
        <v xml:space="preserve"> </v>
      </c>
    </row>
    <row r="34" spans="1:4" x14ac:dyDescent="0.25">
      <c r="A34" s="27">
        <v>28</v>
      </c>
      <c r="B34" s="3"/>
      <c r="C34" s="3"/>
      <c r="D34" s="27" t="str">
        <f>IF(B34&gt;0,(CONCATENATE("AM_",'Valoració '!$D$7,"00",A34))," ")</f>
        <v xml:space="preserve"> </v>
      </c>
    </row>
    <row r="35" spans="1:4" x14ac:dyDescent="0.25">
      <c r="A35" s="27">
        <v>29</v>
      </c>
      <c r="B35" s="3"/>
      <c r="C35" s="3"/>
      <c r="D35" s="27" t="str">
        <f>IF(B35&gt;0,(CONCATENATE("AM_",'Valoració '!$D$7,"00",A35))," ")</f>
        <v xml:space="preserve"> </v>
      </c>
    </row>
    <row r="36" spans="1:4" x14ac:dyDescent="0.25">
      <c r="A36" s="27">
        <v>30</v>
      </c>
      <c r="B36" s="3"/>
      <c r="C36" s="3"/>
      <c r="D36" s="27" t="str">
        <f>IF(B36&gt;0,(CONCATENATE("AM_",'Valoració '!$D$7,"00",A36))," ")</f>
        <v xml:space="preserve"> </v>
      </c>
    </row>
    <row r="37" spans="1:4" x14ac:dyDescent="0.25">
      <c r="A37" s="27">
        <v>31</v>
      </c>
      <c r="B37" s="3"/>
      <c r="C37" s="3"/>
      <c r="D37" s="27" t="str">
        <f>IF(B37&gt;0,(CONCATENATE("AM_",'Valoració '!$D$7,"00",A37))," ")</f>
        <v xml:space="preserve"> </v>
      </c>
    </row>
    <row r="38" spans="1:4" x14ac:dyDescent="0.25">
      <c r="A38" s="27">
        <v>32</v>
      </c>
      <c r="B38" s="3"/>
      <c r="C38" s="3"/>
      <c r="D38" s="27" t="str">
        <f>IF(B38&gt;0,(CONCATENATE("AM_",'Valoració '!$D$7,"00",A38))," ")</f>
        <v xml:space="preserve"> </v>
      </c>
    </row>
    <row r="39" spans="1:4" x14ac:dyDescent="0.25">
      <c r="A39" s="27">
        <v>33</v>
      </c>
      <c r="B39" s="3"/>
      <c r="C39" s="3"/>
      <c r="D39" s="27" t="str">
        <f>IF(B39&gt;0,(CONCATENATE("AM_",'Valoració '!$D$7,"00",A39))," ")</f>
        <v xml:space="preserve"> </v>
      </c>
    </row>
    <row r="40" spans="1:4" x14ac:dyDescent="0.25">
      <c r="A40" s="27">
        <v>34</v>
      </c>
      <c r="B40" s="3"/>
      <c r="C40" s="3"/>
      <c r="D40" s="27" t="str">
        <f>IF(B40&gt;0,(CONCATENATE("AM_",'Valoració '!$D$7,"00",A40))," ")</f>
        <v xml:space="preserve"> </v>
      </c>
    </row>
    <row r="41" spans="1:4" x14ac:dyDescent="0.25">
      <c r="A41" s="27">
        <v>35</v>
      </c>
      <c r="B41" s="3"/>
      <c r="C41" s="3"/>
      <c r="D41" s="27" t="str">
        <f>IF(B41&gt;0,(CONCATENATE("AM_",'Valoració '!$D$7,"00",A41))," ")</f>
        <v xml:space="preserve"> </v>
      </c>
    </row>
    <row r="42" spans="1:4" x14ac:dyDescent="0.25">
      <c r="A42" s="27">
        <v>36</v>
      </c>
      <c r="B42" s="3"/>
      <c r="C42" s="3"/>
      <c r="D42" s="27" t="str">
        <f>IF(B42&gt;0,(CONCATENATE("AM_",'Valoració '!$D$7,"00",A42))," ")</f>
        <v xml:space="preserve"> </v>
      </c>
    </row>
    <row r="43" spans="1:4" x14ac:dyDescent="0.25">
      <c r="A43" s="27">
        <v>37</v>
      </c>
      <c r="B43" s="3"/>
      <c r="C43" s="3"/>
      <c r="D43" s="27" t="str">
        <f>IF(B43&gt;0,(CONCATENATE("AM_",'Valoració '!$D$7,"00",A43))," ")</f>
        <v xml:space="preserve"> </v>
      </c>
    </row>
    <row r="44" spans="1:4" x14ac:dyDescent="0.25">
      <c r="A44" s="27">
        <v>38</v>
      </c>
      <c r="B44" s="3"/>
      <c r="C44" s="3"/>
      <c r="D44" s="27" t="str">
        <f>IF(B44&gt;0,(CONCATENATE("AM_",'Valoració '!$D$7,"00",A44))," ")</f>
        <v xml:space="preserve"> </v>
      </c>
    </row>
    <row r="45" spans="1:4" x14ac:dyDescent="0.25">
      <c r="A45" s="27">
        <v>39</v>
      </c>
      <c r="B45" s="3"/>
      <c r="C45" s="3"/>
      <c r="D45" s="27" t="str">
        <f>IF(B45&gt;0,(CONCATENATE("AM_",'Valoració '!$D$7,"00",A45))," ")</f>
        <v xml:space="preserve"> </v>
      </c>
    </row>
    <row r="46" spans="1:4" x14ac:dyDescent="0.25">
      <c r="A46" s="27">
        <v>40</v>
      </c>
      <c r="B46" s="3"/>
      <c r="C46" s="3"/>
      <c r="D46" s="27" t="str">
        <f>IF(B46&gt;0,(CONCATENATE("AM_",'Valoració '!$D$7,"00",A46))," ")</f>
        <v xml:space="preserve"> </v>
      </c>
    </row>
    <row r="47" spans="1:4" x14ac:dyDescent="0.25">
      <c r="A47" s="27">
        <v>41</v>
      </c>
      <c r="B47" s="3"/>
      <c r="C47" s="3"/>
      <c r="D47" s="27" t="str">
        <f>IF(B47&gt;0,(CONCATENATE("AM_",'Valoració '!$D$7,"00",A47))," ")</f>
        <v xml:space="preserve"> </v>
      </c>
    </row>
    <row r="48" spans="1:4" x14ac:dyDescent="0.25">
      <c r="A48" s="27">
        <v>42</v>
      </c>
      <c r="B48" s="3"/>
      <c r="C48" s="3"/>
      <c r="D48" s="27" t="str">
        <f>IF(B48&gt;0,(CONCATENATE("AM_",'Valoració '!$D$7,"00",A48))," ")</f>
        <v xml:space="preserve"> </v>
      </c>
    </row>
    <row r="49" spans="1:4" x14ac:dyDescent="0.25">
      <c r="A49" s="27">
        <v>43</v>
      </c>
      <c r="B49" s="3"/>
      <c r="C49" s="3"/>
      <c r="D49" s="27" t="str">
        <f>IF(B49&gt;0,(CONCATENATE("AM_",'Valoració '!$D$7,"00",A49))," ")</f>
        <v xml:space="preserve"> </v>
      </c>
    </row>
    <row r="50" spans="1:4" x14ac:dyDescent="0.25">
      <c r="A50" s="27">
        <v>44</v>
      </c>
      <c r="B50" s="3"/>
      <c r="C50" s="3"/>
      <c r="D50" s="27" t="str">
        <f>IF(B50&gt;0,(CONCATENATE("AM_",'Valoració '!$D$7,"00",A50))," ")</f>
        <v xml:space="preserve"> </v>
      </c>
    </row>
    <row r="51" spans="1:4" x14ac:dyDescent="0.25">
      <c r="A51" s="27">
        <v>45</v>
      </c>
      <c r="B51" s="3"/>
      <c r="C51" s="3"/>
      <c r="D51" s="27" t="str">
        <f>IF(B51&gt;0,(CONCATENATE("AM_",'Valoració '!$D$7,"00",A51))," ")</f>
        <v xml:space="preserve"> </v>
      </c>
    </row>
    <row r="52" spans="1:4" x14ac:dyDescent="0.25">
      <c r="A52" s="27">
        <v>46</v>
      </c>
      <c r="B52" s="3"/>
      <c r="C52" s="3"/>
      <c r="D52" s="27" t="str">
        <f>IF(B52&gt;0,(CONCATENATE("AM_",'Valoració '!$D$7,"00",A52))," ")</f>
        <v xml:space="preserve"> </v>
      </c>
    </row>
    <row r="53" spans="1:4" x14ac:dyDescent="0.25">
      <c r="A53" s="27">
        <v>47</v>
      </c>
      <c r="B53" s="3"/>
      <c r="C53" s="3"/>
      <c r="D53" s="27" t="str">
        <f>IF(B53&gt;0,(CONCATENATE("AM_",'Valoració '!$D$7,"00",A53))," ")</f>
        <v xml:space="preserve"> </v>
      </c>
    </row>
    <row r="54" spans="1:4" x14ac:dyDescent="0.25">
      <c r="A54" s="27">
        <v>48</v>
      </c>
      <c r="B54" s="3"/>
      <c r="C54" s="3"/>
      <c r="D54" s="27" t="str">
        <f>IF(B54&gt;0,(CONCATENATE("AM_",'Valoració '!$D$7,"00",A54))," ")</f>
        <v xml:space="preserve"> </v>
      </c>
    </row>
    <row r="55" spans="1:4" x14ac:dyDescent="0.25">
      <c r="A55" s="27">
        <v>49</v>
      </c>
      <c r="B55" s="3"/>
      <c r="C55" s="3"/>
      <c r="D55" s="27" t="str">
        <f>IF(B55&gt;0,(CONCATENATE("AM_",'Valoració '!$D$7,"00",A55))," ")</f>
        <v xml:space="preserve"> </v>
      </c>
    </row>
    <row r="56" spans="1:4" x14ac:dyDescent="0.25">
      <c r="A56" s="27">
        <v>50</v>
      </c>
      <c r="B56" s="3"/>
      <c r="C56" s="3"/>
      <c r="D56" s="27" t="str">
        <f>IF(B56&gt;0,(CONCATENATE("AM_",'Valoració '!$D$7,"00",A56))," ")</f>
        <v xml:space="preserve"> </v>
      </c>
    </row>
    <row r="57" spans="1:4" x14ac:dyDescent="0.25">
      <c r="A57" s="27">
        <v>51</v>
      </c>
      <c r="B57" s="3"/>
      <c r="C57" s="3"/>
      <c r="D57" s="27" t="str">
        <f>IF(B57&gt;0,(CONCATENATE("AM_",'Valoració '!$D$7,"00",A57))," ")</f>
        <v xml:space="preserve"> </v>
      </c>
    </row>
    <row r="58" spans="1:4" x14ac:dyDescent="0.25">
      <c r="A58" s="27">
        <v>52</v>
      </c>
      <c r="B58" s="3"/>
      <c r="C58" s="3"/>
      <c r="D58" s="27" t="str">
        <f>IF(B58&gt;0,(CONCATENATE("AM_",'Valoració '!$D$7,"00",A58))," ")</f>
        <v xml:space="preserve"> </v>
      </c>
    </row>
    <row r="59" spans="1:4" x14ac:dyDescent="0.25">
      <c r="A59" s="27">
        <v>53</v>
      </c>
      <c r="B59" s="3"/>
      <c r="C59" s="3"/>
      <c r="D59" s="27" t="str">
        <f>IF(B59&gt;0,(CONCATENATE("AM_",'Valoració '!$D$7,"00",A59))," ")</f>
        <v xml:space="preserve"> </v>
      </c>
    </row>
    <row r="60" spans="1:4" x14ac:dyDescent="0.25">
      <c r="A60" s="27">
        <v>54</v>
      </c>
      <c r="B60" s="3"/>
      <c r="C60" s="3"/>
      <c r="D60" s="27" t="str">
        <f>IF(B60&gt;0,(CONCATENATE("AM_",'Valoració '!$D$7,"00",A60))," ")</f>
        <v xml:space="preserve"> </v>
      </c>
    </row>
    <row r="61" spans="1:4" x14ac:dyDescent="0.25">
      <c r="A61" s="27">
        <v>55</v>
      </c>
      <c r="B61" s="3"/>
      <c r="C61" s="3"/>
      <c r="D61" s="27" t="str">
        <f>IF(B61&gt;0,(CONCATENATE("AM_",'Valoració '!$D$7,"00",A61))," ")</f>
        <v xml:space="preserve"> </v>
      </c>
    </row>
    <row r="62" spans="1:4" x14ac:dyDescent="0.25">
      <c r="A62" s="27">
        <v>56</v>
      </c>
      <c r="B62" s="3"/>
      <c r="C62" s="3"/>
      <c r="D62" s="27" t="str">
        <f>IF(B62&gt;0,(CONCATENATE("AM_",'Valoració '!$D$7,"00",A62))," ")</f>
        <v xml:space="preserve"> </v>
      </c>
    </row>
    <row r="63" spans="1:4" x14ac:dyDescent="0.25">
      <c r="A63" s="27">
        <v>57</v>
      </c>
      <c r="B63" s="3"/>
      <c r="C63" s="3"/>
      <c r="D63" s="27" t="str">
        <f>IF(B63&gt;0,(CONCATENATE("AM_",'Valoració '!$D$7,"00",A63))," ")</f>
        <v xml:space="preserve"> </v>
      </c>
    </row>
    <row r="64" spans="1:4" x14ac:dyDescent="0.25">
      <c r="A64" s="27">
        <v>58</v>
      </c>
      <c r="B64" s="3"/>
      <c r="C64" s="3"/>
      <c r="D64" s="27" t="str">
        <f>IF(B64&gt;0,(CONCATENATE("AM_",'Valoració '!$D$7,"00",A64))," ")</f>
        <v xml:space="preserve"> </v>
      </c>
    </row>
    <row r="65" spans="1:4" x14ac:dyDescent="0.25">
      <c r="A65" s="27">
        <v>59</v>
      </c>
      <c r="B65" s="3"/>
      <c r="C65" s="3"/>
      <c r="D65" s="27" t="str">
        <f>IF(B65&gt;0,(CONCATENATE("AM_",'Valoració '!$D$7,"00",A65))," ")</f>
        <v xml:space="preserve"> </v>
      </c>
    </row>
    <row r="66" spans="1:4" x14ac:dyDescent="0.25">
      <c r="A66" s="27">
        <v>60</v>
      </c>
      <c r="B66" s="3"/>
      <c r="C66" s="3"/>
      <c r="D66" s="27" t="str">
        <f>IF(B66&gt;0,(CONCATENATE("AM_",'Valoració '!$D$7,"00",A66))," ")</f>
        <v xml:space="preserve"> </v>
      </c>
    </row>
    <row r="67" spans="1:4" x14ac:dyDescent="0.25">
      <c r="A67" s="27">
        <v>61</v>
      </c>
      <c r="B67" s="3"/>
      <c r="C67" s="3"/>
      <c r="D67" s="27" t="str">
        <f>IF(B67&gt;0,(CONCATENATE("AM_",'Valoració '!$D$7,"00",A67))," ")</f>
        <v xml:space="preserve"> </v>
      </c>
    </row>
    <row r="68" spans="1:4" x14ac:dyDescent="0.25">
      <c r="A68" s="27">
        <v>62</v>
      </c>
      <c r="B68" s="3"/>
      <c r="C68" s="3"/>
      <c r="D68" s="27" t="str">
        <f>IF(B68&gt;0,(CONCATENATE("AM_",'Valoració '!$D$7,"00",A68))," ")</f>
        <v xml:space="preserve"> </v>
      </c>
    </row>
    <row r="69" spans="1:4" x14ac:dyDescent="0.25">
      <c r="A69" s="27">
        <v>63</v>
      </c>
      <c r="B69" s="3"/>
      <c r="C69" s="3"/>
      <c r="D69" s="27" t="str">
        <f>IF(B69&gt;0,(CONCATENATE("AM_",'Valoració '!$D$7,"00",A69))," ")</f>
        <v xml:space="preserve"> </v>
      </c>
    </row>
    <row r="70" spans="1:4" x14ac:dyDescent="0.25">
      <c r="A70" s="27">
        <v>64</v>
      </c>
      <c r="B70" s="3"/>
      <c r="C70" s="3"/>
      <c r="D70" s="27" t="str">
        <f>IF(B70&gt;0,(CONCATENATE("AM_",'Valoració '!$D$7,"00",A70))," ")</f>
        <v xml:space="preserve"> </v>
      </c>
    </row>
    <row r="71" spans="1:4" x14ac:dyDescent="0.25">
      <c r="A71" s="27">
        <v>65</v>
      </c>
      <c r="B71" s="3"/>
      <c r="C71" s="3"/>
      <c r="D71" s="27" t="str">
        <f>IF(B71&gt;0,(CONCATENATE("AM_",'Valoració '!$D$7,"00",A71))," ")</f>
        <v xml:space="preserve"> </v>
      </c>
    </row>
    <row r="72" spans="1:4" x14ac:dyDescent="0.25">
      <c r="A72" s="27">
        <v>66</v>
      </c>
      <c r="B72" s="3"/>
      <c r="C72" s="3"/>
      <c r="D72" s="27" t="str">
        <f>IF(B72&gt;0,(CONCATENATE("AM_",'Valoració '!$D$7,"00",A72))," ")</f>
        <v xml:space="preserve"> </v>
      </c>
    </row>
    <row r="73" spans="1:4" x14ac:dyDescent="0.25">
      <c r="A73" s="27">
        <v>67</v>
      </c>
      <c r="B73" s="3"/>
      <c r="C73" s="3"/>
      <c r="D73" s="27" t="str">
        <f>IF(B73&gt;0,(CONCATENATE("AM_",'Valoració '!$D$7,"00",A73))," ")</f>
        <v xml:space="preserve"> </v>
      </c>
    </row>
    <row r="74" spans="1:4" x14ac:dyDescent="0.25">
      <c r="A74" s="27">
        <v>68</v>
      </c>
      <c r="B74" s="3"/>
      <c r="C74" s="3"/>
      <c r="D74" s="27" t="str">
        <f>IF(B74&gt;0,(CONCATENATE("AM_",'Valoració '!$D$7,"00",A74))," ")</f>
        <v xml:space="preserve"> </v>
      </c>
    </row>
    <row r="75" spans="1:4" x14ac:dyDescent="0.25">
      <c r="A75" s="27">
        <v>69</v>
      </c>
      <c r="B75" s="3"/>
      <c r="C75" s="3"/>
      <c r="D75" s="27" t="str">
        <f>IF(B75&gt;0,(CONCATENATE("AM_",'Valoració '!$D$7,"00",A75))," ")</f>
        <v xml:space="preserve"> </v>
      </c>
    </row>
    <row r="76" spans="1:4" x14ac:dyDescent="0.25">
      <c r="A76" s="27">
        <v>70</v>
      </c>
      <c r="B76" s="3"/>
      <c r="C76" s="3"/>
      <c r="D76" s="27" t="str">
        <f>IF(B76&gt;0,(CONCATENATE("AM_",'Valoració '!$D$7,"00",A76))," ")</f>
        <v xml:space="preserve"> </v>
      </c>
    </row>
    <row r="77" spans="1:4" x14ac:dyDescent="0.25">
      <c r="A77" s="27">
        <v>71</v>
      </c>
      <c r="B77" s="3"/>
      <c r="C77" s="3"/>
      <c r="D77" s="27" t="str">
        <f>IF(B77&gt;0,(CONCATENATE("AM_",'Valoració '!$D$7,"00",A77))," ")</f>
        <v xml:space="preserve"> </v>
      </c>
    </row>
    <row r="78" spans="1:4" x14ac:dyDescent="0.25">
      <c r="A78" s="27">
        <v>72</v>
      </c>
      <c r="B78" s="3"/>
      <c r="C78" s="3"/>
      <c r="D78" s="27" t="str">
        <f>IF(B78&gt;0,(CONCATENATE("AM_",'Valoració '!$D$7,"00",A78))," ")</f>
        <v xml:space="preserve"> </v>
      </c>
    </row>
    <row r="79" spans="1:4" x14ac:dyDescent="0.25">
      <c r="A79" s="27">
        <v>73</v>
      </c>
      <c r="B79" s="3"/>
      <c r="C79" s="3"/>
      <c r="D79" s="27" t="str">
        <f>IF(B79&gt;0,(CONCATENATE("AM_",'Valoració '!$D$7,"00",A79))," ")</f>
        <v xml:space="preserve"> </v>
      </c>
    </row>
    <row r="80" spans="1:4" x14ac:dyDescent="0.25">
      <c r="A80" s="27">
        <v>74</v>
      </c>
      <c r="B80" s="3"/>
      <c r="C80" s="3"/>
      <c r="D80" s="27" t="str">
        <f>IF(B80&gt;0,(CONCATENATE("AM_",'Valoració '!$D$7,"00",A80))," ")</f>
        <v xml:space="preserve"> </v>
      </c>
    </row>
    <row r="81" spans="1:4" x14ac:dyDescent="0.25">
      <c r="A81" s="27">
        <v>75</v>
      </c>
      <c r="B81" s="3"/>
      <c r="C81" s="3"/>
      <c r="D81" s="27" t="str">
        <f>IF(B81&gt;0,(CONCATENATE("AM_",'Valoració '!$D$7,"00",A81))," ")</f>
        <v xml:space="preserve"> </v>
      </c>
    </row>
    <row r="82" spans="1:4" x14ac:dyDescent="0.25">
      <c r="A82" s="27">
        <v>76</v>
      </c>
      <c r="B82" s="3"/>
      <c r="C82" s="3"/>
      <c r="D82" s="27" t="str">
        <f>IF(B82&gt;0,(CONCATENATE("AM_",'Valoració '!$D$7,"00",A82))," ")</f>
        <v xml:space="preserve"> </v>
      </c>
    </row>
    <row r="83" spans="1:4" x14ac:dyDescent="0.25">
      <c r="A83" s="27">
        <v>77</v>
      </c>
      <c r="B83" s="3"/>
      <c r="C83" s="3"/>
      <c r="D83" s="27" t="str">
        <f>IF(B83&gt;0,(CONCATENATE("AM_",'Valoració '!$D$7,"00",A83))," ")</f>
        <v xml:space="preserve"> </v>
      </c>
    </row>
    <row r="84" spans="1:4" x14ac:dyDescent="0.25">
      <c r="A84" s="27">
        <v>78</v>
      </c>
      <c r="B84" s="3"/>
      <c r="C84" s="3"/>
      <c r="D84" s="27" t="str">
        <f>IF(B84&gt;0,(CONCATENATE("AM_",'Valoració '!$D$7,"00",A84))," ")</f>
        <v xml:space="preserve"> </v>
      </c>
    </row>
    <row r="85" spans="1:4" x14ac:dyDescent="0.25">
      <c r="A85" s="27">
        <v>79</v>
      </c>
      <c r="B85" s="3"/>
      <c r="C85" s="3"/>
      <c r="D85" s="27" t="str">
        <f>IF(B85&gt;0,(CONCATENATE("AM_",'Valoració '!$D$7,"00",A85))," ")</f>
        <v xml:space="preserve"> </v>
      </c>
    </row>
    <row r="86" spans="1:4" x14ac:dyDescent="0.25">
      <c r="A86" s="27">
        <v>80</v>
      </c>
      <c r="B86" s="3"/>
      <c r="C86" s="3"/>
      <c r="D86" s="27" t="str">
        <f>IF(B86&gt;0,(CONCATENATE("AM_",'Valoració '!$D$7,"00",A86))," ")</f>
        <v xml:space="preserve"> </v>
      </c>
    </row>
    <row r="87" spans="1:4" x14ac:dyDescent="0.25">
      <c r="A87" s="27">
        <v>81</v>
      </c>
      <c r="B87" s="3"/>
      <c r="C87" s="3"/>
      <c r="D87" s="27" t="str">
        <f>IF(B87&gt;0,(CONCATENATE("AM_",'Valoració '!$D$7,"00",A87))," ")</f>
        <v xml:space="preserve"> </v>
      </c>
    </row>
    <row r="88" spans="1:4" x14ac:dyDescent="0.25">
      <c r="A88" s="27">
        <v>82</v>
      </c>
      <c r="B88" s="3"/>
      <c r="C88" s="3"/>
      <c r="D88" s="27" t="str">
        <f>IF(B88&gt;0,(CONCATENATE("AM_",'Valoració '!$D$7,"00",A88))," ")</f>
        <v xml:space="preserve"> </v>
      </c>
    </row>
    <row r="89" spans="1:4" x14ac:dyDescent="0.25">
      <c r="A89" s="27">
        <v>83</v>
      </c>
      <c r="B89" s="3"/>
      <c r="C89" s="3"/>
      <c r="D89" s="27" t="str">
        <f>IF(B89&gt;0,(CONCATENATE("AM_",'Valoració '!$D$7,"00",A89))," ")</f>
        <v xml:space="preserve"> </v>
      </c>
    </row>
    <row r="90" spans="1:4" x14ac:dyDescent="0.25">
      <c r="A90" s="27">
        <v>84</v>
      </c>
      <c r="B90" s="3"/>
      <c r="C90" s="3"/>
      <c r="D90" s="27" t="str">
        <f>IF(B90&gt;0,(CONCATENATE("AM_",'Valoració '!$D$7,"00",A90))," ")</f>
        <v xml:space="preserve"> </v>
      </c>
    </row>
    <row r="91" spans="1:4" x14ac:dyDescent="0.25">
      <c r="A91" s="27">
        <v>85</v>
      </c>
      <c r="B91" s="3"/>
      <c r="C91" s="3"/>
      <c r="D91" s="27" t="str">
        <f>IF(B91&gt;0,(CONCATENATE("AM_",'Valoració '!$D$7,"00",A91))," ")</f>
        <v xml:space="preserve"> </v>
      </c>
    </row>
    <row r="92" spans="1:4" x14ac:dyDescent="0.25">
      <c r="A92" s="27">
        <v>86</v>
      </c>
      <c r="B92" s="3"/>
      <c r="C92" s="3"/>
      <c r="D92" s="27" t="str">
        <f>IF(B92&gt;0,(CONCATENATE("AM_",'Valoració '!$D$7,"00",A92))," ")</f>
        <v xml:space="preserve"> </v>
      </c>
    </row>
    <row r="93" spans="1:4" x14ac:dyDescent="0.25">
      <c r="A93" s="27">
        <v>87</v>
      </c>
      <c r="B93" s="3"/>
      <c r="C93" s="3"/>
      <c r="D93" s="27" t="str">
        <f>IF(B93&gt;0,(CONCATENATE("AM_",'Valoració '!$D$7,"00",A93))," ")</f>
        <v xml:space="preserve"> </v>
      </c>
    </row>
    <row r="94" spans="1:4" x14ac:dyDescent="0.25">
      <c r="A94" s="27">
        <v>88</v>
      </c>
      <c r="B94" s="3"/>
      <c r="C94" s="3"/>
      <c r="D94" s="27" t="str">
        <f>IF(B94&gt;0,(CONCATENATE("AM_",'Valoració '!$D$7,"00",A94))," ")</f>
        <v xml:space="preserve"> </v>
      </c>
    </row>
    <row r="95" spans="1:4" x14ac:dyDescent="0.25">
      <c r="A95" s="27">
        <v>89</v>
      </c>
      <c r="B95" s="3"/>
      <c r="C95" s="3"/>
      <c r="D95" s="27" t="str">
        <f>IF(B95&gt;0,(CONCATENATE("AM_",'Valoració '!$D$7,"00",A95))," ")</f>
        <v xml:space="preserve"> </v>
      </c>
    </row>
    <row r="96" spans="1:4" x14ac:dyDescent="0.25">
      <c r="A96" s="27">
        <v>90</v>
      </c>
      <c r="B96" s="3"/>
      <c r="C96" s="3"/>
      <c r="D96" s="27" t="str">
        <f>IF(B96&gt;0,(CONCATENATE("AM_",'Valoració '!$D$7,"00",A96))," ")</f>
        <v xml:space="preserve"> </v>
      </c>
    </row>
    <row r="97" spans="1:4" x14ac:dyDescent="0.25">
      <c r="A97" s="27">
        <v>91</v>
      </c>
      <c r="B97" s="3"/>
      <c r="C97" s="3"/>
      <c r="D97" s="27" t="str">
        <f>IF(B97&gt;0,(CONCATENATE("AM_",'Valoració '!$D$7,"00",A97))," ")</f>
        <v xml:space="preserve"> </v>
      </c>
    </row>
    <row r="98" spans="1:4" x14ac:dyDescent="0.25">
      <c r="A98" s="27">
        <v>92</v>
      </c>
      <c r="B98" s="3"/>
      <c r="C98" s="3"/>
      <c r="D98" s="27" t="str">
        <f>IF(B98&gt;0,(CONCATENATE("AM_",'Valoració '!$D$7,"00",A98))," ")</f>
        <v xml:space="preserve"> </v>
      </c>
    </row>
    <row r="99" spans="1:4" x14ac:dyDescent="0.25">
      <c r="A99" s="27">
        <v>93</v>
      </c>
      <c r="B99" s="3"/>
      <c r="C99" s="3"/>
      <c r="D99" s="27" t="str">
        <f>IF(B99&gt;0,(CONCATENATE("AM_",'Valoració '!$D$7,"00",A99))," ")</f>
        <v xml:space="preserve"> </v>
      </c>
    </row>
    <row r="100" spans="1:4" x14ac:dyDescent="0.25">
      <c r="A100" s="27">
        <v>94</v>
      </c>
      <c r="B100" s="3"/>
      <c r="C100" s="3"/>
      <c r="D100" s="27" t="str">
        <f>IF(B100&gt;0,(CONCATENATE("AM_",'Valoració '!$D$7,"00",A100))," ")</f>
        <v xml:space="preserve"> </v>
      </c>
    </row>
    <row r="101" spans="1:4" x14ac:dyDescent="0.25">
      <c r="A101" s="27">
        <v>95</v>
      </c>
      <c r="B101" s="3"/>
      <c r="C101" s="3"/>
      <c r="D101" s="27" t="str">
        <f>IF(B101&gt;0,(CONCATENATE("AM_",'Valoració '!$D$7,"00",A101))," ")</f>
        <v xml:space="preserve"> </v>
      </c>
    </row>
    <row r="102" spans="1:4" x14ac:dyDescent="0.25">
      <c r="A102" s="27">
        <v>96</v>
      </c>
      <c r="B102" s="3"/>
      <c r="C102" s="3"/>
      <c r="D102" s="27" t="str">
        <f>IF(B102&gt;0,(CONCATENATE("AM_",'Valoració '!$D$7,"00",A102))," ")</f>
        <v xml:space="preserve"> </v>
      </c>
    </row>
    <row r="103" spans="1:4" x14ac:dyDescent="0.25">
      <c r="A103" s="27">
        <v>97</v>
      </c>
      <c r="B103" s="3"/>
      <c r="C103" s="3"/>
      <c r="D103" s="27" t="str">
        <f>IF(B103&gt;0,(CONCATENATE("AM_",'Valoració '!$D$7,"00",A103))," ")</f>
        <v xml:space="preserve"> </v>
      </c>
    </row>
    <row r="104" spans="1:4" x14ac:dyDescent="0.25">
      <c r="A104" s="27">
        <v>98</v>
      </c>
      <c r="B104" s="3"/>
      <c r="C104" s="3"/>
      <c r="D104" s="27" t="str">
        <f>IF(B104&gt;0,(CONCATENATE("AM_",'Valoració '!$D$7,"00",A104))," ")</f>
        <v xml:space="preserve"> </v>
      </c>
    </row>
    <row r="105" spans="1:4" x14ac:dyDescent="0.25">
      <c r="A105" s="27">
        <v>99</v>
      </c>
      <c r="B105" s="3"/>
      <c r="C105" s="3"/>
      <c r="D105" s="27" t="str">
        <f>IF(B105&gt;0,(CONCATENATE("AM_",'Valoració '!$D$7,"00",A105))," ")</f>
        <v xml:space="preserve"> </v>
      </c>
    </row>
    <row r="106" spans="1:4" x14ac:dyDescent="0.25">
      <c r="A106" s="27">
        <v>100</v>
      </c>
      <c r="B106" s="3"/>
      <c r="C106" s="3"/>
      <c r="D106" s="27" t="str">
        <f>IF(B106&gt;0,(CONCATENATE("AM_",'Valoració '!$D$7,"00",A106))," ")</f>
        <v xml:space="preserve"> </v>
      </c>
    </row>
    <row r="108" spans="1:4" ht="15.75" x14ac:dyDescent="0.25">
      <c r="B108" s="21"/>
    </row>
  </sheetData>
  <sheetProtection algorithmName="SHA-512" hashValue="n94z0UvJ8MROsXMNVjn+kxtmoK+AFOHc7D9h4IwNzAqHiC7uQaZE9cpxTUlrSPEKO1R0NDSdciWfw+SCT/WULA==" saltValue="jkBOfGcCbESC385pzV1sSg==" spinCount="100000" sheet="1" objects="1" scenarios="1"/>
  <mergeCells count="1">
    <mergeCell ref="A5:C5"/>
  </mergeCells>
  <hyperlinks>
    <hyperlink ref="A4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Enviar">
                <anchor moveWithCells="1" sizeWithCells="1">
                  <from>
                    <xdr:col>5</xdr:col>
                    <xdr:colOff>485775</xdr:colOff>
                    <xdr:row>0</xdr:row>
                    <xdr:rowOff>0</xdr:rowOff>
                  </from>
                  <to>
                    <xdr:col>8</xdr:col>
                    <xdr:colOff>361950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ull12"/>
  <dimension ref="A1:J2"/>
  <sheetViews>
    <sheetView workbookViewId="0">
      <selection activeCell="A3" sqref="A3"/>
    </sheetView>
  </sheetViews>
  <sheetFormatPr baseColWidth="10" defaultColWidth="9.140625" defaultRowHeight="15" x14ac:dyDescent="0.25"/>
  <cols>
    <col min="1" max="1" width="22" style="135" customWidth="1"/>
    <col min="2" max="2" width="33.5703125" style="135" customWidth="1"/>
    <col min="3" max="3" width="15" style="135" customWidth="1"/>
    <col min="4" max="4" width="13.28515625" style="135" customWidth="1"/>
    <col min="5" max="5" width="20.42578125" style="135" customWidth="1"/>
    <col min="6" max="6" width="12.28515625" style="135" customWidth="1"/>
    <col min="7" max="7" width="13.85546875" style="135" customWidth="1"/>
    <col min="8" max="8" width="13" style="135" customWidth="1"/>
    <col min="9" max="9" width="15.42578125" style="135" customWidth="1"/>
    <col min="10" max="10" width="23" style="135" customWidth="1"/>
    <col min="11" max="16384" width="9.140625" style="135"/>
  </cols>
  <sheetData>
    <row r="1" spans="1:10" ht="63" customHeight="1" x14ac:dyDescent="0.25">
      <c r="A1" s="270" t="s">
        <v>464</v>
      </c>
      <c r="B1" s="271"/>
      <c r="C1" s="132" t="s">
        <v>53</v>
      </c>
      <c r="D1" s="132" t="s">
        <v>97</v>
      </c>
      <c r="E1" s="132" t="s">
        <v>8</v>
      </c>
      <c r="F1" s="133" t="s">
        <v>1</v>
      </c>
      <c r="G1" s="133" t="s">
        <v>98</v>
      </c>
      <c r="H1" s="133" t="s">
        <v>99</v>
      </c>
      <c r="I1" s="133" t="s">
        <v>100</v>
      </c>
      <c r="J1" s="134" t="s">
        <v>4</v>
      </c>
    </row>
    <row r="2" spans="1:10" x14ac:dyDescent="0.25">
      <c r="A2" s="272">
        <f>'Valoració '!D9</f>
        <v>0</v>
      </c>
      <c r="B2" s="273"/>
      <c r="C2" s="136">
        <f>'Valoració '!D7</f>
        <v>0</v>
      </c>
      <c r="D2" s="136" t="str">
        <f>'Valoració '!D10</f>
        <v xml:space="preserve"> </v>
      </c>
      <c r="E2" s="136" t="str">
        <f>'Valoració '!D11</f>
        <v xml:space="preserve"> </v>
      </c>
      <c r="F2" s="137">
        <f>'Valoració '!I15</f>
        <v>0</v>
      </c>
      <c r="G2" s="137">
        <f>'Valoració '!J60</f>
        <v>0</v>
      </c>
      <c r="H2" s="137">
        <f>'Valoració '!J77</f>
        <v>0</v>
      </c>
      <c r="I2" s="137">
        <f>'Valoració '!J82</f>
        <v>0</v>
      </c>
      <c r="J2" s="138">
        <f>'Valoració '!K13</f>
        <v>0</v>
      </c>
    </row>
  </sheetData>
  <sheetProtection algorithmName="SHA-512" hashValue="Oek5MMZP5t3xbppJSqfSFH1gblVMd5shmnetv4PeXG8SRA2eBsjopfoy6i7pclunrs6Ky3FZR+RwTJeHdz2Jig==" saltValue="OSsBGD+5E9gjkyixWFhexg==" spinCount="100000" sheet="1" objects="1" scenarios="1" selectLockedCells="1"/>
  <mergeCells count="2">
    <mergeCell ref="A1:B1"/>
    <mergeCell ref="A2:B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D89BF5F-5590-4E35-B992-71D14DB74350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18</vt:i4>
      </vt:variant>
      <vt:variant>
        <vt:lpstr>Rangos con nombre</vt:lpstr>
      </vt:variant>
      <vt:variant>
        <vt:i4>1</vt:i4>
      </vt:variant>
    </vt:vector>
  </HeadingPairs>
  <TitlesOfParts>
    <vt:vector size="19" baseType="lpstr">
      <vt:lpstr>Instruccions</vt:lpstr>
      <vt:lpstr>Valoració </vt:lpstr>
      <vt:lpstr>AGR INT</vt:lpstr>
      <vt:lpstr>N AQU</vt:lpstr>
      <vt:lpstr>ERC Grant</vt:lpstr>
      <vt:lpstr>1.2.a.Projectes Internacionals</vt:lpstr>
      <vt:lpstr>1.2.b.Projectes I+D+i</vt:lpstr>
      <vt:lpstr>1.2.c.SGR</vt:lpstr>
      <vt:lpstr>1.2.d.Publicacions</vt:lpstr>
      <vt:lpstr>1.2.e.Transferència</vt:lpstr>
      <vt:lpstr>1.2.f. Institucions acadèmiques</vt:lpstr>
      <vt:lpstr>1.2.g.Direcció</vt:lpstr>
      <vt:lpstr>2.ii.Projectes Innovació Docent</vt:lpstr>
      <vt:lpstr>2.iv.Tesis</vt:lpstr>
      <vt:lpstr>2.v.2. Experiència Docent</vt:lpstr>
      <vt:lpstr>2.vi. Comissions docència</vt:lpstr>
      <vt:lpstr>AM. Altres Mèrits</vt:lpstr>
      <vt:lpstr>RESUM</vt:lpstr>
      <vt:lpstr>'Valoració '!Títulos_a_imprimir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0000367</dc:creator>
  <cp:lastModifiedBy>Usuario de Windows</cp:lastModifiedBy>
  <cp:lastPrinted>2016-09-29T20:53:13Z</cp:lastPrinted>
  <dcterms:created xsi:type="dcterms:W3CDTF">2016-09-27T14:52:45Z</dcterms:created>
  <dcterms:modified xsi:type="dcterms:W3CDTF">2020-11-04T07:44:46Z</dcterms:modified>
</cp:coreProperties>
</file>