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omments1.xml" ContentType="application/vnd.openxmlformats-officedocument.spreadsheetml.comments+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15" codeName="{00000000-0000-0000-0000-000000000000}"/>
  <workbookPr codeName="AquestLlibreDeTreball"/>
  <mc:AlternateContent xmlns:mc="http://schemas.openxmlformats.org/markup-compatibility/2006">
    <mc:Choice Requires="x15">
      <x15ac:absPath xmlns:x15ac="http://schemas.microsoft.com/office/spreadsheetml/2010/11/ac" url="C:\Users\usuario\OneDrive - Universitat Autònoma de Barcelona (1)\Escritorio\Mèrits rellevants 2021\"/>
    </mc:Choice>
  </mc:AlternateContent>
  <xr:revisionPtr revIDLastSave="0" documentId="13_ncr:1_{73FC5339-B149-46C2-8A31-D37491223CE8}" xr6:coauthVersionLast="47" xr6:coauthVersionMax="47" xr10:uidLastSave="{00000000-0000-0000-0000-000000000000}"/>
  <bookViews>
    <workbookView xWindow="-120" yWindow="-120" windowWidth="20730" windowHeight="11160" firstSheet="2" activeTab="2" xr2:uid="{00000000-000D-0000-FFFF-FFFF00000000}"/>
  </bookViews>
  <sheets>
    <sheet name="Extracte de la normativa" sheetId="1" state="hidden" r:id="rId1"/>
    <sheet name="Instruccions" sheetId="22" r:id="rId2"/>
    <sheet name="Valoració " sheetId="2" r:id="rId3"/>
    <sheet name="N AQU" sheetId="3" state="hidden" r:id="rId4"/>
    <sheet name="AGR INT" sheetId="25" state="hidden" r:id="rId5"/>
    <sheet name="ERC Grant" sheetId="24" r:id="rId6"/>
    <sheet name="1.2.a.Projectes Internacionals" sheetId="4" r:id="rId7"/>
    <sheet name="1.2.b.Projectes I+D+i" sheetId="7" r:id="rId8"/>
    <sheet name="1.2.c.SGR" sheetId="23" r:id="rId9"/>
    <sheet name="1.2.d.Publicacions" sheetId="10" r:id="rId10"/>
    <sheet name="1.2.e.Transferència" sheetId="9" r:id="rId11"/>
    <sheet name="1.2.f. Institucions acadèmiques" sheetId="18" r:id="rId12"/>
    <sheet name="1.2.g.Direcció" sheetId="14" r:id="rId13"/>
    <sheet name="2.ii.Projectes Innovació Docent" sheetId="11" r:id="rId14"/>
    <sheet name="2.iv.Tesis" sheetId="12" r:id="rId15"/>
    <sheet name="2.v.2. Experiència Docent" sheetId="26" r:id="rId16"/>
    <sheet name="2.vi. Comissions docència" sheetId="28" r:id="rId17"/>
    <sheet name="2.vii altres mèrits docents" sheetId="27" r:id="rId18"/>
    <sheet name="AM. Altres Mèrits" sheetId="16" r:id="rId19"/>
    <sheet name="RESUM" sheetId="13" state="hidden" r:id="rId20"/>
  </sheets>
  <definedNames>
    <definedName name="_xlnm._FilterDatabase" localSheetId="4" hidden="1">'AGR INT'!#REF!</definedName>
    <definedName name="_xlnm.Print_Titles" localSheetId="2">'Valoració '!$1:$11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9" i="9" l="1"/>
  <c r="M10" i="9"/>
  <c r="M11" i="9"/>
  <c r="M12" i="9"/>
  <c r="M13" i="9"/>
  <c r="M14" i="9"/>
  <c r="M15" i="9"/>
  <c r="M16" i="9"/>
  <c r="M17" i="9"/>
  <c r="M18" i="9"/>
  <c r="M19" i="9"/>
  <c r="M20" i="9"/>
  <c r="M21" i="9"/>
  <c r="M22" i="9"/>
  <c r="M23" i="9"/>
  <c r="M24" i="9"/>
  <c r="M25" i="9"/>
  <c r="M26" i="9"/>
  <c r="M27" i="9"/>
  <c r="M28" i="9"/>
  <c r="M29" i="9"/>
  <c r="M30" i="9"/>
  <c r="M31" i="9"/>
  <c r="M32" i="9"/>
  <c r="M33" i="9"/>
  <c r="M34" i="9"/>
  <c r="M35" i="9"/>
  <c r="M36" i="9"/>
  <c r="M37" i="9"/>
  <c r="M38" i="9"/>
  <c r="M39" i="9"/>
  <c r="M40" i="9"/>
  <c r="M41" i="9"/>
  <c r="M42" i="9"/>
  <c r="M43" i="9"/>
  <c r="M44" i="9"/>
  <c r="M45" i="9"/>
  <c r="M46" i="9"/>
  <c r="M47" i="9"/>
  <c r="M48" i="9"/>
  <c r="M49" i="9"/>
  <c r="M50" i="9"/>
  <c r="M51" i="9"/>
  <c r="M52" i="9"/>
  <c r="M53" i="9"/>
  <c r="M54" i="9"/>
  <c r="M55" i="9"/>
  <c r="M56" i="9"/>
  <c r="M57" i="9"/>
  <c r="M58" i="9"/>
  <c r="M59" i="9"/>
  <c r="M60" i="9"/>
  <c r="M61" i="9"/>
  <c r="M62" i="9"/>
  <c r="M63" i="9"/>
  <c r="M64" i="9"/>
  <c r="M65" i="9"/>
  <c r="M66" i="9"/>
  <c r="M67" i="9"/>
  <c r="M68" i="9"/>
  <c r="M69" i="9"/>
  <c r="M70" i="9"/>
  <c r="M71" i="9"/>
  <c r="M72" i="9"/>
  <c r="M73" i="9"/>
  <c r="M74" i="9"/>
  <c r="M75" i="9"/>
  <c r="M76" i="9"/>
  <c r="M77" i="9"/>
  <c r="M78" i="9"/>
  <c r="M79" i="9"/>
  <c r="M80" i="9"/>
  <c r="M81" i="9"/>
  <c r="M82" i="9"/>
  <c r="M83" i="9"/>
  <c r="M84" i="9"/>
  <c r="M85" i="9"/>
  <c r="M86" i="9"/>
  <c r="M87" i="9"/>
  <c r="M88" i="9"/>
  <c r="M89" i="9"/>
  <c r="M90" i="9"/>
  <c r="M91" i="9"/>
  <c r="M92" i="9"/>
  <c r="M93" i="9"/>
  <c r="M94" i="9"/>
  <c r="M95" i="9"/>
  <c r="M96" i="9"/>
  <c r="M97" i="9"/>
  <c r="M98" i="9"/>
  <c r="M99" i="9"/>
  <c r="M100" i="9"/>
  <c r="M101" i="9"/>
  <c r="M102" i="9"/>
  <c r="M103" i="9"/>
  <c r="M104" i="9"/>
  <c r="M105" i="9"/>
  <c r="M106" i="9"/>
  <c r="M107" i="9"/>
  <c r="M8" i="9"/>
  <c r="G9" i="10"/>
  <c r="I9" i="10"/>
  <c r="J9" i="10"/>
  <c r="K9" i="10"/>
  <c r="G10" i="10"/>
  <c r="I10" i="10"/>
  <c r="J10" i="10"/>
  <c r="K10" i="10"/>
  <c r="G11" i="10"/>
  <c r="I11" i="10"/>
  <c r="J11" i="10"/>
  <c r="K11" i="10"/>
  <c r="G12" i="10"/>
  <c r="I12" i="10"/>
  <c r="J12" i="10"/>
  <c r="K12" i="10"/>
  <c r="G13" i="10"/>
  <c r="I13" i="10"/>
  <c r="J13" i="10"/>
  <c r="K13" i="10"/>
  <c r="G14" i="10"/>
  <c r="I14" i="10"/>
  <c r="J14" i="10"/>
  <c r="K14" i="10"/>
  <c r="G15" i="10"/>
  <c r="I15" i="10"/>
  <c r="J15" i="10"/>
  <c r="K15" i="10"/>
  <c r="G16" i="10"/>
  <c r="I16" i="10"/>
  <c r="J16" i="10"/>
  <c r="K16" i="10"/>
  <c r="G17" i="10"/>
  <c r="I17" i="10"/>
  <c r="J17" i="10"/>
  <c r="K17" i="10"/>
  <c r="G18" i="10"/>
  <c r="I18" i="10"/>
  <c r="J18" i="10"/>
  <c r="K18" i="10"/>
  <c r="G19" i="10"/>
  <c r="I19" i="10"/>
  <c r="J19" i="10"/>
  <c r="K19" i="10"/>
  <c r="G20" i="10"/>
  <c r="I20" i="10"/>
  <c r="J20" i="10"/>
  <c r="K20" i="10"/>
  <c r="G21" i="10"/>
  <c r="I21" i="10"/>
  <c r="J21" i="10"/>
  <c r="K21" i="10"/>
  <c r="G22" i="10"/>
  <c r="I22" i="10"/>
  <c r="J22" i="10"/>
  <c r="K22" i="10"/>
  <c r="G23" i="10"/>
  <c r="I23" i="10"/>
  <c r="J23" i="10"/>
  <c r="K23" i="10"/>
  <c r="G24" i="10"/>
  <c r="I24" i="10"/>
  <c r="J24" i="10"/>
  <c r="K24" i="10"/>
  <c r="G25" i="10"/>
  <c r="I25" i="10"/>
  <c r="J25" i="10"/>
  <c r="K25" i="10"/>
  <c r="G26" i="10"/>
  <c r="I26" i="10"/>
  <c r="J26" i="10"/>
  <c r="K26" i="10"/>
  <c r="G27" i="10"/>
  <c r="I27" i="10"/>
  <c r="J27" i="10"/>
  <c r="K27" i="10"/>
  <c r="G28" i="10"/>
  <c r="I28" i="10"/>
  <c r="J28" i="10"/>
  <c r="K28" i="10"/>
  <c r="G29" i="10"/>
  <c r="I29" i="10"/>
  <c r="J29" i="10"/>
  <c r="K29" i="10"/>
  <c r="G30" i="10"/>
  <c r="I30" i="10"/>
  <c r="J30" i="10"/>
  <c r="K30" i="10"/>
  <c r="G31" i="10"/>
  <c r="I31" i="10"/>
  <c r="J31" i="10"/>
  <c r="K31" i="10"/>
  <c r="G32" i="10"/>
  <c r="I32" i="10"/>
  <c r="J32" i="10"/>
  <c r="K32" i="10"/>
  <c r="G33" i="10"/>
  <c r="I33" i="10"/>
  <c r="J33" i="10"/>
  <c r="K33" i="10"/>
  <c r="G34" i="10"/>
  <c r="I34" i="10"/>
  <c r="J34" i="10"/>
  <c r="K34" i="10"/>
  <c r="G35" i="10"/>
  <c r="I35" i="10"/>
  <c r="J35" i="10"/>
  <c r="K35" i="10"/>
  <c r="G36" i="10"/>
  <c r="I36" i="10"/>
  <c r="J36" i="10"/>
  <c r="K36" i="10"/>
  <c r="G37" i="10"/>
  <c r="I37" i="10"/>
  <c r="J37" i="10"/>
  <c r="K37" i="10"/>
  <c r="G38" i="10"/>
  <c r="I38" i="10"/>
  <c r="J38" i="10"/>
  <c r="K38" i="10"/>
  <c r="G39" i="10"/>
  <c r="I39" i="10"/>
  <c r="J39" i="10"/>
  <c r="K39" i="10"/>
  <c r="G40" i="10"/>
  <c r="I40" i="10"/>
  <c r="J40" i="10"/>
  <c r="K40" i="10"/>
  <c r="G41" i="10"/>
  <c r="I41" i="10"/>
  <c r="J41" i="10"/>
  <c r="K41" i="10"/>
  <c r="G42" i="10"/>
  <c r="I42" i="10"/>
  <c r="J42" i="10"/>
  <c r="K42" i="10"/>
  <c r="G43" i="10"/>
  <c r="I43" i="10"/>
  <c r="J43" i="10"/>
  <c r="K43" i="10"/>
  <c r="G44" i="10"/>
  <c r="I44" i="10"/>
  <c r="J44" i="10"/>
  <c r="K44" i="10"/>
  <c r="G45" i="10"/>
  <c r="I45" i="10"/>
  <c r="J45" i="10"/>
  <c r="K45" i="10"/>
  <c r="G46" i="10"/>
  <c r="I46" i="10"/>
  <c r="J46" i="10"/>
  <c r="K46" i="10"/>
  <c r="G47" i="10"/>
  <c r="I47" i="10"/>
  <c r="J47" i="10"/>
  <c r="K47" i="10"/>
  <c r="G48" i="10"/>
  <c r="I48" i="10"/>
  <c r="J48" i="10"/>
  <c r="K48" i="10"/>
  <c r="G49" i="10"/>
  <c r="I49" i="10"/>
  <c r="J49" i="10"/>
  <c r="K49" i="10"/>
  <c r="G50" i="10"/>
  <c r="I50" i="10"/>
  <c r="J50" i="10"/>
  <c r="K50" i="10"/>
  <c r="G51" i="10"/>
  <c r="I51" i="10"/>
  <c r="J51" i="10"/>
  <c r="K51" i="10"/>
  <c r="G52" i="10"/>
  <c r="I52" i="10"/>
  <c r="J52" i="10"/>
  <c r="K52" i="10"/>
  <c r="G53" i="10"/>
  <c r="I53" i="10"/>
  <c r="J53" i="10"/>
  <c r="K53" i="10"/>
  <c r="G54" i="10"/>
  <c r="I54" i="10"/>
  <c r="J54" i="10"/>
  <c r="K54" i="10"/>
  <c r="G55" i="10"/>
  <c r="I55" i="10"/>
  <c r="J55" i="10"/>
  <c r="K55" i="10"/>
  <c r="G56" i="10"/>
  <c r="I56" i="10"/>
  <c r="J56" i="10"/>
  <c r="K56" i="10"/>
  <c r="G57" i="10"/>
  <c r="I57" i="10"/>
  <c r="J57" i="10"/>
  <c r="K57" i="10"/>
  <c r="G58" i="10"/>
  <c r="I58" i="10"/>
  <c r="J58" i="10"/>
  <c r="K58" i="10"/>
  <c r="G59" i="10"/>
  <c r="I59" i="10"/>
  <c r="J59" i="10"/>
  <c r="K59" i="10"/>
  <c r="G60" i="10"/>
  <c r="I60" i="10"/>
  <c r="J60" i="10"/>
  <c r="K60" i="10"/>
  <c r="G61" i="10"/>
  <c r="I61" i="10"/>
  <c r="J61" i="10"/>
  <c r="K61" i="10"/>
  <c r="G62" i="10"/>
  <c r="I62" i="10"/>
  <c r="J62" i="10"/>
  <c r="K62" i="10"/>
  <c r="G63" i="10"/>
  <c r="I63" i="10"/>
  <c r="J63" i="10"/>
  <c r="K63" i="10"/>
  <c r="G64" i="10"/>
  <c r="I64" i="10"/>
  <c r="J64" i="10"/>
  <c r="K64" i="10"/>
  <c r="G65" i="10"/>
  <c r="I65" i="10"/>
  <c r="J65" i="10"/>
  <c r="K65" i="10"/>
  <c r="G66" i="10"/>
  <c r="I66" i="10"/>
  <c r="J66" i="10"/>
  <c r="K66" i="10"/>
  <c r="G67" i="10"/>
  <c r="I67" i="10"/>
  <c r="J67" i="10"/>
  <c r="K67" i="10"/>
  <c r="G68" i="10"/>
  <c r="I68" i="10"/>
  <c r="J68" i="10"/>
  <c r="K68" i="10"/>
  <c r="G69" i="10"/>
  <c r="I69" i="10"/>
  <c r="J69" i="10"/>
  <c r="K69" i="10"/>
  <c r="G70" i="10"/>
  <c r="I70" i="10"/>
  <c r="J70" i="10"/>
  <c r="K70" i="10"/>
  <c r="G71" i="10"/>
  <c r="I71" i="10"/>
  <c r="J71" i="10"/>
  <c r="K71" i="10"/>
  <c r="G72" i="10"/>
  <c r="I72" i="10"/>
  <c r="J72" i="10"/>
  <c r="K72" i="10"/>
  <c r="G73" i="10"/>
  <c r="I73" i="10"/>
  <c r="J73" i="10"/>
  <c r="K73" i="10"/>
  <c r="G74" i="10"/>
  <c r="I74" i="10"/>
  <c r="J74" i="10"/>
  <c r="K74" i="10"/>
  <c r="G75" i="10"/>
  <c r="I75" i="10"/>
  <c r="J75" i="10"/>
  <c r="K75" i="10"/>
  <c r="G76" i="10"/>
  <c r="I76" i="10"/>
  <c r="J76" i="10"/>
  <c r="K76" i="10"/>
  <c r="G77" i="10"/>
  <c r="I77" i="10"/>
  <c r="J77" i="10"/>
  <c r="K77" i="10"/>
  <c r="G78" i="10"/>
  <c r="I78" i="10"/>
  <c r="J78" i="10"/>
  <c r="K78" i="10"/>
  <c r="G79" i="10"/>
  <c r="I79" i="10"/>
  <c r="J79" i="10"/>
  <c r="K79" i="10"/>
  <c r="G80" i="10"/>
  <c r="I80" i="10"/>
  <c r="J80" i="10"/>
  <c r="K80" i="10"/>
  <c r="G81" i="10"/>
  <c r="I81" i="10"/>
  <c r="J81" i="10"/>
  <c r="K81" i="10"/>
  <c r="G82" i="10"/>
  <c r="I82" i="10"/>
  <c r="J82" i="10"/>
  <c r="K82" i="10"/>
  <c r="G83" i="10"/>
  <c r="I83" i="10"/>
  <c r="J83" i="10"/>
  <c r="K83" i="10"/>
  <c r="G84" i="10"/>
  <c r="I84" i="10"/>
  <c r="J84" i="10"/>
  <c r="K84" i="10"/>
  <c r="G85" i="10"/>
  <c r="I85" i="10"/>
  <c r="J85" i="10"/>
  <c r="K85" i="10"/>
  <c r="G86" i="10"/>
  <c r="I86" i="10"/>
  <c r="J86" i="10"/>
  <c r="K86" i="10"/>
  <c r="G87" i="10"/>
  <c r="I87" i="10"/>
  <c r="J87" i="10"/>
  <c r="K87" i="10"/>
  <c r="G88" i="10"/>
  <c r="I88" i="10"/>
  <c r="J88" i="10"/>
  <c r="K88" i="10"/>
  <c r="G89" i="10"/>
  <c r="I89" i="10"/>
  <c r="J89" i="10"/>
  <c r="K89" i="10"/>
  <c r="G90" i="10"/>
  <c r="I90" i="10"/>
  <c r="J90" i="10"/>
  <c r="K90" i="10"/>
  <c r="G91" i="10"/>
  <c r="I91" i="10"/>
  <c r="J91" i="10"/>
  <c r="K91" i="10"/>
  <c r="G92" i="10"/>
  <c r="I92" i="10"/>
  <c r="J92" i="10"/>
  <c r="K92" i="10"/>
  <c r="G93" i="10"/>
  <c r="I93" i="10"/>
  <c r="J93" i="10"/>
  <c r="K93" i="10"/>
  <c r="G94" i="10"/>
  <c r="I94" i="10"/>
  <c r="J94" i="10"/>
  <c r="K94" i="10"/>
  <c r="G95" i="10"/>
  <c r="I95" i="10"/>
  <c r="J95" i="10"/>
  <c r="K95" i="10"/>
  <c r="G96" i="10"/>
  <c r="I96" i="10"/>
  <c r="J96" i="10"/>
  <c r="K96" i="10"/>
  <c r="G97" i="10"/>
  <c r="I97" i="10"/>
  <c r="J97" i="10"/>
  <c r="K97" i="10"/>
  <c r="G98" i="10"/>
  <c r="I98" i="10"/>
  <c r="J98" i="10"/>
  <c r="K98" i="10"/>
  <c r="G99" i="10"/>
  <c r="I99" i="10"/>
  <c r="J99" i="10"/>
  <c r="K99" i="10"/>
  <c r="G100" i="10"/>
  <c r="I100" i="10"/>
  <c r="J100" i="10"/>
  <c r="K100" i="10"/>
  <c r="G101" i="10"/>
  <c r="I101" i="10"/>
  <c r="J101" i="10"/>
  <c r="K101" i="10"/>
  <c r="G102" i="10"/>
  <c r="I102" i="10"/>
  <c r="J102" i="10"/>
  <c r="K102" i="10"/>
  <c r="G103" i="10"/>
  <c r="I103" i="10"/>
  <c r="J103" i="10"/>
  <c r="K103" i="10"/>
  <c r="G104" i="10"/>
  <c r="I104" i="10"/>
  <c r="J104" i="10"/>
  <c r="K104" i="10"/>
  <c r="G105" i="10"/>
  <c r="I105" i="10"/>
  <c r="J105" i="10"/>
  <c r="K105" i="10"/>
  <c r="G106" i="10"/>
  <c r="I106" i="10"/>
  <c r="J106" i="10"/>
  <c r="K106" i="10"/>
  <c r="G107" i="10"/>
  <c r="I107" i="10"/>
  <c r="J107" i="10"/>
  <c r="K107" i="10"/>
  <c r="G108" i="10"/>
  <c r="I108" i="10"/>
  <c r="J108" i="10"/>
  <c r="K108" i="10"/>
  <c r="G109" i="10"/>
  <c r="I109" i="10"/>
  <c r="J109" i="10"/>
  <c r="K109" i="10"/>
  <c r="G110" i="10"/>
  <c r="I110" i="10"/>
  <c r="J110" i="10"/>
  <c r="K110" i="10"/>
  <c r="G111" i="10"/>
  <c r="I111" i="10"/>
  <c r="J111" i="10"/>
  <c r="K111" i="10"/>
  <c r="G112" i="10"/>
  <c r="I112" i="10"/>
  <c r="J112" i="10"/>
  <c r="K112" i="10"/>
  <c r="G113" i="10"/>
  <c r="I113" i="10"/>
  <c r="J113" i="10"/>
  <c r="K113" i="10"/>
  <c r="G114" i="10"/>
  <c r="I114" i="10"/>
  <c r="J114" i="10"/>
  <c r="K114" i="10"/>
  <c r="G115" i="10"/>
  <c r="I115" i="10"/>
  <c r="J115" i="10"/>
  <c r="K115" i="10"/>
  <c r="G116" i="10"/>
  <c r="I116" i="10"/>
  <c r="J116" i="10"/>
  <c r="K116" i="10"/>
  <c r="G117" i="10"/>
  <c r="I117" i="10"/>
  <c r="J117" i="10"/>
  <c r="K117" i="10"/>
  <c r="G118" i="10"/>
  <c r="I118" i="10"/>
  <c r="J118" i="10"/>
  <c r="K118" i="10"/>
  <c r="G119" i="10"/>
  <c r="I119" i="10"/>
  <c r="J119" i="10"/>
  <c r="K119" i="10"/>
  <c r="G120" i="10"/>
  <c r="I120" i="10"/>
  <c r="J120" i="10"/>
  <c r="K120" i="10"/>
  <c r="G121" i="10"/>
  <c r="I121" i="10"/>
  <c r="J121" i="10"/>
  <c r="K121" i="10"/>
  <c r="G122" i="10"/>
  <c r="I122" i="10"/>
  <c r="J122" i="10"/>
  <c r="K122" i="10"/>
  <c r="G123" i="10"/>
  <c r="I123" i="10"/>
  <c r="J123" i="10"/>
  <c r="K123" i="10"/>
  <c r="G124" i="10"/>
  <c r="I124" i="10"/>
  <c r="J124" i="10"/>
  <c r="K124" i="10"/>
  <c r="G125" i="10"/>
  <c r="I125" i="10"/>
  <c r="J125" i="10"/>
  <c r="K125" i="10"/>
  <c r="G126" i="10"/>
  <c r="I126" i="10"/>
  <c r="J126" i="10"/>
  <c r="K126" i="10"/>
  <c r="G127" i="10"/>
  <c r="I127" i="10"/>
  <c r="J127" i="10"/>
  <c r="K127" i="10"/>
  <c r="G128" i="10"/>
  <c r="I128" i="10"/>
  <c r="J128" i="10"/>
  <c r="K128" i="10"/>
  <c r="G129" i="10"/>
  <c r="I129" i="10"/>
  <c r="J129" i="10"/>
  <c r="K129" i="10"/>
  <c r="G130" i="10"/>
  <c r="I130" i="10"/>
  <c r="J130" i="10"/>
  <c r="K130" i="10"/>
  <c r="G131" i="10"/>
  <c r="I131" i="10"/>
  <c r="J131" i="10"/>
  <c r="K131" i="10"/>
  <c r="G132" i="10"/>
  <c r="I132" i="10"/>
  <c r="J132" i="10"/>
  <c r="K132" i="10"/>
  <c r="G133" i="10"/>
  <c r="I133" i="10"/>
  <c r="J133" i="10"/>
  <c r="K133" i="10"/>
  <c r="G134" i="10"/>
  <c r="I134" i="10"/>
  <c r="J134" i="10"/>
  <c r="K134" i="10"/>
  <c r="G135" i="10"/>
  <c r="I135" i="10"/>
  <c r="J135" i="10"/>
  <c r="K135" i="10"/>
  <c r="G136" i="10"/>
  <c r="I136" i="10"/>
  <c r="J136" i="10"/>
  <c r="K136" i="10"/>
  <c r="G137" i="10"/>
  <c r="I137" i="10"/>
  <c r="J137" i="10"/>
  <c r="K137" i="10"/>
  <c r="G138" i="10"/>
  <c r="I138" i="10"/>
  <c r="J138" i="10"/>
  <c r="K138" i="10"/>
  <c r="G139" i="10"/>
  <c r="I139" i="10"/>
  <c r="J139" i="10"/>
  <c r="K139" i="10"/>
  <c r="G140" i="10"/>
  <c r="I140" i="10"/>
  <c r="J140" i="10"/>
  <c r="K140" i="10"/>
  <c r="G141" i="10"/>
  <c r="I141" i="10"/>
  <c r="J141" i="10"/>
  <c r="K141" i="10"/>
  <c r="G142" i="10"/>
  <c r="I142" i="10"/>
  <c r="J142" i="10"/>
  <c r="K142" i="10"/>
  <c r="G143" i="10"/>
  <c r="I143" i="10"/>
  <c r="J143" i="10"/>
  <c r="K143" i="10"/>
  <c r="G144" i="10"/>
  <c r="I144" i="10"/>
  <c r="J144" i="10"/>
  <c r="K144" i="10"/>
  <c r="G145" i="10"/>
  <c r="I145" i="10"/>
  <c r="J145" i="10"/>
  <c r="K145" i="10"/>
  <c r="G146" i="10"/>
  <c r="I146" i="10"/>
  <c r="J146" i="10"/>
  <c r="K146" i="10"/>
  <c r="G147" i="10"/>
  <c r="I147" i="10"/>
  <c r="J147" i="10"/>
  <c r="K147" i="10"/>
  <c r="G148" i="10"/>
  <c r="I148" i="10"/>
  <c r="J148" i="10"/>
  <c r="K148" i="10"/>
  <c r="G149" i="10"/>
  <c r="I149" i="10"/>
  <c r="J149" i="10"/>
  <c r="K149" i="10"/>
  <c r="G150" i="10"/>
  <c r="I150" i="10"/>
  <c r="J150" i="10"/>
  <c r="K150" i="10"/>
  <c r="G151" i="10"/>
  <c r="I151" i="10"/>
  <c r="J151" i="10"/>
  <c r="K151" i="10"/>
  <c r="G152" i="10"/>
  <c r="I152" i="10"/>
  <c r="J152" i="10"/>
  <c r="K152" i="10"/>
  <c r="G153" i="10"/>
  <c r="I153" i="10"/>
  <c r="J153" i="10"/>
  <c r="K153" i="10"/>
  <c r="G154" i="10"/>
  <c r="I154" i="10"/>
  <c r="J154" i="10"/>
  <c r="K154" i="10"/>
  <c r="G155" i="10"/>
  <c r="I155" i="10"/>
  <c r="J155" i="10"/>
  <c r="K155" i="10"/>
  <c r="G156" i="10"/>
  <c r="I156" i="10"/>
  <c r="J156" i="10"/>
  <c r="K156" i="10"/>
  <c r="G157" i="10"/>
  <c r="I157" i="10"/>
  <c r="J157" i="10"/>
  <c r="K157" i="10"/>
  <c r="G158" i="10"/>
  <c r="I158" i="10"/>
  <c r="J158" i="10"/>
  <c r="K158" i="10"/>
  <c r="G159" i="10"/>
  <c r="I159" i="10"/>
  <c r="J159" i="10"/>
  <c r="K159" i="10"/>
  <c r="G160" i="10"/>
  <c r="I160" i="10"/>
  <c r="J160" i="10"/>
  <c r="K160" i="10"/>
  <c r="G161" i="10"/>
  <c r="I161" i="10"/>
  <c r="J161" i="10"/>
  <c r="K161" i="10"/>
  <c r="G162" i="10"/>
  <c r="I162" i="10"/>
  <c r="J162" i="10"/>
  <c r="K162" i="10"/>
  <c r="G163" i="10"/>
  <c r="I163" i="10"/>
  <c r="J163" i="10"/>
  <c r="K163" i="10"/>
  <c r="G164" i="10"/>
  <c r="I164" i="10"/>
  <c r="J164" i="10"/>
  <c r="K164" i="10"/>
  <c r="G165" i="10"/>
  <c r="I165" i="10"/>
  <c r="J165" i="10"/>
  <c r="K165" i="10"/>
  <c r="G166" i="10"/>
  <c r="I166" i="10"/>
  <c r="J166" i="10"/>
  <c r="K166" i="10"/>
  <c r="G167" i="10"/>
  <c r="I167" i="10"/>
  <c r="J167" i="10"/>
  <c r="K167" i="10"/>
  <c r="G168" i="10"/>
  <c r="I168" i="10"/>
  <c r="J168" i="10"/>
  <c r="K168" i="10"/>
  <c r="G169" i="10"/>
  <c r="I169" i="10"/>
  <c r="J169" i="10"/>
  <c r="K169" i="10"/>
  <c r="G170" i="10"/>
  <c r="I170" i="10"/>
  <c r="J170" i="10"/>
  <c r="K170" i="10"/>
  <c r="G171" i="10"/>
  <c r="I171" i="10"/>
  <c r="J171" i="10"/>
  <c r="K171" i="10"/>
  <c r="G172" i="10"/>
  <c r="I172" i="10"/>
  <c r="J172" i="10"/>
  <c r="K172" i="10"/>
  <c r="G173" i="10"/>
  <c r="I173" i="10"/>
  <c r="J173" i="10"/>
  <c r="K173" i="10"/>
  <c r="G174" i="10"/>
  <c r="I174" i="10"/>
  <c r="J174" i="10"/>
  <c r="K174" i="10"/>
  <c r="G175" i="10"/>
  <c r="I175" i="10"/>
  <c r="J175" i="10"/>
  <c r="K175" i="10"/>
  <c r="G176" i="10"/>
  <c r="I176" i="10"/>
  <c r="J176" i="10"/>
  <c r="K176" i="10"/>
  <c r="G177" i="10"/>
  <c r="I177" i="10"/>
  <c r="J177" i="10"/>
  <c r="K177" i="10"/>
  <c r="G178" i="10"/>
  <c r="I178" i="10"/>
  <c r="J178" i="10"/>
  <c r="K178" i="10"/>
  <c r="G179" i="10"/>
  <c r="I179" i="10"/>
  <c r="J179" i="10"/>
  <c r="K179" i="10"/>
  <c r="G180" i="10"/>
  <c r="I180" i="10"/>
  <c r="J180" i="10"/>
  <c r="K180" i="10"/>
  <c r="G181" i="10"/>
  <c r="I181" i="10"/>
  <c r="J181" i="10"/>
  <c r="K181" i="10"/>
  <c r="G182" i="10"/>
  <c r="I182" i="10"/>
  <c r="J182" i="10"/>
  <c r="K182" i="10"/>
  <c r="G183" i="10"/>
  <c r="I183" i="10"/>
  <c r="J183" i="10"/>
  <c r="K183" i="10"/>
  <c r="G184" i="10"/>
  <c r="I184" i="10"/>
  <c r="J184" i="10"/>
  <c r="K184" i="10"/>
  <c r="G185" i="10"/>
  <c r="I185" i="10"/>
  <c r="J185" i="10"/>
  <c r="K185" i="10"/>
  <c r="G186" i="10"/>
  <c r="I186" i="10"/>
  <c r="J186" i="10"/>
  <c r="K186" i="10"/>
  <c r="G187" i="10"/>
  <c r="I187" i="10"/>
  <c r="J187" i="10"/>
  <c r="K187" i="10"/>
  <c r="G188" i="10"/>
  <c r="I188" i="10"/>
  <c r="J188" i="10"/>
  <c r="K188" i="10"/>
  <c r="G189" i="10"/>
  <c r="I189" i="10"/>
  <c r="J189" i="10"/>
  <c r="K189" i="10"/>
  <c r="G190" i="10"/>
  <c r="I190" i="10"/>
  <c r="J190" i="10"/>
  <c r="K190" i="10"/>
  <c r="G191" i="10"/>
  <c r="I191" i="10"/>
  <c r="J191" i="10"/>
  <c r="K191" i="10"/>
  <c r="G192" i="10"/>
  <c r="I192" i="10"/>
  <c r="J192" i="10"/>
  <c r="K192" i="10"/>
  <c r="G193" i="10"/>
  <c r="I193" i="10"/>
  <c r="J193" i="10"/>
  <c r="K193" i="10"/>
  <c r="G194" i="10"/>
  <c r="I194" i="10"/>
  <c r="J194" i="10"/>
  <c r="K194" i="10"/>
  <c r="G195" i="10"/>
  <c r="I195" i="10"/>
  <c r="J195" i="10"/>
  <c r="K195" i="10"/>
  <c r="G196" i="10"/>
  <c r="I196" i="10"/>
  <c r="J196" i="10"/>
  <c r="K196" i="10"/>
  <c r="G197" i="10"/>
  <c r="I197" i="10"/>
  <c r="J197" i="10"/>
  <c r="K197" i="10"/>
  <c r="G198" i="10"/>
  <c r="I198" i="10"/>
  <c r="J198" i="10"/>
  <c r="K198" i="10"/>
  <c r="G199" i="10"/>
  <c r="I199" i="10"/>
  <c r="J199" i="10"/>
  <c r="K199" i="10"/>
  <c r="G200" i="10"/>
  <c r="I200" i="10"/>
  <c r="J200" i="10"/>
  <c r="K200" i="10"/>
  <c r="G201" i="10"/>
  <c r="I201" i="10"/>
  <c r="J201" i="10"/>
  <c r="K201" i="10"/>
  <c r="G202" i="10"/>
  <c r="I202" i="10"/>
  <c r="J202" i="10"/>
  <c r="K202" i="10"/>
  <c r="G203" i="10"/>
  <c r="I203" i="10"/>
  <c r="J203" i="10"/>
  <c r="K203" i="10"/>
  <c r="G204" i="10"/>
  <c r="I204" i="10"/>
  <c r="J204" i="10"/>
  <c r="K204" i="10"/>
  <c r="G205" i="10"/>
  <c r="I205" i="10"/>
  <c r="J205" i="10"/>
  <c r="K205" i="10"/>
  <c r="G206" i="10"/>
  <c r="I206" i="10"/>
  <c r="J206" i="10"/>
  <c r="K206" i="10"/>
  <c r="D9" i="2" l="1"/>
  <c r="J74" i="2"/>
  <c r="F7" i="24"/>
  <c r="F8" i="24"/>
  <c r="F9" i="24"/>
  <c r="F10" i="24"/>
  <c r="F11" i="24"/>
  <c r="F12" i="24"/>
  <c r="F13" i="24"/>
  <c r="F14" i="24"/>
  <c r="F15" i="24"/>
  <c r="F16" i="24"/>
  <c r="F17" i="24"/>
  <c r="F18" i="24"/>
  <c r="F19" i="24"/>
  <c r="F20" i="24"/>
  <c r="F21" i="24"/>
  <c r="F22" i="24"/>
  <c r="F23" i="24"/>
  <c r="F24" i="24"/>
  <c r="F25" i="24"/>
  <c r="F26" i="24"/>
  <c r="F27" i="24"/>
  <c r="F28" i="24"/>
  <c r="F29" i="24"/>
  <c r="F30" i="24"/>
  <c r="F31" i="24"/>
  <c r="F32" i="24"/>
  <c r="F33" i="24"/>
  <c r="F34" i="24"/>
  <c r="F35" i="24"/>
  <c r="F36" i="24"/>
  <c r="F37" i="24"/>
  <c r="F38" i="24"/>
  <c r="F39" i="24"/>
  <c r="F40" i="24"/>
  <c r="F41" i="24"/>
  <c r="F42" i="24"/>
  <c r="F43" i="24"/>
  <c r="F44" i="24"/>
  <c r="F45" i="24"/>
  <c r="F46" i="24"/>
  <c r="F47" i="24"/>
  <c r="F48" i="24"/>
  <c r="F49" i="24"/>
  <c r="F50" i="24"/>
  <c r="F51" i="24"/>
  <c r="F52" i="24"/>
  <c r="F53" i="24"/>
  <c r="F54" i="24"/>
  <c r="F55" i="24"/>
  <c r="F56" i="24"/>
  <c r="F57" i="24"/>
  <c r="F58" i="24"/>
  <c r="F59" i="24"/>
  <c r="F60" i="24"/>
  <c r="F61" i="24"/>
  <c r="F62" i="24"/>
  <c r="F63" i="24"/>
  <c r="F64" i="24"/>
  <c r="F65" i="24"/>
  <c r="F66" i="24"/>
  <c r="F67" i="24"/>
  <c r="F68" i="24"/>
  <c r="F69" i="24"/>
  <c r="F70" i="24"/>
  <c r="F71" i="24"/>
  <c r="F72" i="24"/>
  <c r="F73" i="24"/>
  <c r="F74" i="24"/>
  <c r="F75" i="24"/>
  <c r="F76" i="24"/>
  <c r="F77" i="24"/>
  <c r="F78" i="24"/>
  <c r="F79" i="24"/>
  <c r="F80" i="24"/>
  <c r="F81" i="24"/>
  <c r="F82" i="24"/>
  <c r="F83" i="24"/>
  <c r="F84" i="24"/>
  <c r="F85" i="24"/>
  <c r="F86" i="24"/>
  <c r="F87" i="24"/>
  <c r="F88" i="24"/>
  <c r="F89" i="24"/>
  <c r="F90" i="24"/>
  <c r="F91" i="24"/>
  <c r="F92" i="24"/>
  <c r="F93" i="24"/>
  <c r="F94" i="24"/>
  <c r="F95" i="24"/>
  <c r="F96" i="24"/>
  <c r="F97" i="24"/>
  <c r="F98" i="24"/>
  <c r="F99" i="24"/>
  <c r="F100" i="24"/>
  <c r="F101" i="24"/>
  <c r="F102" i="24"/>
  <c r="F103" i="24"/>
  <c r="F104" i="24"/>
  <c r="F105" i="24"/>
  <c r="F106" i="24"/>
  <c r="G18" i="2"/>
  <c r="G19" i="2"/>
  <c r="G17" i="2"/>
  <c r="Z3" i="2"/>
  <c r="F8" i="2" s="1"/>
  <c r="H61" i="2"/>
  <c r="J53" i="2" s="1"/>
  <c r="G61" i="2"/>
  <c r="J8" i="10"/>
  <c r="G67" i="2" l="1"/>
  <c r="M5" i="25" l="1"/>
  <c r="G36" i="2"/>
  <c r="H12" i="10" l="1"/>
  <c r="H16" i="10"/>
  <c r="H20" i="10"/>
  <c r="H24" i="10"/>
  <c r="H28" i="10"/>
  <c r="H32" i="10"/>
  <c r="H36" i="10"/>
  <c r="H40" i="10"/>
  <c r="H44" i="10"/>
  <c r="H48" i="10"/>
  <c r="H52" i="10"/>
  <c r="H56" i="10"/>
  <c r="H60" i="10"/>
  <c r="H64" i="10"/>
  <c r="H68" i="10"/>
  <c r="H72" i="10"/>
  <c r="H76" i="10"/>
  <c r="H80" i="10"/>
  <c r="H84" i="10"/>
  <c r="H88" i="10"/>
  <c r="H92" i="10"/>
  <c r="H96" i="10"/>
  <c r="H100" i="10"/>
  <c r="H104" i="10"/>
  <c r="H108" i="10"/>
  <c r="H112" i="10"/>
  <c r="H116" i="10"/>
  <c r="H120" i="10"/>
  <c r="H124" i="10"/>
  <c r="H128" i="10"/>
  <c r="H132" i="10"/>
  <c r="H136" i="10"/>
  <c r="H140" i="10"/>
  <c r="H144" i="10"/>
  <c r="H148" i="10"/>
  <c r="H152" i="10"/>
  <c r="H156" i="10"/>
  <c r="H160" i="10"/>
  <c r="H164" i="10"/>
  <c r="H168" i="10"/>
  <c r="H172" i="10"/>
  <c r="H176" i="10"/>
  <c r="H180" i="10"/>
  <c r="H184" i="10"/>
  <c r="H188" i="10"/>
  <c r="H192" i="10"/>
  <c r="H196" i="10"/>
  <c r="H200" i="10"/>
  <c r="H204" i="10"/>
  <c r="H46" i="10"/>
  <c r="H106" i="10"/>
  <c r="H126" i="10"/>
  <c r="H146" i="10"/>
  <c r="H154" i="10"/>
  <c r="H158" i="10"/>
  <c r="H170" i="10"/>
  <c r="H9" i="10"/>
  <c r="H13" i="10"/>
  <c r="H17" i="10"/>
  <c r="H21" i="10"/>
  <c r="H25" i="10"/>
  <c r="H29" i="10"/>
  <c r="H33" i="10"/>
  <c r="H37" i="10"/>
  <c r="H41" i="10"/>
  <c r="H45" i="10"/>
  <c r="H49" i="10"/>
  <c r="H53" i="10"/>
  <c r="H57" i="10"/>
  <c r="H61" i="10"/>
  <c r="H65" i="10"/>
  <c r="H69" i="10"/>
  <c r="H73" i="10"/>
  <c r="H77" i="10"/>
  <c r="H81" i="10"/>
  <c r="H85" i="10"/>
  <c r="H89" i="10"/>
  <c r="H93" i="10"/>
  <c r="H97" i="10"/>
  <c r="H101" i="10"/>
  <c r="H105" i="10"/>
  <c r="H109" i="10"/>
  <c r="H113" i="10"/>
  <c r="H117" i="10"/>
  <c r="H121" i="10"/>
  <c r="H125" i="10"/>
  <c r="H129" i="10"/>
  <c r="H133" i="10"/>
  <c r="H137" i="10"/>
  <c r="H141" i="10"/>
  <c r="H145" i="10"/>
  <c r="H149" i="10"/>
  <c r="H153" i="10"/>
  <c r="H157" i="10"/>
  <c r="H161" i="10"/>
  <c r="H165" i="10"/>
  <c r="H169" i="10"/>
  <c r="H173" i="10"/>
  <c r="H177" i="10"/>
  <c r="H181" i="10"/>
  <c r="H185" i="10"/>
  <c r="H189" i="10"/>
  <c r="H193" i="10"/>
  <c r="H197" i="10"/>
  <c r="H201" i="10"/>
  <c r="H205" i="10"/>
  <c r="H10" i="10"/>
  <c r="H14" i="10"/>
  <c r="H22" i="10"/>
  <c r="H26" i="10"/>
  <c r="H30" i="10"/>
  <c r="H34" i="10"/>
  <c r="H38" i="10"/>
  <c r="H42" i="10"/>
  <c r="H50" i="10"/>
  <c r="H54" i="10"/>
  <c r="H58" i="10"/>
  <c r="H62" i="10"/>
  <c r="H66" i="10"/>
  <c r="H70" i="10"/>
  <c r="H74" i="10"/>
  <c r="H78" i="10"/>
  <c r="H82" i="10"/>
  <c r="H86" i="10"/>
  <c r="H90" i="10"/>
  <c r="H94" i="10"/>
  <c r="H98" i="10"/>
  <c r="H102" i="10"/>
  <c r="H110" i="10"/>
  <c r="H114" i="10"/>
  <c r="H118" i="10"/>
  <c r="H122" i="10"/>
  <c r="H130" i="10"/>
  <c r="H134" i="10"/>
  <c r="H138" i="10"/>
  <c r="H142" i="10"/>
  <c r="H150" i="10"/>
  <c r="H162" i="10"/>
  <c r="H166" i="10"/>
  <c r="H174" i="10"/>
  <c r="H178" i="10"/>
  <c r="H18" i="10"/>
  <c r="H23" i="10"/>
  <c r="H39" i="10"/>
  <c r="H55" i="10"/>
  <c r="H71" i="10"/>
  <c r="H87" i="10"/>
  <c r="H103" i="10"/>
  <c r="H119" i="10"/>
  <c r="H135" i="10"/>
  <c r="H151" i="10"/>
  <c r="H167" i="10"/>
  <c r="H182" i="10"/>
  <c r="H190" i="10"/>
  <c r="H198" i="10"/>
  <c r="H206" i="10"/>
  <c r="H67" i="10"/>
  <c r="H99" i="10"/>
  <c r="H131" i="10"/>
  <c r="H163" i="10"/>
  <c r="H195" i="10"/>
  <c r="H203" i="10"/>
  <c r="H11" i="10"/>
  <c r="H27" i="10"/>
  <c r="H43" i="10"/>
  <c r="H59" i="10"/>
  <c r="H75" i="10"/>
  <c r="H91" i="10"/>
  <c r="H107" i="10"/>
  <c r="H123" i="10"/>
  <c r="H139" i="10"/>
  <c r="H155" i="10"/>
  <c r="H171" i="10"/>
  <c r="H183" i="10"/>
  <c r="H191" i="10"/>
  <c r="H199" i="10"/>
  <c r="H194" i="10"/>
  <c r="H19" i="10"/>
  <c r="H35" i="10"/>
  <c r="H51" i="10"/>
  <c r="H115" i="10"/>
  <c r="H147" i="10"/>
  <c r="H179" i="10"/>
  <c r="H187" i="10"/>
  <c r="H15" i="10"/>
  <c r="H31" i="10"/>
  <c r="H47" i="10"/>
  <c r="H63" i="10"/>
  <c r="H79" i="10"/>
  <c r="H95" i="10"/>
  <c r="H111" i="10"/>
  <c r="H127" i="10"/>
  <c r="H143" i="10"/>
  <c r="H159" i="10"/>
  <c r="H175" i="10"/>
  <c r="H186" i="10"/>
  <c r="H202" i="10"/>
  <c r="H83" i="10"/>
  <c r="H7" i="12"/>
  <c r="H8" i="12"/>
  <c r="H9" i="12"/>
  <c r="H10" i="12"/>
  <c r="H11" i="12"/>
  <c r="H12" i="12"/>
  <c r="H13" i="12"/>
  <c r="H14" i="12"/>
  <c r="H15" i="12"/>
  <c r="H16" i="12"/>
  <c r="H17" i="12"/>
  <c r="H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67" i="12"/>
  <c r="H68" i="12"/>
  <c r="H69" i="12"/>
  <c r="H70" i="12"/>
  <c r="H71" i="12"/>
  <c r="H72" i="12"/>
  <c r="H73" i="12"/>
  <c r="H74" i="12"/>
  <c r="H75" i="12"/>
  <c r="H76" i="12"/>
  <c r="H77" i="12"/>
  <c r="H78" i="12"/>
  <c r="H79" i="12"/>
  <c r="H80" i="12"/>
  <c r="H81" i="12"/>
  <c r="H82" i="12"/>
  <c r="H83" i="12"/>
  <c r="H84" i="12"/>
  <c r="H85" i="12"/>
  <c r="H86" i="12"/>
  <c r="H87" i="12"/>
  <c r="H88" i="12"/>
  <c r="H89" i="12"/>
  <c r="H90" i="12"/>
  <c r="H91" i="12"/>
  <c r="H92" i="12"/>
  <c r="H93" i="12"/>
  <c r="H94" i="12"/>
  <c r="H95" i="12"/>
  <c r="H96" i="12"/>
  <c r="H97" i="12"/>
  <c r="H98" i="12"/>
  <c r="H99" i="12"/>
  <c r="H100" i="12"/>
  <c r="H101" i="12"/>
  <c r="H102" i="12"/>
  <c r="H103" i="12"/>
  <c r="H104" i="12"/>
  <c r="H105" i="12"/>
  <c r="H106" i="12"/>
  <c r="M107" i="7" l="1"/>
  <c r="M106" i="7"/>
  <c r="M105" i="7"/>
  <c r="M104" i="7"/>
  <c r="M103" i="7"/>
  <c r="M102" i="7"/>
  <c r="M101" i="7"/>
  <c r="M100" i="7"/>
  <c r="M99" i="7"/>
  <c r="M98" i="7"/>
  <c r="M97" i="7"/>
  <c r="M96" i="7"/>
  <c r="M95" i="7"/>
  <c r="M94" i="7"/>
  <c r="M93" i="7"/>
  <c r="M92" i="7"/>
  <c r="M91" i="7"/>
  <c r="M90" i="7"/>
  <c r="M89" i="7"/>
  <c r="M88" i="7"/>
  <c r="M87" i="7"/>
  <c r="M86" i="7"/>
  <c r="M85" i="7"/>
  <c r="M84" i="7"/>
  <c r="M83" i="7"/>
  <c r="M82" i="7"/>
  <c r="M81" i="7"/>
  <c r="M80" i="7"/>
  <c r="M79" i="7"/>
  <c r="M78" i="7"/>
  <c r="M77" i="7"/>
  <c r="M76" i="7"/>
  <c r="M75" i="7"/>
  <c r="M74" i="7"/>
  <c r="M73" i="7"/>
  <c r="M72" i="7"/>
  <c r="M71" i="7"/>
  <c r="M70" i="7"/>
  <c r="M69" i="7"/>
  <c r="M68" i="7"/>
  <c r="M67" i="7"/>
  <c r="M66" i="7"/>
  <c r="M65" i="7"/>
  <c r="M64" i="7"/>
  <c r="M63" i="7"/>
  <c r="M62" i="7"/>
  <c r="M61" i="7"/>
  <c r="M60" i="7"/>
  <c r="M59" i="7"/>
  <c r="M58" i="7"/>
  <c r="M57" i="7"/>
  <c r="M56" i="7"/>
  <c r="M55" i="7"/>
  <c r="M54" i="7"/>
  <c r="M53" i="7"/>
  <c r="M52" i="7"/>
  <c r="M51" i="7"/>
  <c r="M50" i="7"/>
  <c r="M49" i="7"/>
  <c r="M48" i="7"/>
  <c r="M47" i="7"/>
  <c r="M46" i="7"/>
  <c r="M45" i="7"/>
  <c r="M44" i="7"/>
  <c r="M43" i="7"/>
  <c r="M42" i="7"/>
  <c r="M41" i="7"/>
  <c r="M40" i="7"/>
  <c r="M39" i="7"/>
  <c r="M38" i="7"/>
  <c r="M37" i="7"/>
  <c r="M36" i="7"/>
  <c r="M35" i="7"/>
  <c r="M34" i="7"/>
  <c r="M33" i="7"/>
  <c r="M32" i="7"/>
  <c r="M31" i="7"/>
  <c r="M30" i="7"/>
  <c r="M29" i="7"/>
  <c r="M28" i="7"/>
  <c r="M27" i="7"/>
  <c r="M26" i="7"/>
  <c r="M25" i="7"/>
  <c r="M24" i="7"/>
  <c r="M23" i="7"/>
  <c r="M22" i="7"/>
  <c r="M21" i="7"/>
  <c r="M20" i="7"/>
  <c r="M19" i="7"/>
  <c r="M18" i="7"/>
  <c r="M17" i="7"/>
  <c r="M16" i="7"/>
  <c r="M15" i="7"/>
  <c r="M14" i="7"/>
  <c r="M13" i="7"/>
  <c r="M12" i="7"/>
  <c r="M11" i="7"/>
  <c r="M9" i="7"/>
  <c r="M8" i="7"/>
  <c r="O9" i="4"/>
  <c r="G9" i="27" l="1" a="1"/>
  <c r="G9" i="27" s="1"/>
  <c r="G10" i="27" a="1"/>
  <c r="G10" i="27" s="1"/>
  <c r="G11" i="27" a="1"/>
  <c r="G11" i="27" s="1"/>
  <c r="G12" i="27" a="1"/>
  <c r="G12" i="27" s="1"/>
  <c r="G13" i="27" a="1"/>
  <c r="G13" i="27" s="1"/>
  <c r="G14" i="27" a="1"/>
  <c r="G14" i="27" s="1"/>
  <c r="G15" i="27" a="1"/>
  <c r="G15" i="27" s="1"/>
  <c r="G16" i="27" a="1"/>
  <c r="G16" i="27" s="1"/>
  <c r="G17" i="27" a="1"/>
  <c r="G17" i="27" s="1"/>
  <c r="G18" i="27" a="1"/>
  <c r="G18" i="27" s="1"/>
  <c r="G19" i="27" a="1"/>
  <c r="G19" i="27" s="1"/>
  <c r="G20" i="27" a="1"/>
  <c r="G20" i="27" s="1"/>
  <c r="G21" i="27" a="1"/>
  <c r="G21" i="27" s="1"/>
  <c r="G22" i="27" a="1"/>
  <c r="G22" i="27" s="1"/>
  <c r="G23" i="27" a="1"/>
  <c r="G23" i="27" s="1"/>
  <c r="G24" i="27" a="1"/>
  <c r="G24" i="27" s="1"/>
  <c r="G25" i="27" a="1"/>
  <c r="G25" i="27" s="1"/>
  <c r="G26" i="27" a="1"/>
  <c r="G26" i="27" s="1"/>
  <c r="G27" i="27" a="1"/>
  <c r="G27" i="27" s="1"/>
  <c r="G28" i="27" a="1"/>
  <c r="G28" i="27" s="1"/>
  <c r="G29" i="27" a="1"/>
  <c r="G29" i="27" s="1"/>
  <c r="G30" i="27" a="1"/>
  <c r="G30" i="27" s="1"/>
  <c r="G31" i="27" a="1"/>
  <c r="G31" i="27" s="1"/>
  <c r="G32" i="27" a="1"/>
  <c r="G32" i="27" s="1"/>
  <c r="G33" i="27" a="1"/>
  <c r="G33" i="27" s="1"/>
  <c r="G34" i="27" a="1"/>
  <c r="G34" i="27" s="1"/>
  <c r="G35" i="27" a="1"/>
  <c r="G35" i="27" s="1"/>
  <c r="G36" i="27" a="1"/>
  <c r="G36" i="27" s="1"/>
  <c r="G37" i="27" a="1"/>
  <c r="G37" i="27" s="1"/>
  <c r="G38" i="27" a="1"/>
  <c r="G38" i="27" s="1"/>
  <c r="G39" i="27" a="1"/>
  <c r="G39" i="27" s="1"/>
  <c r="G40" i="27" a="1"/>
  <c r="G40" i="27" s="1"/>
  <c r="G41" i="27" a="1"/>
  <c r="G41" i="27" s="1"/>
  <c r="G42" i="27" a="1"/>
  <c r="G42" i="27" s="1"/>
  <c r="G43" i="27" a="1"/>
  <c r="G43" i="27" s="1"/>
  <c r="G44" i="27" a="1"/>
  <c r="G44" i="27" s="1"/>
  <c r="G45" i="27" a="1"/>
  <c r="G45" i="27" s="1"/>
  <c r="G46" i="27" a="1"/>
  <c r="G46" i="27" s="1"/>
  <c r="G47" i="27" a="1"/>
  <c r="G47" i="27" s="1"/>
  <c r="G48" i="27" a="1"/>
  <c r="G48" i="27" s="1"/>
  <c r="G49" i="27" a="1"/>
  <c r="G49" i="27" s="1"/>
  <c r="G50" i="27" a="1"/>
  <c r="G50" i="27" s="1"/>
  <c r="G51" i="27" a="1"/>
  <c r="G51" i="27" s="1"/>
  <c r="G52" i="27" a="1"/>
  <c r="G52" i="27" s="1"/>
  <c r="G53" i="27" a="1"/>
  <c r="G53" i="27" s="1"/>
  <c r="G54" i="27" a="1"/>
  <c r="G54" i="27" s="1"/>
  <c r="G55" i="27" a="1"/>
  <c r="G55" i="27" s="1"/>
  <c r="G56" i="27" a="1"/>
  <c r="G56" i="27" s="1"/>
  <c r="G57" i="27" a="1"/>
  <c r="G57" i="27" s="1"/>
  <c r="G58" i="27" a="1"/>
  <c r="G58" i="27" s="1"/>
  <c r="G59" i="27" a="1"/>
  <c r="G59" i="27" s="1"/>
  <c r="G60" i="27" a="1"/>
  <c r="G60" i="27" s="1"/>
  <c r="G61" i="27" a="1"/>
  <c r="G61" i="27" s="1"/>
  <c r="G62" i="27" a="1"/>
  <c r="G62" i="27" s="1"/>
  <c r="G63" i="27" a="1"/>
  <c r="G63" i="27" s="1"/>
  <c r="G64" i="27" a="1"/>
  <c r="G64" i="27" s="1"/>
  <c r="G65" i="27" a="1"/>
  <c r="G65" i="27" s="1"/>
  <c r="G66" i="27" a="1"/>
  <c r="G66" i="27" s="1"/>
  <c r="G67" i="27" a="1"/>
  <c r="G67" i="27" s="1"/>
  <c r="G68" i="27" a="1"/>
  <c r="G68" i="27" s="1"/>
  <c r="G69" i="27" a="1"/>
  <c r="G69" i="27" s="1"/>
  <c r="G70" i="27" a="1"/>
  <c r="G70" i="27" s="1"/>
  <c r="G71" i="27" a="1"/>
  <c r="G71" i="27" s="1"/>
  <c r="G72" i="27" a="1"/>
  <c r="G72" i="27" s="1"/>
  <c r="G73" i="27" a="1"/>
  <c r="G73" i="27" s="1"/>
  <c r="G74" i="27" a="1"/>
  <c r="G74" i="27" s="1"/>
  <c r="G75" i="27" a="1"/>
  <c r="G75" i="27" s="1"/>
  <c r="G76" i="27" a="1"/>
  <c r="G76" i="27" s="1"/>
  <c r="G77" i="27" a="1"/>
  <c r="G77" i="27" s="1"/>
  <c r="G78" i="27" a="1"/>
  <c r="G78" i="27" s="1"/>
  <c r="G79" i="27" a="1"/>
  <c r="G79" i="27" s="1"/>
  <c r="G80" i="27" a="1"/>
  <c r="G80" i="27" s="1"/>
  <c r="G81" i="27" a="1"/>
  <c r="G81" i="27" s="1"/>
  <c r="G82" i="27" a="1"/>
  <c r="G82" i="27" s="1"/>
  <c r="G83" i="27" a="1"/>
  <c r="G83" i="27" s="1"/>
  <c r="G84" i="27" a="1"/>
  <c r="G84" i="27" s="1"/>
  <c r="G85" i="27" a="1"/>
  <c r="G85" i="27" s="1"/>
  <c r="G86" i="27" a="1"/>
  <c r="G86" i="27" s="1"/>
  <c r="G87" i="27" a="1"/>
  <c r="G87" i="27" s="1"/>
  <c r="G88" i="27" a="1"/>
  <c r="G88" i="27" s="1"/>
  <c r="G89" i="27" a="1"/>
  <c r="G89" i="27" s="1"/>
  <c r="G90" i="27" a="1"/>
  <c r="G90" i="27" s="1"/>
  <c r="G91" i="27" a="1"/>
  <c r="G91" i="27" s="1"/>
  <c r="G92" i="27" a="1"/>
  <c r="G92" i="27" s="1"/>
  <c r="G93" i="27" a="1"/>
  <c r="G93" i="27" s="1"/>
  <c r="G94" i="27" a="1"/>
  <c r="G94" i="27" s="1"/>
  <c r="G95" i="27" a="1"/>
  <c r="G95" i="27" s="1"/>
  <c r="G96" i="27" a="1"/>
  <c r="G96" i="27" s="1"/>
  <c r="G97" i="27" a="1"/>
  <c r="G97" i="27" s="1"/>
  <c r="G98" i="27" a="1"/>
  <c r="G98" i="27" s="1"/>
  <c r="G99" i="27" a="1"/>
  <c r="G99" i="27" s="1"/>
  <c r="G100" i="27" a="1"/>
  <c r="G100" i="27" s="1"/>
  <c r="G101" i="27" a="1"/>
  <c r="G101" i="27" s="1"/>
  <c r="G102" i="27" a="1"/>
  <c r="G102" i="27" s="1"/>
  <c r="G103" i="27" a="1"/>
  <c r="G103" i="27" s="1"/>
  <c r="G104" i="27" a="1"/>
  <c r="G104" i="27" s="1"/>
  <c r="G105" i="27" a="1"/>
  <c r="G105" i="27" s="1"/>
  <c r="G106" i="27" a="1"/>
  <c r="G106" i="27" s="1"/>
  <c r="G107" i="27" a="1"/>
  <c r="G107" i="27" s="1"/>
  <c r="G108" i="27" a="1"/>
  <c r="G108" i="27" s="1"/>
  <c r="G109" i="27" a="1"/>
  <c r="G109" i="27" s="1"/>
  <c r="G110" i="27" a="1"/>
  <c r="G110" i="27" s="1"/>
  <c r="G111" i="27" a="1"/>
  <c r="G111" i="27" s="1"/>
  <c r="G112" i="27" a="1"/>
  <c r="G112" i="27" s="1"/>
  <c r="G113" i="27" a="1"/>
  <c r="G113" i="27" s="1"/>
  <c r="G114" i="27" a="1"/>
  <c r="G114" i="27" s="1"/>
  <c r="G115" i="27" a="1"/>
  <c r="G115" i="27" s="1"/>
  <c r="G116" i="27" a="1"/>
  <c r="G116" i="27" s="1"/>
  <c r="G117" i="27" a="1"/>
  <c r="G117" i="27" s="1"/>
  <c r="G118" i="27" a="1"/>
  <c r="G118" i="27" s="1"/>
  <c r="G119" i="27" a="1"/>
  <c r="G119" i="27" s="1"/>
  <c r="G120" i="27" a="1"/>
  <c r="G120" i="27" s="1"/>
  <c r="G121" i="27" a="1"/>
  <c r="G121" i="27" s="1"/>
  <c r="G122" i="27" a="1"/>
  <c r="G122" i="27" s="1"/>
  <c r="G123" i="27" a="1"/>
  <c r="G123" i="27" s="1"/>
  <c r="G124" i="27" a="1"/>
  <c r="G124" i="27" s="1"/>
  <c r="G125" i="27" a="1"/>
  <c r="G125" i="27" s="1"/>
  <c r="G126" i="27" a="1"/>
  <c r="G126" i="27" s="1"/>
  <c r="G127" i="27" a="1"/>
  <c r="G127" i="27" s="1"/>
  <c r="G128" i="27" a="1"/>
  <c r="G128" i="27" s="1"/>
  <c r="G129" i="27" a="1"/>
  <c r="G129" i="27" s="1"/>
  <c r="G130" i="27" a="1"/>
  <c r="G130" i="27" s="1"/>
  <c r="G131" i="27" a="1"/>
  <c r="G131" i="27" s="1"/>
  <c r="G132" i="27" a="1"/>
  <c r="G132" i="27" s="1"/>
  <c r="G133" i="27" a="1"/>
  <c r="G133" i="27" s="1"/>
  <c r="G134" i="27" a="1"/>
  <c r="G134" i="27" s="1"/>
  <c r="G135" i="27" a="1"/>
  <c r="G135" i="27" s="1"/>
  <c r="G136" i="27" a="1"/>
  <c r="G136" i="27" s="1"/>
  <c r="G137" i="27" a="1"/>
  <c r="G137" i="27" s="1"/>
  <c r="G138" i="27" a="1"/>
  <c r="G138" i="27" s="1"/>
  <c r="G139" i="27" a="1"/>
  <c r="G139" i="27" s="1"/>
  <c r="G140" i="27" a="1"/>
  <c r="G140" i="27" s="1"/>
  <c r="G141" i="27" a="1"/>
  <c r="G141" i="27" s="1"/>
  <c r="G142" i="27" a="1"/>
  <c r="G142" i="27" s="1"/>
  <c r="G143" i="27" a="1"/>
  <c r="G143" i="27" s="1"/>
  <c r="G144" i="27" a="1"/>
  <c r="G144" i="27" s="1"/>
  <c r="G145" i="27" a="1"/>
  <c r="G145" i="27" s="1"/>
  <c r="G146" i="27" a="1"/>
  <c r="G146" i="27" s="1"/>
  <c r="G147" i="27" a="1"/>
  <c r="G147" i="27" s="1"/>
  <c r="G148" i="27" a="1"/>
  <c r="G148" i="27" s="1"/>
  <c r="G149" i="27" a="1"/>
  <c r="G149" i="27" s="1"/>
  <c r="G150" i="27" a="1"/>
  <c r="G150" i="27" s="1"/>
  <c r="G151" i="27" a="1"/>
  <c r="G151" i="27" s="1"/>
  <c r="G152" i="27" a="1"/>
  <c r="G152" i="27" s="1"/>
  <c r="G153" i="27" a="1"/>
  <c r="G153" i="27" s="1"/>
  <c r="G154" i="27" a="1"/>
  <c r="G154" i="27" s="1"/>
  <c r="G155" i="27" a="1"/>
  <c r="G155" i="27" s="1"/>
  <c r="G156" i="27" a="1"/>
  <c r="G156" i="27" s="1"/>
  <c r="G157" i="27" a="1"/>
  <c r="G157" i="27" s="1"/>
  <c r="G158" i="27" a="1"/>
  <c r="G158" i="27" s="1"/>
  <c r="G159" i="27" a="1"/>
  <c r="G159" i="27" s="1"/>
  <c r="G160" i="27" a="1"/>
  <c r="G160" i="27" s="1"/>
  <c r="G161" i="27" a="1"/>
  <c r="G161" i="27" s="1"/>
  <c r="G162" i="27" a="1"/>
  <c r="G162" i="27" s="1"/>
  <c r="G163" i="27" a="1"/>
  <c r="G163" i="27" s="1"/>
  <c r="G164" i="27" a="1"/>
  <c r="G164" i="27" s="1"/>
  <c r="G165" i="27" a="1"/>
  <c r="G165" i="27" s="1"/>
  <c r="G166" i="27" a="1"/>
  <c r="G166" i="27" s="1"/>
  <c r="G167" i="27" a="1"/>
  <c r="G167" i="27" s="1"/>
  <c r="G168" i="27" a="1"/>
  <c r="G168" i="27" s="1"/>
  <c r="G169" i="27" a="1"/>
  <c r="G169" i="27" s="1"/>
  <c r="G170" i="27" a="1"/>
  <c r="G170" i="27" s="1"/>
  <c r="G171" i="27" a="1"/>
  <c r="G171" i="27" s="1"/>
  <c r="G172" i="27" a="1"/>
  <c r="G172" i="27" s="1"/>
  <c r="G173" i="27" a="1"/>
  <c r="G173" i="27" s="1"/>
  <c r="G174" i="27" a="1"/>
  <c r="G174" i="27" s="1"/>
  <c r="G175" i="27" a="1"/>
  <c r="G175" i="27" s="1"/>
  <c r="G176" i="27" a="1"/>
  <c r="G176" i="27" s="1"/>
  <c r="G177" i="27" a="1"/>
  <c r="G177" i="27" s="1"/>
  <c r="G178" i="27" a="1"/>
  <c r="G178" i="27" s="1"/>
  <c r="G179" i="27" a="1"/>
  <c r="G179" i="27" s="1"/>
  <c r="G180" i="27" a="1"/>
  <c r="G180" i="27" s="1"/>
  <c r="G181" i="27" a="1"/>
  <c r="G181" i="27" s="1"/>
  <c r="G182" i="27" a="1"/>
  <c r="G182" i="27" s="1"/>
  <c r="G183" i="27" a="1"/>
  <c r="G183" i="27" s="1"/>
  <c r="G184" i="27" a="1"/>
  <c r="G184" i="27" s="1"/>
  <c r="G185" i="27" a="1"/>
  <c r="G185" i="27" s="1"/>
  <c r="G186" i="27" a="1"/>
  <c r="G186" i="27" s="1"/>
  <c r="G187" i="27" a="1"/>
  <c r="G187" i="27" s="1"/>
  <c r="G188" i="27" a="1"/>
  <c r="G188" i="27" s="1"/>
  <c r="G189" i="27" a="1"/>
  <c r="G189" i="27" s="1"/>
  <c r="G190" i="27" a="1"/>
  <c r="G190" i="27" s="1"/>
  <c r="G191" i="27" a="1"/>
  <c r="G191" i="27" s="1"/>
  <c r="G192" i="27" a="1"/>
  <c r="G192" i="27" s="1"/>
  <c r="G193" i="27" a="1"/>
  <c r="G193" i="27" s="1"/>
  <c r="G194" i="27" a="1"/>
  <c r="G194" i="27" s="1"/>
  <c r="G195" i="27" a="1"/>
  <c r="G195" i="27" s="1"/>
  <c r="G196" i="27" a="1"/>
  <c r="G196" i="27" s="1"/>
  <c r="G197" i="27" a="1"/>
  <c r="G197" i="27" s="1"/>
  <c r="G198" i="27" a="1"/>
  <c r="G198" i="27" s="1"/>
  <c r="G199" i="27" a="1"/>
  <c r="G199" i="27" s="1"/>
  <c r="G200" i="27" a="1"/>
  <c r="G200" i="27" s="1"/>
  <c r="G201" i="27" a="1"/>
  <c r="G201" i="27" s="1"/>
  <c r="G202" i="27" a="1"/>
  <c r="G202" i="27" s="1"/>
  <c r="G203" i="27" a="1"/>
  <c r="G203" i="27" s="1"/>
  <c r="G204" i="27" a="1"/>
  <c r="G204" i="27" s="1"/>
  <c r="G205" i="27" a="1"/>
  <c r="G205" i="27" s="1"/>
  <c r="G206" i="27" a="1"/>
  <c r="G206" i="27" s="1"/>
  <c r="G207" i="27" a="1"/>
  <c r="G207" i="27" s="1"/>
  <c r="G208" i="27" a="1"/>
  <c r="G208" i="27" s="1"/>
  <c r="G209" i="27" a="1"/>
  <c r="G209" i="27" s="1"/>
  <c r="G210" i="27" a="1"/>
  <c r="G210" i="27" s="1"/>
  <c r="G211" i="27" a="1"/>
  <c r="G211" i="27" s="1"/>
  <c r="G212" i="27" a="1"/>
  <c r="G212" i="27" s="1"/>
  <c r="G213" i="27" a="1"/>
  <c r="G213" i="27" s="1"/>
  <c r="G214" i="27" a="1"/>
  <c r="G214" i="27" s="1"/>
  <c r="G215" i="27" a="1"/>
  <c r="G215" i="27" s="1"/>
  <c r="G216" i="27" a="1"/>
  <c r="G216" i="27" s="1"/>
  <c r="G217" i="27" a="1"/>
  <c r="G217" i="27" s="1"/>
  <c r="G218" i="27" a="1"/>
  <c r="G218" i="27" s="1"/>
  <c r="G219" i="27" a="1"/>
  <c r="G219" i="27" s="1"/>
  <c r="G220" i="27" a="1"/>
  <c r="G220" i="27" s="1"/>
  <c r="G221" i="27" a="1"/>
  <c r="G221" i="27" s="1"/>
  <c r="G222" i="27" a="1"/>
  <c r="G222" i="27" s="1"/>
  <c r="G223" i="27" a="1"/>
  <c r="G223" i="27" s="1"/>
  <c r="G224" i="27" a="1"/>
  <c r="G224" i="27" s="1"/>
  <c r="G225" i="27" a="1"/>
  <c r="G225" i="27" s="1"/>
  <c r="G226" i="27" a="1"/>
  <c r="G226" i="27" s="1"/>
  <c r="G227" i="27" a="1"/>
  <c r="G227" i="27" s="1"/>
  <c r="G228" i="27" a="1"/>
  <c r="G228" i="27" s="1"/>
  <c r="G229" i="27" a="1"/>
  <c r="G229" i="27" s="1"/>
  <c r="G230" i="27" a="1"/>
  <c r="G230" i="27" s="1"/>
  <c r="G231" i="27" a="1"/>
  <c r="G231" i="27" s="1"/>
  <c r="G232" i="27" a="1"/>
  <c r="G232" i="27" s="1"/>
  <c r="G233" i="27" a="1"/>
  <c r="G233" i="27" s="1"/>
  <c r="G234" i="27" a="1"/>
  <c r="G234" i="27" s="1"/>
  <c r="G235" i="27" a="1"/>
  <c r="G235" i="27" s="1"/>
  <c r="G236" i="27" a="1"/>
  <c r="G236" i="27" s="1"/>
  <c r="G237" i="27" a="1"/>
  <c r="G237" i="27" s="1"/>
  <c r="G238" i="27" a="1"/>
  <c r="G238" i="27" s="1"/>
  <c r="G239" i="27" a="1"/>
  <c r="G239" i="27" s="1"/>
  <c r="G240" i="27" a="1"/>
  <c r="G240" i="27" s="1"/>
  <c r="G241" i="27" a="1"/>
  <c r="G241" i="27" s="1"/>
  <c r="G242" i="27" a="1"/>
  <c r="G242" i="27" s="1"/>
  <c r="G243" i="27" a="1"/>
  <c r="G243" i="27" s="1"/>
  <c r="G244" i="27" a="1"/>
  <c r="G244" i="27" s="1"/>
  <c r="G245" i="27" a="1"/>
  <c r="G245" i="27" s="1"/>
  <c r="G246" i="27" a="1"/>
  <c r="G246" i="27" s="1"/>
  <c r="G247" i="27" a="1"/>
  <c r="G247" i="27" s="1"/>
  <c r="G248" i="27" a="1"/>
  <c r="G248" i="27" s="1"/>
  <c r="G249" i="27" a="1"/>
  <c r="G249" i="27" s="1"/>
  <c r="G250" i="27" a="1"/>
  <c r="G250" i="27" s="1"/>
  <c r="G251" i="27" a="1"/>
  <c r="G251" i="27" s="1"/>
  <c r="G252" i="27" a="1"/>
  <c r="G252" i="27" s="1"/>
  <c r="G253" i="27" a="1"/>
  <c r="G253" i="27" s="1"/>
  <c r="G254" i="27" a="1"/>
  <c r="G254" i="27" s="1"/>
  <c r="G255" i="27" a="1"/>
  <c r="G255" i="27" s="1"/>
  <c r="G256" i="27" a="1"/>
  <c r="G256" i="27" s="1"/>
  <c r="G257" i="27" a="1"/>
  <c r="G257" i="27" s="1"/>
  <c r="G258" i="27" a="1"/>
  <c r="G258" i="27" s="1"/>
  <c r="G259" i="27" a="1"/>
  <c r="G259" i="27" s="1"/>
  <c r="G260" i="27" a="1"/>
  <c r="G260" i="27" s="1"/>
  <c r="G261" i="27" a="1"/>
  <c r="G261" i="27" s="1"/>
  <c r="G262" i="27" a="1"/>
  <c r="G262" i="27" s="1"/>
  <c r="G263" i="27" a="1"/>
  <c r="G263" i="27" s="1"/>
  <c r="G264" i="27" a="1"/>
  <c r="G264" i="27" s="1"/>
  <c r="G265" i="27" a="1"/>
  <c r="G265" i="27" s="1"/>
  <c r="G266" i="27" a="1"/>
  <c r="G266" i="27" s="1"/>
  <c r="G267" i="27" a="1"/>
  <c r="G267" i="27" s="1"/>
  <c r="G268" i="27" a="1"/>
  <c r="G268" i="27" s="1"/>
  <c r="G269" i="27" a="1"/>
  <c r="G269" i="27" s="1"/>
  <c r="G270" i="27" a="1"/>
  <c r="G270" i="27" s="1"/>
  <c r="G271" i="27" a="1"/>
  <c r="G271" i="27" s="1"/>
  <c r="G272" i="27" a="1"/>
  <c r="G272" i="27" s="1"/>
  <c r="G273" i="27" a="1"/>
  <c r="G273" i="27" s="1"/>
  <c r="G274" i="27" a="1"/>
  <c r="G274" i="27" s="1"/>
  <c r="G275" i="27" a="1"/>
  <c r="G275" i="27" s="1"/>
  <c r="G276" i="27" a="1"/>
  <c r="G276" i="27" s="1"/>
  <c r="G277" i="27" a="1"/>
  <c r="G277" i="27" s="1"/>
  <c r="G278" i="27" a="1"/>
  <c r="G278" i="27" s="1"/>
  <c r="G279" i="27" a="1"/>
  <c r="G279" i="27" s="1"/>
  <c r="G280" i="27" a="1"/>
  <c r="G280" i="27" s="1"/>
  <c r="G281" i="27" a="1"/>
  <c r="G281" i="27" s="1"/>
  <c r="G282" i="27" a="1"/>
  <c r="G282" i="27" s="1"/>
  <c r="G283" i="27" a="1"/>
  <c r="G283" i="27" s="1"/>
  <c r="G284" i="27" a="1"/>
  <c r="G284" i="27" s="1"/>
  <c r="G285" i="27" a="1"/>
  <c r="G285" i="27" s="1"/>
  <c r="G286" i="27" a="1"/>
  <c r="G286" i="27" s="1"/>
  <c r="G287" i="27" a="1"/>
  <c r="G287" i="27" s="1"/>
  <c r="G288" i="27" a="1"/>
  <c r="G288" i="27" s="1"/>
  <c r="G289" i="27" a="1"/>
  <c r="G289" i="27" s="1"/>
  <c r="G290" i="27" a="1"/>
  <c r="G290" i="27" s="1"/>
  <c r="G291" i="27" a="1"/>
  <c r="G291" i="27" s="1"/>
  <c r="G292" i="27" a="1"/>
  <c r="G292" i="27" s="1"/>
  <c r="G293" i="27" a="1"/>
  <c r="G293" i="27" s="1"/>
  <c r="G294" i="27" a="1"/>
  <c r="G294" i="27" s="1"/>
  <c r="G295" i="27" a="1"/>
  <c r="G295" i="27" s="1"/>
  <c r="G296" i="27" a="1"/>
  <c r="G296" i="27" s="1"/>
  <c r="G297" i="27" a="1"/>
  <c r="G297" i="27" s="1"/>
  <c r="G298" i="27" a="1"/>
  <c r="G298" i="27" s="1"/>
  <c r="G299" i="27" a="1"/>
  <c r="G299" i="27" s="1"/>
  <c r="G300" i="27" a="1"/>
  <c r="G300" i="27" s="1"/>
  <c r="G301" i="27" a="1"/>
  <c r="G301" i="27" s="1"/>
  <c r="G302" i="27" a="1"/>
  <c r="G302" i="27" s="1"/>
  <c r="G303" i="27" a="1"/>
  <c r="G303" i="27" s="1"/>
  <c r="G304" i="27" a="1"/>
  <c r="G304" i="27" s="1"/>
  <c r="G305" i="27" a="1"/>
  <c r="G305" i="27" s="1"/>
  <c r="G306" i="27" a="1"/>
  <c r="G306" i="27" s="1"/>
  <c r="G307" i="27" a="1"/>
  <c r="G307" i="27" s="1"/>
  <c r="G308" i="27" a="1"/>
  <c r="G308" i="27" s="1"/>
  <c r="G309" i="27" a="1"/>
  <c r="G309" i="27" s="1"/>
  <c r="G310" i="27" a="1"/>
  <c r="G310" i="27" s="1"/>
  <c r="G311" i="27" a="1"/>
  <c r="G311" i="27" s="1"/>
  <c r="G312" i="27" a="1"/>
  <c r="G312" i="27" s="1"/>
  <c r="G313" i="27" a="1"/>
  <c r="G313" i="27" s="1"/>
  <c r="G314" i="27" a="1"/>
  <c r="G314" i="27" s="1"/>
  <c r="G315" i="27" a="1"/>
  <c r="G315" i="27" s="1"/>
  <c r="G316" i="27" a="1"/>
  <c r="G316" i="27" s="1"/>
  <c r="G317" i="27" a="1"/>
  <c r="G317" i="27" s="1"/>
  <c r="G318" i="27" a="1"/>
  <c r="G318" i="27" s="1"/>
  <c r="G319" i="27" a="1"/>
  <c r="G319" i="27" s="1"/>
  <c r="G320" i="27" a="1"/>
  <c r="G320" i="27" s="1"/>
  <c r="G321" i="27" a="1"/>
  <c r="G321" i="27" s="1"/>
  <c r="G322" i="27" a="1"/>
  <c r="G322" i="27" s="1"/>
  <c r="G323" i="27" a="1"/>
  <c r="G323" i="27" s="1"/>
  <c r="G324" i="27" a="1"/>
  <c r="G324" i="27" s="1"/>
  <c r="G325" i="27" a="1"/>
  <c r="G325" i="27" s="1"/>
  <c r="G326" i="27" a="1"/>
  <c r="G326" i="27" s="1"/>
  <c r="G327" i="27" a="1"/>
  <c r="G327" i="27" s="1"/>
  <c r="G328" i="27" a="1"/>
  <c r="G328" i="27" s="1"/>
  <c r="G329" i="27" a="1"/>
  <c r="G329" i="27" s="1"/>
  <c r="G330" i="27" a="1"/>
  <c r="G330" i="27" s="1"/>
  <c r="G331" i="27" a="1"/>
  <c r="G331" i="27" s="1"/>
  <c r="G332" i="27" a="1"/>
  <c r="G332" i="27" s="1"/>
  <c r="G333" i="27" a="1"/>
  <c r="G333" i="27" s="1"/>
  <c r="G334" i="27" a="1"/>
  <c r="G334" i="27" s="1"/>
  <c r="G335" i="27" a="1"/>
  <c r="G335" i="27" s="1"/>
  <c r="G336" i="27" a="1"/>
  <c r="G336" i="27" s="1"/>
  <c r="G337" i="27" a="1"/>
  <c r="G337" i="27" s="1"/>
  <c r="G338" i="27" a="1"/>
  <c r="G338" i="27" s="1"/>
  <c r="G339" i="27" a="1"/>
  <c r="G339" i="27" s="1"/>
  <c r="G340" i="27" a="1"/>
  <c r="G340" i="27" s="1"/>
  <c r="G341" i="27" a="1"/>
  <c r="G341" i="27" s="1"/>
  <c r="G342" i="27" a="1"/>
  <c r="G342" i="27" s="1"/>
  <c r="G343" i="27" a="1"/>
  <c r="G343" i="27" s="1"/>
  <c r="G344" i="27" a="1"/>
  <c r="G344" i="27" s="1"/>
  <c r="G345" i="27" a="1"/>
  <c r="G345" i="27" s="1"/>
  <c r="G346" i="27" a="1"/>
  <c r="G346" i="27" s="1"/>
  <c r="G347" i="27" a="1"/>
  <c r="G347" i="27" s="1"/>
  <c r="G348" i="27" a="1"/>
  <c r="G348" i="27" s="1"/>
  <c r="G349" i="27" a="1"/>
  <c r="G349" i="27" s="1"/>
  <c r="G350" i="27" a="1"/>
  <c r="G350" i="27" s="1"/>
  <c r="G351" i="27" a="1"/>
  <c r="G351" i="27" s="1"/>
  <c r="G352" i="27" a="1"/>
  <c r="G352" i="27" s="1"/>
  <c r="G353" i="27" a="1"/>
  <c r="G353" i="27" s="1"/>
  <c r="G354" i="27" a="1"/>
  <c r="G354" i="27" s="1"/>
  <c r="G355" i="27" a="1"/>
  <c r="G355" i="27" s="1"/>
  <c r="G356" i="27" a="1"/>
  <c r="G356" i="27" s="1"/>
  <c r="G357" i="27" a="1"/>
  <c r="G357" i="27"/>
  <c r="G358" i="27" a="1"/>
  <c r="G358" i="27" s="1"/>
  <c r="G359" i="27" a="1"/>
  <c r="G359" i="27" s="1"/>
  <c r="G360" i="27" a="1"/>
  <c r="G360" i="27" s="1"/>
  <c r="G361" i="27" a="1"/>
  <c r="G361" i="27" s="1"/>
  <c r="G362" i="27" a="1"/>
  <c r="G362" i="27" s="1"/>
  <c r="G363" i="27" a="1"/>
  <c r="G363" i="27" s="1"/>
  <c r="G364" i="27" a="1"/>
  <c r="G364" i="27" s="1"/>
  <c r="G365" i="27" a="1"/>
  <c r="G365" i="27" s="1"/>
  <c r="G366" i="27" a="1"/>
  <c r="G366" i="27" s="1"/>
  <c r="G367" i="27" a="1"/>
  <c r="G367" i="27" s="1"/>
  <c r="G368" i="27" a="1"/>
  <c r="G368" i="27" s="1"/>
  <c r="G369" i="27" a="1"/>
  <c r="G369" i="27" s="1"/>
  <c r="G370" i="27" a="1"/>
  <c r="G370" i="27" s="1"/>
  <c r="G371" i="27" a="1"/>
  <c r="G371" i="27" s="1"/>
  <c r="G372" i="27" a="1"/>
  <c r="G372" i="27" s="1"/>
  <c r="G373" i="27" a="1"/>
  <c r="G373" i="27" s="1"/>
  <c r="G374" i="27" a="1"/>
  <c r="G374" i="27" s="1"/>
  <c r="G375" i="27" a="1"/>
  <c r="G375" i="27" s="1"/>
  <c r="G376" i="27" a="1"/>
  <c r="G376" i="27" s="1"/>
  <c r="G377" i="27" a="1"/>
  <c r="G377" i="27" s="1"/>
  <c r="G378" i="27" a="1"/>
  <c r="G378" i="27" s="1"/>
  <c r="G379" i="27" a="1"/>
  <c r="G379" i="27" s="1"/>
  <c r="G380" i="27" a="1"/>
  <c r="G380" i="27" s="1"/>
  <c r="G381" i="27" a="1"/>
  <c r="G381" i="27" s="1"/>
  <c r="G382" i="27" a="1"/>
  <c r="G382" i="27" s="1"/>
  <c r="G383" i="27" a="1"/>
  <c r="G383" i="27" s="1"/>
  <c r="G384" i="27" a="1"/>
  <c r="G384" i="27" s="1"/>
  <c r="G385" i="27" a="1"/>
  <c r="G385" i="27" s="1"/>
  <c r="G386" i="27" a="1"/>
  <c r="G386" i="27" s="1"/>
  <c r="G387" i="27" a="1"/>
  <c r="G387" i="27" s="1"/>
  <c r="G388" i="27" a="1"/>
  <c r="G388" i="27" s="1"/>
  <c r="G389" i="27" a="1"/>
  <c r="G389" i="27" s="1"/>
  <c r="G390" i="27" a="1"/>
  <c r="G390" i="27" s="1"/>
  <c r="G391" i="27" a="1"/>
  <c r="G391" i="27" s="1"/>
  <c r="G392" i="27" a="1"/>
  <c r="G392" i="27" s="1"/>
  <c r="G393" i="27" a="1"/>
  <c r="G393" i="27" s="1"/>
  <c r="G394" i="27" a="1"/>
  <c r="G394" i="27" s="1"/>
  <c r="G395" i="27" a="1"/>
  <c r="G395" i="27" s="1"/>
  <c r="G396" i="27" a="1"/>
  <c r="G396" i="27" s="1"/>
  <c r="G397" i="27" a="1"/>
  <c r="G397" i="27" s="1"/>
  <c r="G398" i="27" a="1"/>
  <c r="G398" i="27" s="1"/>
  <c r="G399" i="27" a="1"/>
  <c r="G399" i="27" s="1"/>
  <c r="G400" i="27" a="1"/>
  <c r="G400" i="27"/>
  <c r="G401" i="27" a="1"/>
  <c r="G401" i="27" s="1"/>
  <c r="G402" i="27" a="1"/>
  <c r="G402" i="27" s="1"/>
  <c r="G403" i="27" a="1"/>
  <c r="G403" i="27" s="1"/>
  <c r="G404" i="27" a="1"/>
  <c r="G404" i="27" s="1"/>
  <c r="G405" i="27" a="1"/>
  <c r="G405" i="27" s="1"/>
  <c r="G406" i="27" a="1"/>
  <c r="G406" i="27" s="1"/>
  <c r="G407" i="27" a="1"/>
  <c r="G407" i="27" s="1"/>
  <c r="G408" i="27" a="1"/>
  <c r="G408" i="27" s="1"/>
  <c r="G409" i="27" a="1"/>
  <c r="G409" i="27" s="1"/>
  <c r="G410" i="27" a="1"/>
  <c r="G410" i="27" s="1"/>
  <c r="G411" i="27" a="1"/>
  <c r="G411" i="27" s="1"/>
  <c r="G412" i="27" a="1"/>
  <c r="G412" i="27" s="1"/>
  <c r="G413" i="27" a="1"/>
  <c r="G413" i="27" s="1"/>
  <c r="G414" i="27" a="1"/>
  <c r="G414" i="27" s="1"/>
  <c r="G415" i="27" a="1"/>
  <c r="G415" i="27" s="1"/>
  <c r="G416" i="27" a="1"/>
  <c r="G416" i="27" s="1"/>
  <c r="G417" i="27" a="1"/>
  <c r="G417" i="27" s="1"/>
  <c r="G418" i="27" a="1"/>
  <c r="G418" i="27" s="1"/>
  <c r="G419" i="27" a="1"/>
  <c r="G419" i="27" s="1"/>
  <c r="G420" i="27" a="1"/>
  <c r="G420" i="27" s="1"/>
  <c r="G421" i="27" a="1"/>
  <c r="G421" i="27"/>
  <c r="G422" i="27" a="1"/>
  <c r="G422" i="27" s="1"/>
  <c r="G423" i="27" a="1"/>
  <c r="G423" i="27" s="1"/>
  <c r="G424" i="27" a="1"/>
  <c r="G424" i="27" s="1"/>
  <c r="G425" i="27" a="1"/>
  <c r="G425" i="27" s="1"/>
  <c r="G426" i="27" a="1"/>
  <c r="G426" i="27" s="1"/>
  <c r="G427" i="27" a="1"/>
  <c r="G427" i="27" s="1"/>
  <c r="G428" i="27" a="1"/>
  <c r="G428" i="27" s="1"/>
  <c r="G429" i="27" a="1"/>
  <c r="G429" i="27" s="1"/>
  <c r="G430" i="27" a="1"/>
  <c r="G430" i="27" s="1"/>
  <c r="G431" i="27" a="1"/>
  <c r="G431" i="27" s="1"/>
  <c r="G432" i="27" a="1"/>
  <c r="G432" i="27" s="1"/>
  <c r="G433" i="27" a="1"/>
  <c r="G433" i="27" s="1"/>
  <c r="G434" i="27" a="1"/>
  <c r="G434" i="27" s="1"/>
  <c r="G435" i="27" a="1"/>
  <c r="G435" i="27" s="1"/>
  <c r="G436" i="27" a="1"/>
  <c r="G436" i="27" s="1"/>
  <c r="G437" i="27" a="1"/>
  <c r="G437" i="27" s="1"/>
  <c r="G438" i="27" a="1"/>
  <c r="G438" i="27" s="1"/>
  <c r="G439" i="27" a="1"/>
  <c r="G439" i="27" s="1"/>
  <c r="G440" i="27" a="1"/>
  <c r="G440" i="27" s="1"/>
  <c r="G441" i="27" a="1"/>
  <c r="G441" i="27" s="1"/>
  <c r="G442" i="27" a="1"/>
  <c r="G442" i="27" s="1"/>
  <c r="G443" i="27" a="1"/>
  <c r="G443" i="27" s="1"/>
  <c r="G444" i="27" a="1"/>
  <c r="G444" i="27" s="1"/>
  <c r="G445" i="27" a="1"/>
  <c r="G445" i="27" s="1"/>
  <c r="G446" i="27" a="1"/>
  <c r="G446" i="27" s="1"/>
  <c r="G447" i="27" a="1"/>
  <c r="G447" i="27" s="1"/>
  <c r="G448" i="27" a="1"/>
  <c r="G448" i="27" s="1"/>
  <c r="G449" i="27" a="1"/>
  <c r="G449" i="27" s="1"/>
  <c r="G450" i="27" a="1"/>
  <c r="G450" i="27" s="1"/>
  <c r="G451" i="27" a="1"/>
  <c r="G451" i="27" s="1"/>
  <c r="G452" i="27" a="1"/>
  <c r="G452" i="27" s="1"/>
  <c r="G453" i="27" a="1"/>
  <c r="G453" i="27" s="1"/>
  <c r="G454" i="27" a="1"/>
  <c r="G454" i="27" s="1"/>
  <c r="G455" i="27" a="1"/>
  <c r="G455" i="27" s="1"/>
  <c r="G456" i="27" a="1"/>
  <c r="G456" i="27" s="1"/>
  <c r="G457" i="27" a="1"/>
  <c r="G457" i="27" s="1"/>
  <c r="G458" i="27" a="1"/>
  <c r="G458" i="27" s="1"/>
  <c r="G459" i="27" a="1"/>
  <c r="G459" i="27" s="1"/>
  <c r="G460" i="27" a="1"/>
  <c r="G460" i="27" s="1"/>
  <c r="G461" i="27" a="1"/>
  <c r="G461" i="27" s="1"/>
  <c r="G462" i="27" a="1"/>
  <c r="G462" i="27" s="1"/>
  <c r="G463" i="27" a="1"/>
  <c r="G463" i="27" s="1"/>
  <c r="G464" i="27" a="1"/>
  <c r="G464" i="27"/>
  <c r="G465" i="27" a="1"/>
  <c r="G465" i="27" s="1"/>
  <c r="G466" i="27" a="1"/>
  <c r="G466" i="27" s="1"/>
  <c r="G467" i="27" a="1"/>
  <c r="G467" i="27" s="1"/>
  <c r="G468" i="27" a="1"/>
  <c r="G468" i="27" s="1"/>
  <c r="G469" i="27" a="1"/>
  <c r="G469" i="27" s="1"/>
  <c r="G470" i="27" a="1"/>
  <c r="G470" i="27" s="1"/>
  <c r="G471" i="27" a="1"/>
  <c r="G471" i="27" s="1"/>
  <c r="G472" i="27" a="1"/>
  <c r="G472" i="27" s="1"/>
  <c r="G473" i="27" a="1"/>
  <c r="G473" i="27" s="1"/>
  <c r="G474" i="27" a="1"/>
  <c r="G474" i="27" s="1"/>
  <c r="G475" i="27" a="1"/>
  <c r="G475" i="27" s="1"/>
  <c r="G476" i="27" a="1"/>
  <c r="G476" i="27" s="1"/>
  <c r="G477" i="27" a="1"/>
  <c r="G477" i="27" s="1"/>
  <c r="G478" i="27" a="1"/>
  <c r="G478" i="27" s="1"/>
  <c r="G479" i="27" a="1"/>
  <c r="G479" i="27" s="1"/>
  <c r="G480" i="27" a="1"/>
  <c r="G480" i="27" s="1"/>
  <c r="G481" i="27" a="1"/>
  <c r="G481" i="27" s="1"/>
  <c r="G482" i="27" a="1"/>
  <c r="G482" i="27" s="1"/>
  <c r="G483" i="27" a="1"/>
  <c r="G483" i="27" s="1"/>
  <c r="G484" i="27" a="1"/>
  <c r="G484" i="27" s="1"/>
  <c r="G485" i="27" a="1"/>
  <c r="G485" i="27"/>
  <c r="G486" i="27" a="1"/>
  <c r="G486" i="27" s="1"/>
  <c r="G487" i="27" a="1"/>
  <c r="G487" i="27" s="1"/>
  <c r="G488" i="27" a="1"/>
  <c r="G488" i="27" s="1"/>
  <c r="G489" i="27" a="1"/>
  <c r="G489" i="27" s="1"/>
  <c r="G490" i="27" a="1"/>
  <c r="G490" i="27" s="1"/>
  <c r="G491" i="27" a="1"/>
  <c r="G491" i="27" s="1"/>
  <c r="G492" i="27" a="1"/>
  <c r="G492" i="27" s="1"/>
  <c r="G493" i="27" a="1"/>
  <c r="G493" i="27" s="1"/>
  <c r="G494" i="27" a="1"/>
  <c r="G494" i="27" s="1"/>
  <c r="G495" i="27" a="1"/>
  <c r="G495" i="27" s="1"/>
  <c r="G496" i="27" a="1"/>
  <c r="G496" i="27" s="1"/>
  <c r="G497" i="27" a="1"/>
  <c r="G497" i="27" s="1"/>
  <c r="G498" i="27" a="1"/>
  <c r="G498" i="27" s="1"/>
  <c r="G499" i="27" a="1"/>
  <c r="G499" i="27" s="1"/>
  <c r="G500" i="27" a="1"/>
  <c r="G500" i="27" s="1"/>
  <c r="G501" i="27" a="1"/>
  <c r="G501" i="27" s="1"/>
  <c r="G502" i="27" a="1"/>
  <c r="G502" i="27" s="1"/>
  <c r="G503" i="27" a="1"/>
  <c r="G503" i="27" s="1"/>
  <c r="G504" i="27" a="1"/>
  <c r="G504" i="27" s="1"/>
  <c r="G505" i="27" a="1"/>
  <c r="G505" i="27" s="1"/>
  <c r="G506" i="27" a="1"/>
  <c r="G506" i="27" s="1"/>
  <c r="G507" i="27" a="1"/>
  <c r="G507" i="27" s="1"/>
  <c r="G8" i="27" a="1"/>
  <c r="G8" i="27" s="1"/>
  <c r="C4" i="28"/>
  <c r="G66" i="2" s="1"/>
  <c r="J107" i="11"/>
  <c r="J106" i="11"/>
  <c r="J105" i="11"/>
  <c r="J104" i="11"/>
  <c r="J103" i="11"/>
  <c r="J102" i="11"/>
  <c r="J101" i="11"/>
  <c r="J100" i="11"/>
  <c r="J99" i="11"/>
  <c r="J98" i="11"/>
  <c r="J97" i="11"/>
  <c r="J96" i="11"/>
  <c r="J95" i="11"/>
  <c r="J94" i="11"/>
  <c r="J93" i="11"/>
  <c r="J92" i="11"/>
  <c r="J91" i="11"/>
  <c r="J90" i="11"/>
  <c r="J89" i="11"/>
  <c r="J88" i="11"/>
  <c r="J87" i="11"/>
  <c r="J86" i="11"/>
  <c r="J85" i="11"/>
  <c r="J84" i="11"/>
  <c r="J83" i="11"/>
  <c r="J82" i="11"/>
  <c r="J81" i="11"/>
  <c r="J80" i="11"/>
  <c r="J79" i="11"/>
  <c r="J78" i="11"/>
  <c r="J77" i="11"/>
  <c r="J76" i="11"/>
  <c r="J75" i="11"/>
  <c r="J74" i="11"/>
  <c r="J73" i="11"/>
  <c r="J72" i="11"/>
  <c r="J71" i="11"/>
  <c r="J70" i="11"/>
  <c r="J69" i="11"/>
  <c r="J68" i="11"/>
  <c r="J67" i="11"/>
  <c r="J66" i="11"/>
  <c r="J65" i="11"/>
  <c r="J64" i="11"/>
  <c r="J63" i="11"/>
  <c r="J62" i="11"/>
  <c r="J61" i="11"/>
  <c r="J60" i="11"/>
  <c r="J59" i="11"/>
  <c r="J58" i="11"/>
  <c r="J57" i="11"/>
  <c r="J56" i="11"/>
  <c r="J55" i="11"/>
  <c r="J54" i="11"/>
  <c r="J53" i="11"/>
  <c r="J52" i="11"/>
  <c r="J51" i="11"/>
  <c r="J50" i="11"/>
  <c r="J49" i="11"/>
  <c r="J48" i="11"/>
  <c r="J47" i="11"/>
  <c r="J46" i="11"/>
  <c r="J45" i="11"/>
  <c r="J44" i="11"/>
  <c r="J43" i="11"/>
  <c r="J42" i="11"/>
  <c r="J41" i="11"/>
  <c r="J40" i="11"/>
  <c r="J39" i="11"/>
  <c r="J38" i="11"/>
  <c r="J37" i="11"/>
  <c r="J36" i="11"/>
  <c r="J35" i="11"/>
  <c r="J34" i="11"/>
  <c r="J33" i="11"/>
  <c r="J32" i="11"/>
  <c r="J31" i="11"/>
  <c r="J30" i="11"/>
  <c r="J29" i="11"/>
  <c r="J28" i="11"/>
  <c r="J27" i="11"/>
  <c r="J26" i="11"/>
  <c r="J25" i="11"/>
  <c r="J24" i="11"/>
  <c r="J23" i="11"/>
  <c r="J22" i="11"/>
  <c r="J21" i="11"/>
  <c r="J20" i="11"/>
  <c r="J19" i="11"/>
  <c r="J18" i="11"/>
  <c r="J17" i="11"/>
  <c r="J16" i="11"/>
  <c r="J15" i="11"/>
  <c r="J14" i="11"/>
  <c r="J13" i="11"/>
  <c r="J12" i="11"/>
  <c r="J11" i="11"/>
  <c r="J10" i="11"/>
  <c r="J9" i="11"/>
  <c r="J8" i="11"/>
  <c r="D4" i="27" l="1"/>
  <c r="O10" i="4" l="1"/>
  <c r="O11" i="4"/>
  <c r="O12" i="4"/>
  <c r="O13" i="4"/>
  <c r="O14" i="4"/>
  <c r="O15" i="4"/>
  <c r="O16" i="4"/>
  <c r="O17" i="4"/>
  <c r="O18" i="4"/>
  <c r="O19" i="4"/>
  <c r="O20" i="4"/>
  <c r="O21" i="4"/>
  <c r="O22" i="4"/>
  <c r="O23" i="4"/>
  <c r="O24" i="4"/>
  <c r="O25" i="4"/>
  <c r="O26" i="4"/>
  <c r="O27" i="4"/>
  <c r="O28" i="4"/>
  <c r="O29" i="4"/>
  <c r="O30" i="4"/>
  <c r="O31" i="4"/>
  <c r="O32" i="4"/>
  <c r="O33" i="4"/>
  <c r="O34" i="4"/>
  <c r="O35" i="4"/>
  <c r="O36" i="4"/>
  <c r="O37" i="4"/>
  <c r="O38" i="4"/>
  <c r="O39" i="4"/>
  <c r="O40" i="4"/>
  <c r="O41" i="4"/>
  <c r="O42" i="4"/>
  <c r="O43" i="4"/>
  <c r="O44" i="4"/>
  <c r="O45" i="4"/>
  <c r="O46" i="4"/>
  <c r="O47" i="4"/>
  <c r="O48" i="4"/>
  <c r="O49" i="4"/>
  <c r="O50" i="4"/>
  <c r="O51" i="4"/>
  <c r="O52" i="4"/>
  <c r="O53" i="4"/>
  <c r="O54" i="4"/>
  <c r="O55" i="4"/>
  <c r="O56" i="4"/>
  <c r="O57" i="4"/>
  <c r="O58" i="4"/>
  <c r="O59" i="4"/>
  <c r="O60" i="4"/>
  <c r="O61" i="4"/>
  <c r="O62" i="4"/>
  <c r="O63" i="4"/>
  <c r="O64" i="4"/>
  <c r="O65" i="4"/>
  <c r="O66" i="4"/>
  <c r="O67" i="4"/>
  <c r="O68" i="4"/>
  <c r="O69" i="4"/>
  <c r="O70" i="4"/>
  <c r="O71" i="4"/>
  <c r="O72" i="4"/>
  <c r="O73" i="4"/>
  <c r="O74" i="4"/>
  <c r="O75" i="4"/>
  <c r="O76" i="4"/>
  <c r="O77" i="4"/>
  <c r="O78" i="4"/>
  <c r="O79" i="4"/>
  <c r="O80" i="4"/>
  <c r="O81" i="4"/>
  <c r="O82" i="4"/>
  <c r="O83" i="4"/>
  <c r="O84" i="4"/>
  <c r="O85" i="4"/>
  <c r="O86" i="4"/>
  <c r="O87" i="4"/>
  <c r="O88" i="4"/>
  <c r="O89" i="4"/>
  <c r="O90" i="4"/>
  <c r="O91" i="4"/>
  <c r="O92" i="4"/>
  <c r="O93" i="4"/>
  <c r="O94" i="4"/>
  <c r="O95" i="4"/>
  <c r="O96" i="4"/>
  <c r="O97" i="4"/>
  <c r="O98" i="4"/>
  <c r="O99" i="4"/>
  <c r="O100" i="4"/>
  <c r="O101" i="4"/>
  <c r="O102" i="4"/>
  <c r="O103" i="4"/>
  <c r="O104" i="4"/>
  <c r="O105" i="4"/>
  <c r="O106" i="4"/>
  <c r="O107" i="4"/>
  <c r="O8" i="4"/>
  <c r="S10" i="4" l="1"/>
  <c r="S11" i="4"/>
  <c r="S13" i="4"/>
  <c r="S14" i="4"/>
  <c r="S15" i="4"/>
  <c r="S16" i="4"/>
  <c r="S17" i="4"/>
  <c r="S18" i="4"/>
  <c r="S19" i="4"/>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65" i="4"/>
  <c r="S66" i="4"/>
  <c r="S67" i="4"/>
  <c r="S68" i="4"/>
  <c r="S69" i="4"/>
  <c r="S70" i="4"/>
  <c r="S71" i="4"/>
  <c r="S72" i="4"/>
  <c r="S73" i="4"/>
  <c r="S74" i="4"/>
  <c r="S75" i="4"/>
  <c r="S76" i="4"/>
  <c r="S77" i="4"/>
  <c r="S78" i="4"/>
  <c r="S79" i="4"/>
  <c r="S80" i="4"/>
  <c r="S81" i="4"/>
  <c r="S82" i="4"/>
  <c r="S83" i="4"/>
  <c r="S84" i="4"/>
  <c r="S85" i="4"/>
  <c r="S86" i="4"/>
  <c r="S87" i="4"/>
  <c r="S88" i="4"/>
  <c r="S89" i="4"/>
  <c r="S90" i="4"/>
  <c r="S91" i="4"/>
  <c r="S92" i="4"/>
  <c r="S93" i="4"/>
  <c r="S94" i="4"/>
  <c r="S95" i="4"/>
  <c r="S96" i="4"/>
  <c r="S97" i="4"/>
  <c r="S98" i="4"/>
  <c r="S99" i="4"/>
  <c r="S100" i="4"/>
  <c r="S101" i="4"/>
  <c r="S102" i="4"/>
  <c r="S103" i="4"/>
  <c r="S104" i="4"/>
  <c r="S105" i="4"/>
  <c r="S106" i="4"/>
  <c r="S107" i="4"/>
  <c r="P9" i="4" l="1"/>
  <c r="S9" i="4" s="1"/>
  <c r="P10" i="4"/>
  <c r="P11" i="4"/>
  <c r="P12" i="4"/>
  <c r="S12" i="4" s="1"/>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P100" i="4"/>
  <c r="P101" i="4"/>
  <c r="P102" i="4"/>
  <c r="P103" i="4"/>
  <c r="P104" i="4"/>
  <c r="P105" i="4"/>
  <c r="P106" i="4"/>
  <c r="P107" i="4"/>
  <c r="P8" i="4"/>
  <c r="S8" i="4" s="1"/>
  <c r="H507" i="27" l="1"/>
  <c r="H506" i="27"/>
  <c r="H505" i="27"/>
  <c r="H504" i="27"/>
  <c r="H503" i="27"/>
  <c r="H502" i="27"/>
  <c r="H501" i="27"/>
  <c r="H500" i="27"/>
  <c r="H499" i="27"/>
  <c r="H498" i="27"/>
  <c r="H497" i="27"/>
  <c r="H496" i="27"/>
  <c r="H495" i="27"/>
  <c r="H494" i="27"/>
  <c r="H493" i="27"/>
  <c r="H492" i="27"/>
  <c r="H491" i="27"/>
  <c r="H490" i="27"/>
  <c r="H489" i="27"/>
  <c r="H488" i="27"/>
  <c r="H487" i="27"/>
  <c r="H486" i="27"/>
  <c r="H485" i="27"/>
  <c r="H484" i="27"/>
  <c r="H483" i="27"/>
  <c r="H482" i="27"/>
  <c r="H481" i="27"/>
  <c r="H480" i="27"/>
  <c r="H479" i="27"/>
  <c r="H478" i="27"/>
  <c r="H477" i="27"/>
  <c r="H476" i="27"/>
  <c r="H475" i="27"/>
  <c r="H474" i="27"/>
  <c r="H473" i="27"/>
  <c r="H472" i="27"/>
  <c r="H471" i="27"/>
  <c r="H470" i="27"/>
  <c r="H469" i="27"/>
  <c r="H468" i="27"/>
  <c r="H467" i="27"/>
  <c r="H466" i="27"/>
  <c r="H465" i="27"/>
  <c r="H464" i="27"/>
  <c r="H463" i="27"/>
  <c r="H462" i="27"/>
  <c r="H461" i="27"/>
  <c r="H460" i="27"/>
  <c r="H459" i="27"/>
  <c r="H458" i="27"/>
  <c r="H457" i="27"/>
  <c r="H456" i="27"/>
  <c r="H455" i="27"/>
  <c r="H454" i="27"/>
  <c r="H453" i="27"/>
  <c r="H452" i="27"/>
  <c r="H451" i="27"/>
  <c r="H450" i="27"/>
  <c r="H449" i="27"/>
  <c r="H448" i="27"/>
  <c r="H447" i="27"/>
  <c r="H446" i="27"/>
  <c r="H445" i="27"/>
  <c r="H444" i="27"/>
  <c r="H443" i="27"/>
  <c r="H442" i="27"/>
  <c r="H441" i="27"/>
  <c r="H440" i="27"/>
  <c r="H439" i="27"/>
  <c r="H438" i="27"/>
  <c r="H437" i="27"/>
  <c r="H436" i="27"/>
  <c r="H435" i="27"/>
  <c r="H434" i="27"/>
  <c r="H433" i="27"/>
  <c r="H432" i="27"/>
  <c r="H431" i="27"/>
  <c r="H430" i="27"/>
  <c r="H429" i="27"/>
  <c r="H428" i="27"/>
  <c r="H427" i="27"/>
  <c r="H426" i="27"/>
  <c r="H425" i="27"/>
  <c r="H424" i="27"/>
  <c r="H423" i="27"/>
  <c r="H422" i="27"/>
  <c r="H421" i="27"/>
  <c r="H420" i="27"/>
  <c r="H419" i="27"/>
  <c r="H418" i="27"/>
  <c r="H417" i="27"/>
  <c r="H416" i="27"/>
  <c r="H415" i="27"/>
  <c r="H414" i="27"/>
  <c r="H413" i="27"/>
  <c r="H412" i="27"/>
  <c r="H411" i="27"/>
  <c r="H410" i="27"/>
  <c r="H409" i="27"/>
  <c r="H408" i="27"/>
  <c r="H407" i="27"/>
  <c r="H406" i="27"/>
  <c r="H405" i="27"/>
  <c r="H404" i="27"/>
  <c r="H403" i="27"/>
  <c r="H402" i="27"/>
  <c r="H401" i="27"/>
  <c r="H400" i="27"/>
  <c r="H399" i="27"/>
  <c r="H398" i="27"/>
  <c r="H397" i="27"/>
  <c r="H396" i="27"/>
  <c r="H395" i="27"/>
  <c r="H394" i="27"/>
  <c r="H393" i="27"/>
  <c r="H392" i="27"/>
  <c r="H391" i="27"/>
  <c r="H390" i="27"/>
  <c r="H389" i="27"/>
  <c r="H388" i="27"/>
  <c r="H387" i="27"/>
  <c r="H386" i="27"/>
  <c r="H385" i="27"/>
  <c r="H384" i="27"/>
  <c r="H383" i="27"/>
  <c r="H382" i="27"/>
  <c r="H381" i="27"/>
  <c r="H380" i="27"/>
  <c r="H379" i="27"/>
  <c r="H378" i="27"/>
  <c r="H377" i="27"/>
  <c r="H376" i="27"/>
  <c r="H375" i="27"/>
  <c r="H374" i="27"/>
  <c r="H373" i="27"/>
  <c r="H372" i="27"/>
  <c r="H371" i="27"/>
  <c r="H370" i="27"/>
  <c r="H369" i="27"/>
  <c r="H368" i="27"/>
  <c r="H367" i="27"/>
  <c r="H366" i="27"/>
  <c r="H365" i="27"/>
  <c r="H364" i="27"/>
  <c r="H363" i="27"/>
  <c r="H362" i="27"/>
  <c r="H361" i="27"/>
  <c r="H360" i="27"/>
  <c r="H359" i="27"/>
  <c r="H358" i="27"/>
  <c r="H357" i="27"/>
  <c r="H356" i="27"/>
  <c r="H355" i="27"/>
  <c r="H354" i="27"/>
  <c r="H353" i="27"/>
  <c r="H352" i="27"/>
  <c r="H351" i="27"/>
  <c r="H350" i="27"/>
  <c r="H349" i="27"/>
  <c r="H348" i="27"/>
  <c r="H347" i="27"/>
  <c r="H346" i="27"/>
  <c r="H345" i="27"/>
  <c r="H344" i="27"/>
  <c r="H343" i="27"/>
  <c r="H342" i="27"/>
  <c r="H341" i="27"/>
  <c r="H340" i="27"/>
  <c r="H339" i="27"/>
  <c r="H338" i="27"/>
  <c r="H337" i="27"/>
  <c r="H336" i="27"/>
  <c r="H335" i="27"/>
  <c r="H334" i="27"/>
  <c r="H333" i="27"/>
  <c r="H332" i="27"/>
  <c r="H331" i="27"/>
  <c r="H330" i="27"/>
  <c r="H329" i="27"/>
  <c r="H328" i="27"/>
  <c r="H327" i="27"/>
  <c r="H326" i="27"/>
  <c r="H325" i="27"/>
  <c r="H324" i="27"/>
  <c r="H323" i="27"/>
  <c r="H322" i="27"/>
  <c r="H321" i="27"/>
  <c r="H320" i="27"/>
  <c r="H319" i="27"/>
  <c r="H318" i="27"/>
  <c r="H317" i="27"/>
  <c r="H316" i="27"/>
  <c r="H315" i="27"/>
  <c r="H314" i="27"/>
  <c r="H313" i="27"/>
  <c r="H312" i="27"/>
  <c r="H311" i="27"/>
  <c r="H310" i="27"/>
  <c r="H309" i="27"/>
  <c r="H308" i="27"/>
  <c r="H307" i="27"/>
  <c r="H306" i="27"/>
  <c r="H305" i="27"/>
  <c r="H304" i="27"/>
  <c r="H303" i="27"/>
  <c r="H302" i="27"/>
  <c r="H301" i="27"/>
  <c r="H300" i="27"/>
  <c r="H299" i="27"/>
  <c r="H298" i="27"/>
  <c r="H297" i="27"/>
  <c r="H296" i="27"/>
  <c r="H295" i="27"/>
  <c r="H294" i="27"/>
  <c r="H293" i="27"/>
  <c r="H292" i="27"/>
  <c r="H291" i="27"/>
  <c r="H290" i="27"/>
  <c r="H289" i="27"/>
  <c r="H288" i="27"/>
  <c r="H287" i="27"/>
  <c r="H286" i="27"/>
  <c r="H285" i="27"/>
  <c r="H284" i="27"/>
  <c r="H283" i="27"/>
  <c r="H282" i="27"/>
  <c r="H281" i="27"/>
  <c r="H280" i="27"/>
  <c r="H279" i="27"/>
  <c r="H278" i="27"/>
  <c r="H277" i="27"/>
  <c r="H276" i="27"/>
  <c r="H275" i="27"/>
  <c r="H274" i="27"/>
  <c r="H273" i="27"/>
  <c r="H272" i="27"/>
  <c r="H271" i="27"/>
  <c r="H270" i="27"/>
  <c r="H269" i="27"/>
  <c r="H268" i="27"/>
  <c r="H267" i="27"/>
  <c r="H266" i="27"/>
  <c r="H265" i="27"/>
  <c r="H264" i="27"/>
  <c r="H263" i="27"/>
  <c r="H262" i="27"/>
  <c r="H261" i="27"/>
  <c r="H260" i="27"/>
  <c r="H259" i="27"/>
  <c r="H258" i="27"/>
  <c r="H257" i="27"/>
  <c r="H256" i="27"/>
  <c r="H255" i="27"/>
  <c r="H254" i="27"/>
  <c r="H253" i="27"/>
  <c r="H252" i="27"/>
  <c r="H251" i="27"/>
  <c r="H250" i="27"/>
  <c r="H249" i="27"/>
  <c r="H248" i="27"/>
  <c r="H247" i="27"/>
  <c r="H246" i="27"/>
  <c r="H245" i="27"/>
  <c r="H244" i="27"/>
  <c r="H243" i="27"/>
  <c r="H242" i="27"/>
  <c r="H241" i="27"/>
  <c r="H240" i="27"/>
  <c r="H239" i="27"/>
  <c r="H238" i="27"/>
  <c r="H237" i="27"/>
  <c r="H236" i="27"/>
  <c r="H235" i="27"/>
  <c r="H234" i="27"/>
  <c r="H233" i="27"/>
  <c r="H232" i="27"/>
  <c r="H231" i="27"/>
  <c r="H230" i="27"/>
  <c r="H229" i="27"/>
  <c r="H228" i="27"/>
  <c r="H227" i="27"/>
  <c r="H226" i="27"/>
  <c r="H225" i="27"/>
  <c r="H224" i="27"/>
  <c r="H223" i="27"/>
  <c r="H222" i="27"/>
  <c r="H221" i="27"/>
  <c r="H220" i="27"/>
  <c r="H219" i="27"/>
  <c r="H218" i="27"/>
  <c r="H217" i="27"/>
  <c r="H216" i="27"/>
  <c r="H215" i="27"/>
  <c r="H214" i="27"/>
  <c r="H213" i="27"/>
  <c r="H212" i="27"/>
  <c r="H211" i="27"/>
  <c r="H210" i="27"/>
  <c r="H209" i="27"/>
  <c r="H208" i="27"/>
  <c r="H207" i="27"/>
  <c r="H206" i="27"/>
  <c r="H205" i="27"/>
  <c r="H204" i="27"/>
  <c r="H203" i="27"/>
  <c r="H202" i="27"/>
  <c r="H201" i="27"/>
  <c r="H200" i="27"/>
  <c r="H199" i="27"/>
  <c r="H198" i="27"/>
  <c r="H197" i="27"/>
  <c r="H196" i="27"/>
  <c r="H195" i="27"/>
  <c r="H194" i="27"/>
  <c r="H193" i="27"/>
  <c r="H192" i="27"/>
  <c r="H191" i="27"/>
  <c r="H190" i="27"/>
  <c r="H189" i="27"/>
  <c r="H188" i="27"/>
  <c r="H187" i="27"/>
  <c r="H186" i="27"/>
  <c r="H185" i="27"/>
  <c r="H184" i="27"/>
  <c r="H183" i="27"/>
  <c r="H182" i="27"/>
  <c r="H181" i="27"/>
  <c r="H180" i="27"/>
  <c r="H179" i="27"/>
  <c r="H178" i="27"/>
  <c r="H177" i="27"/>
  <c r="H176" i="27"/>
  <c r="H175" i="27"/>
  <c r="H174" i="27"/>
  <c r="H173" i="27"/>
  <c r="H172" i="27"/>
  <c r="H171" i="27"/>
  <c r="H170" i="27"/>
  <c r="H169" i="27"/>
  <c r="H168" i="27"/>
  <c r="H167" i="27"/>
  <c r="H166" i="27"/>
  <c r="H165" i="27"/>
  <c r="H164" i="27"/>
  <c r="H163" i="27"/>
  <c r="H162" i="27"/>
  <c r="H161" i="27"/>
  <c r="H160" i="27"/>
  <c r="H159" i="27"/>
  <c r="H158" i="27"/>
  <c r="H157" i="27"/>
  <c r="H156" i="27"/>
  <c r="H155" i="27"/>
  <c r="H154" i="27"/>
  <c r="H153" i="27"/>
  <c r="H152" i="27"/>
  <c r="H151" i="27"/>
  <c r="H150" i="27"/>
  <c r="H149" i="27"/>
  <c r="H148" i="27"/>
  <c r="H147" i="27"/>
  <c r="H146" i="27"/>
  <c r="H145" i="27"/>
  <c r="H144" i="27"/>
  <c r="H143" i="27"/>
  <c r="H142" i="27"/>
  <c r="H141" i="27"/>
  <c r="H140" i="27"/>
  <c r="H139" i="27"/>
  <c r="H138" i="27"/>
  <c r="H137" i="27"/>
  <c r="H136" i="27"/>
  <c r="H135" i="27"/>
  <c r="H134" i="27"/>
  <c r="H133" i="27"/>
  <c r="H132" i="27"/>
  <c r="H131" i="27"/>
  <c r="H130" i="27"/>
  <c r="H129" i="27"/>
  <c r="H128" i="27"/>
  <c r="H127" i="27"/>
  <c r="H126" i="27"/>
  <c r="H125" i="27"/>
  <c r="H124" i="27"/>
  <c r="H123" i="27"/>
  <c r="H122" i="27"/>
  <c r="H121" i="27"/>
  <c r="H120" i="27"/>
  <c r="H119" i="27"/>
  <c r="H118" i="27"/>
  <c r="H117" i="27"/>
  <c r="H116" i="27"/>
  <c r="H115" i="27"/>
  <c r="H114" i="27"/>
  <c r="H113" i="27"/>
  <c r="H112" i="27"/>
  <c r="H111" i="27"/>
  <c r="H110" i="27"/>
  <c r="H109" i="27"/>
  <c r="H108" i="27"/>
  <c r="H107" i="27"/>
  <c r="H106" i="27"/>
  <c r="H105" i="27"/>
  <c r="H104" i="27"/>
  <c r="H103" i="27"/>
  <c r="H102" i="27"/>
  <c r="H101" i="27"/>
  <c r="H100" i="27"/>
  <c r="H99" i="27"/>
  <c r="H98" i="27"/>
  <c r="H97" i="27"/>
  <c r="H96" i="27"/>
  <c r="H95" i="27"/>
  <c r="H94" i="27"/>
  <c r="H93" i="27"/>
  <c r="H92" i="27"/>
  <c r="H91" i="27"/>
  <c r="H90" i="27"/>
  <c r="H89" i="27"/>
  <c r="H88" i="27"/>
  <c r="H87" i="27"/>
  <c r="H86" i="27"/>
  <c r="H85" i="27"/>
  <c r="H84" i="27"/>
  <c r="H83" i="27"/>
  <c r="H82" i="27"/>
  <c r="H81" i="27"/>
  <c r="H80" i="27"/>
  <c r="H79" i="27"/>
  <c r="H78" i="27"/>
  <c r="H77" i="27"/>
  <c r="H76" i="27"/>
  <c r="H75" i="27"/>
  <c r="H74" i="27"/>
  <c r="H73" i="27"/>
  <c r="H72" i="27"/>
  <c r="H71" i="27"/>
  <c r="H70" i="27"/>
  <c r="H69" i="27"/>
  <c r="H68" i="27"/>
  <c r="H67" i="27"/>
  <c r="H66" i="27"/>
  <c r="H65" i="27"/>
  <c r="H64" i="27"/>
  <c r="H63" i="27"/>
  <c r="H62" i="27"/>
  <c r="H61" i="27"/>
  <c r="H60" i="27"/>
  <c r="H59" i="27"/>
  <c r="H58" i="27"/>
  <c r="H57" i="27"/>
  <c r="H56" i="27"/>
  <c r="H55" i="27"/>
  <c r="H54" i="27"/>
  <c r="H53" i="27"/>
  <c r="H52" i="27"/>
  <c r="H51" i="27"/>
  <c r="H50" i="27"/>
  <c r="H49" i="27"/>
  <c r="H48" i="27"/>
  <c r="H47" i="27"/>
  <c r="H46" i="27"/>
  <c r="H45" i="27"/>
  <c r="H44" i="27"/>
  <c r="H43" i="27"/>
  <c r="H42" i="27"/>
  <c r="H41" i="27"/>
  <c r="H40" i="27"/>
  <c r="H39" i="27"/>
  <c r="H38" i="27"/>
  <c r="H37" i="27"/>
  <c r="H36" i="27"/>
  <c r="H35" i="27"/>
  <c r="H34" i="27"/>
  <c r="H33" i="27"/>
  <c r="H32" i="27"/>
  <c r="H31" i="27"/>
  <c r="H30" i="27"/>
  <c r="H29" i="27"/>
  <c r="H28" i="27"/>
  <c r="H27" i="27"/>
  <c r="H26" i="27"/>
  <c r="H25" i="27"/>
  <c r="H24" i="27"/>
  <c r="H23" i="27"/>
  <c r="H22" i="27"/>
  <c r="H21" i="27"/>
  <c r="H20" i="27"/>
  <c r="H19" i="27"/>
  <c r="H18" i="27"/>
  <c r="H17" i="27"/>
  <c r="H16" i="27"/>
  <c r="H15" i="27"/>
  <c r="H14" i="27"/>
  <c r="H13" i="27"/>
  <c r="H12" i="27"/>
  <c r="H11" i="27"/>
  <c r="H10" i="27"/>
  <c r="H9" i="27"/>
  <c r="H8" i="27"/>
  <c r="G106" i="12"/>
  <c r="G105" i="12"/>
  <c r="G104" i="12"/>
  <c r="G103" i="12"/>
  <c r="G102" i="12"/>
  <c r="G101" i="12"/>
  <c r="G100" i="12"/>
  <c r="G99" i="12"/>
  <c r="G98" i="12"/>
  <c r="G97" i="12"/>
  <c r="G96" i="12"/>
  <c r="G95" i="12"/>
  <c r="G94" i="12"/>
  <c r="G93" i="12"/>
  <c r="G92" i="12"/>
  <c r="G91" i="12"/>
  <c r="G90" i="12"/>
  <c r="G89" i="12"/>
  <c r="G88" i="12"/>
  <c r="G87" i="12"/>
  <c r="G86" i="12"/>
  <c r="G85" i="12"/>
  <c r="G84" i="12"/>
  <c r="G83" i="12"/>
  <c r="G82" i="12"/>
  <c r="G81" i="12"/>
  <c r="G80" i="12"/>
  <c r="G79" i="12"/>
  <c r="G78" i="12"/>
  <c r="G77" i="12"/>
  <c r="G76" i="12"/>
  <c r="G75" i="12"/>
  <c r="G74" i="12"/>
  <c r="G73" i="12"/>
  <c r="G72" i="12"/>
  <c r="G71" i="12"/>
  <c r="G70" i="12"/>
  <c r="G69" i="12"/>
  <c r="G68" i="12"/>
  <c r="G67" i="12"/>
  <c r="G66" i="12"/>
  <c r="G65" i="12"/>
  <c r="G64" i="12"/>
  <c r="G63" i="12"/>
  <c r="G62" i="12"/>
  <c r="G61" i="12"/>
  <c r="G60" i="12"/>
  <c r="G59" i="12"/>
  <c r="G58" i="12"/>
  <c r="G57" i="12"/>
  <c r="G56" i="12"/>
  <c r="G55" i="12"/>
  <c r="G54" i="12"/>
  <c r="G53" i="12"/>
  <c r="G52" i="12"/>
  <c r="G51" i="12"/>
  <c r="G50" i="12"/>
  <c r="G49" i="12"/>
  <c r="G48" i="12"/>
  <c r="G47" i="12"/>
  <c r="G46" i="12"/>
  <c r="G45" i="12"/>
  <c r="G44" i="12"/>
  <c r="G43" i="12"/>
  <c r="G42" i="12"/>
  <c r="G41" i="12"/>
  <c r="G40" i="12"/>
  <c r="G39" i="12"/>
  <c r="G38" i="12"/>
  <c r="G37" i="12"/>
  <c r="G36" i="12"/>
  <c r="G35" i="12"/>
  <c r="G34" i="12"/>
  <c r="G33" i="12"/>
  <c r="G32" i="12"/>
  <c r="G31" i="12"/>
  <c r="G30" i="12"/>
  <c r="G29" i="12"/>
  <c r="G28" i="12"/>
  <c r="G27" i="12"/>
  <c r="G26" i="12"/>
  <c r="G25" i="12"/>
  <c r="G24" i="12"/>
  <c r="G23" i="12"/>
  <c r="G22" i="12"/>
  <c r="G21" i="12"/>
  <c r="G20" i="12"/>
  <c r="G19" i="12"/>
  <c r="G18" i="12"/>
  <c r="G17" i="12"/>
  <c r="G16" i="12"/>
  <c r="G15" i="12"/>
  <c r="G14" i="12"/>
  <c r="G13" i="12"/>
  <c r="G12" i="12"/>
  <c r="G11" i="12"/>
  <c r="G10" i="12"/>
  <c r="G9" i="12"/>
  <c r="G8" i="12"/>
  <c r="G7" i="12"/>
  <c r="C4" i="26"/>
  <c r="C5" i="26"/>
  <c r="D5" i="26" s="1"/>
  <c r="N9" i="7"/>
  <c r="Q9" i="7" s="1"/>
  <c r="N10" i="7"/>
  <c r="N11" i="7"/>
  <c r="N12" i="7"/>
  <c r="N13" i="7"/>
  <c r="N14" i="7"/>
  <c r="N15" i="7"/>
  <c r="N16" i="7"/>
  <c r="Q16" i="7" s="1"/>
  <c r="N17" i="7"/>
  <c r="Q17" i="7" s="1"/>
  <c r="N18" i="7"/>
  <c r="N19" i="7"/>
  <c r="N20" i="7"/>
  <c r="Q20" i="7" s="1"/>
  <c r="N21" i="7"/>
  <c r="N22" i="7"/>
  <c r="N23" i="7"/>
  <c r="Q23" i="7" s="1"/>
  <c r="N24" i="7"/>
  <c r="N25" i="7"/>
  <c r="Q25" i="7" s="1"/>
  <c r="N26" i="7"/>
  <c r="N27" i="7"/>
  <c r="N28" i="7"/>
  <c r="N29" i="7"/>
  <c r="N30" i="7"/>
  <c r="N31" i="7"/>
  <c r="N32" i="7"/>
  <c r="N33" i="7"/>
  <c r="N34" i="7"/>
  <c r="N35" i="7"/>
  <c r="N36" i="7"/>
  <c r="N37" i="7"/>
  <c r="N38" i="7"/>
  <c r="N39" i="7"/>
  <c r="N40" i="7"/>
  <c r="N41" i="7"/>
  <c r="N42" i="7"/>
  <c r="N43" i="7"/>
  <c r="N44" i="7"/>
  <c r="N45" i="7"/>
  <c r="N46" i="7"/>
  <c r="N47" i="7"/>
  <c r="N48" i="7"/>
  <c r="N49" i="7"/>
  <c r="N50" i="7"/>
  <c r="N51" i="7"/>
  <c r="N52" i="7"/>
  <c r="N53" i="7"/>
  <c r="N54" i="7"/>
  <c r="N55" i="7"/>
  <c r="N56" i="7"/>
  <c r="N57" i="7"/>
  <c r="N58" i="7"/>
  <c r="N59" i="7"/>
  <c r="N60" i="7"/>
  <c r="N61" i="7"/>
  <c r="N62" i="7"/>
  <c r="N63" i="7"/>
  <c r="N64" i="7"/>
  <c r="N65" i="7"/>
  <c r="N66" i="7"/>
  <c r="N67" i="7"/>
  <c r="N68" i="7"/>
  <c r="N69" i="7"/>
  <c r="N70" i="7"/>
  <c r="N71" i="7"/>
  <c r="N72" i="7"/>
  <c r="N73" i="7"/>
  <c r="N74" i="7"/>
  <c r="N75" i="7"/>
  <c r="N76" i="7"/>
  <c r="N77" i="7"/>
  <c r="N78" i="7"/>
  <c r="N79" i="7"/>
  <c r="N80" i="7"/>
  <c r="N81" i="7"/>
  <c r="N82" i="7"/>
  <c r="N83" i="7"/>
  <c r="N84" i="7"/>
  <c r="N85" i="7"/>
  <c r="N86" i="7"/>
  <c r="N87" i="7"/>
  <c r="N88" i="7"/>
  <c r="N89" i="7"/>
  <c r="N90" i="7"/>
  <c r="N91" i="7"/>
  <c r="N92" i="7"/>
  <c r="N93" i="7"/>
  <c r="N94" i="7"/>
  <c r="N95" i="7"/>
  <c r="N96" i="7"/>
  <c r="N97" i="7"/>
  <c r="N98" i="7"/>
  <c r="N99" i="7"/>
  <c r="N100" i="7"/>
  <c r="N101" i="7"/>
  <c r="N102" i="7"/>
  <c r="N103" i="7"/>
  <c r="N104" i="7"/>
  <c r="N105" i="7"/>
  <c r="N106" i="7"/>
  <c r="N107" i="7"/>
  <c r="N8" i="7"/>
  <c r="G10" i="26"/>
  <c r="G11" i="26"/>
  <c r="G12" i="26"/>
  <c r="G13" i="26"/>
  <c r="G14" i="26"/>
  <c r="G15" i="26"/>
  <c r="G16" i="26"/>
  <c r="G17" i="26"/>
  <c r="G18" i="26"/>
  <c r="G19" i="26"/>
  <c r="G20" i="26"/>
  <c r="G21" i="26"/>
  <c r="G22" i="26"/>
  <c r="G23" i="26"/>
  <c r="G24" i="26"/>
  <c r="G25" i="26"/>
  <c r="G26" i="26"/>
  <c r="G27" i="26"/>
  <c r="G28" i="26"/>
  <c r="G29" i="26"/>
  <c r="G30" i="26"/>
  <c r="G31" i="26"/>
  <c r="G32" i="26"/>
  <c r="G33" i="26"/>
  <c r="G34" i="26"/>
  <c r="G35" i="26"/>
  <c r="G36" i="26"/>
  <c r="G37" i="26"/>
  <c r="G38" i="26"/>
  <c r="G39" i="26"/>
  <c r="G40" i="26"/>
  <c r="G41" i="26"/>
  <c r="G42" i="26"/>
  <c r="G43" i="26"/>
  <c r="G44" i="26"/>
  <c r="G45" i="26"/>
  <c r="G46" i="26"/>
  <c r="G47" i="26"/>
  <c r="G48" i="26"/>
  <c r="G49" i="26"/>
  <c r="G50" i="26"/>
  <c r="G51" i="26"/>
  <c r="G52" i="26"/>
  <c r="G53" i="26"/>
  <c r="G54" i="26"/>
  <c r="G55" i="26"/>
  <c r="G56" i="26"/>
  <c r="G57" i="26"/>
  <c r="G58" i="26"/>
  <c r="G59" i="26"/>
  <c r="G60" i="26"/>
  <c r="G61" i="26"/>
  <c r="G62" i="26"/>
  <c r="G63" i="26"/>
  <c r="G64" i="26"/>
  <c r="G65" i="26"/>
  <c r="G66" i="26"/>
  <c r="G67" i="26"/>
  <c r="G68" i="26"/>
  <c r="G69" i="26"/>
  <c r="G70" i="26"/>
  <c r="G71" i="26"/>
  <c r="G72" i="26"/>
  <c r="G73" i="26"/>
  <c r="G74" i="26"/>
  <c r="G75" i="26"/>
  <c r="G76" i="26"/>
  <c r="G77" i="26"/>
  <c r="G78" i="26"/>
  <c r="G79" i="26"/>
  <c r="G80" i="26"/>
  <c r="G81" i="26"/>
  <c r="G82" i="26"/>
  <c r="G83" i="26"/>
  <c r="G84" i="26"/>
  <c r="G85" i="26"/>
  <c r="G86" i="26"/>
  <c r="G87" i="26"/>
  <c r="G88" i="26"/>
  <c r="G89" i="26"/>
  <c r="G90" i="26"/>
  <c r="G91" i="26"/>
  <c r="G92" i="26"/>
  <c r="G93" i="26"/>
  <c r="G94" i="26"/>
  <c r="G95" i="26"/>
  <c r="G96" i="26"/>
  <c r="G97" i="26"/>
  <c r="G98" i="26"/>
  <c r="G99" i="26"/>
  <c r="G100" i="26"/>
  <c r="G101" i="26"/>
  <c r="G102" i="26"/>
  <c r="G103" i="26"/>
  <c r="G104" i="26"/>
  <c r="G105" i="26"/>
  <c r="G106" i="26"/>
  <c r="G107" i="26"/>
  <c r="G108" i="26"/>
  <c r="G9" i="26"/>
  <c r="L72" i="11"/>
  <c r="L73" i="11"/>
  <c r="L74" i="11"/>
  <c r="L75" i="11"/>
  <c r="L76" i="11"/>
  <c r="L77" i="11"/>
  <c r="L78" i="11"/>
  <c r="L79" i="11"/>
  <c r="L80" i="11"/>
  <c r="L81" i="11"/>
  <c r="L82" i="11"/>
  <c r="L83" i="11"/>
  <c r="L84" i="11"/>
  <c r="L85" i="11"/>
  <c r="L86" i="11"/>
  <c r="L87" i="11"/>
  <c r="L88" i="11"/>
  <c r="L89" i="11"/>
  <c r="L90" i="11"/>
  <c r="L91" i="11"/>
  <c r="L92" i="11"/>
  <c r="L93" i="11"/>
  <c r="L94" i="11"/>
  <c r="L95" i="11"/>
  <c r="L96" i="11"/>
  <c r="L97" i="11"/>
  <c r="L98" i="11"/>
  <c r="L99" i="11"/>
  <c r="L100" i="11"/>
  <c r="L101" i="11"/>
  <c r="L102" i="11"/>
  <c r="L103" i="11"/>
  <c r="L104" i="11"/>
  <c r="L105" i="11"/>
  <c r="L106" i="11"/>
  <c r="L107" i="11"/>
  <c r="L71" i="11"/>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8" i="18"/>
  <c r="K207" i="10"/>
  <c r="K8" i="10"/>
  <c r="L9" i="23"/>
  <c r="L10" i="23"/>
  <c r="L11" i="23"/>
  <c r="L12" i="23"/>
  <c r="L13" i="23"/>
  <c r="L14" i="23"/>
  <c r="L15" i="23"/>
  <c r="L16" i="23"/>
  <c r="L17" i="23"/>
  <c r="L18" i="23"/>
  <c r="L19" i="23"/>
  <c r="L20" i="23"/>
  <c r="L21" i="23"/>
  <c r="L22" i="23"/>
  <c r="L23" i="23"/>
  <c r="L24" i="23"/>
  <c r="L25" i="23"/>
  <c r="L26" i="23"/>
  <c r="L27" i="23"/>
  <c r="L28" i="23"/>
  <c r="L29" i="23"/>
  <c r="L30" i="23"/>
  <c r="L31" i="23"/>
  <c r="L32" i="23"/>
  <c r="L33" i="23"/>
  <c r="L34" i="23"/>
  <c r="L35" i="23"/>
  <c r="L36" i="23"/>
  <c r="L37" i="23"/>
  <c r="L38" i="23"/>
  <c r="L39" i="23"/>
  <c r="L40" i="23"/>
  <c r="L41" i="23"/>
  <c r="L42" i="23"/>
  <c r="L43" i="23"/>
  <c r="L44" i="23"/>
  <c r="L45" i="23"/>
  <c r="L46" i="23"/>
  <c r="L47" i="23"/>
  <c r="L48" i="23"/>
  <c r="L49" i="23"/>
  <c r="L50" i="23"/>
  <c r="L51" i="23"/>
  <c r="L52" i="23"/>
  <c r="L53" i="23"/>
  <c r="L54" i="23"/>
  <c r="L55" i="23"/>
  <c r="L56" i="23"/>
  <c r="L57" i="23"/>
  <c r="L58" i="23"/>
  <c r="L59" i="23"/>
  <c r="L60" i="23"/>
  <c r="L61" i="23"/>
  <c r="L62" i="23"/>
  <c r="L63" i="23"/>
  <c r="L64" i="23"/>
  <c r="L65" i="23"/>
  <c r="L66" i="23"/>
  <c r="L67" i="23"/>
  <c r="L68" i="23"/>
  <c r="L69" i="23"/>
  <c r="L70" i="23"/>
  <c r="L71" i="23"/>
  <c r="L72" i="23"/>
  <c r="L73" i="23"/>
  <c r="L74" i="23"/>
  <c r="L75" i="23"/>
  <c r="L76" i="23"/>
  <c r="L77" i="23"/>
  <c r="L78" i="23"/>
  <c r="L79" i="23"/>
  <c r="L80" i="23"/>
  <c r="L81" i="23"/>
  <c r="L82" i="23"/>
  <c r="L83" i="23"/>
  <c r="L84" i="23"/>
  <c r="L85" i="23"/>
  <c r="L86" i="23"/>
  <c r="L87" i="23"/>
  <c r="L88" i="23"/>
  <c r="L89" i="23"/>
  <c r="L90" i="23"/>
  <c r="L91" i="23"/>
  <c r="L92" i="23"/>
  <c r="L93" i="23"/>
  <c r="L94" i="23"/>
  <c r="L95" i="23"/>
  <c r="L96" i="23"/>
  <c r="L97" i="23"/>
  <c r="L98" i="23"/>
  <c r="L99" i="23"/>
  <c r="L100" i="23"/>
  <c r="L101" i="23"/>
  <c r="L102" i="23"/>
  <c r="L103" i="23"/>
  <c r="L104" i="23"/>
  <c r="L105" i="23"/>
  <c r="L106" i="23"/>
  <c r="L107" i="23"/>
  <c r="L8" i="23"/>
  <c r="Q10" i="7"/>
  <c r="Q11" i="7"/>
  <c r="Q12" i="7"/>
  <c r="Q13" i="7"/>
  <c r="Q14" i="7"/>
  <c r="Q15" i="7"/>
  <c r="Q18" i="7"/>
  <c r="Q19" i="7"/>
  <c r="Q21" i="7"/>
  <c r="Q22" i="7"/>
  <c r="Q24" i="7"/>
  <c r="Q26" i="7"/>
  <c r="Q27" i="7"/>
  <c r="Q28" i="7"/>
  <c r="Q29" i="7"/>
  <c r="Q30" i="7"/>
  <c r="Q31" i="7"/>
  <c r="Q32" i="7"/>
  <c r="Q33" i="7"/>
  <c r="Q34" i="7"/>
  <c r="Q35" i="7"/>
  <c r="Q36" i="7"/>
  <c r="Q37" i="7"/>
  <c r="Q38" i="7"/>
  <c r="Q39" i="7"/>
  <c r="Q40" i="7"/>
  <c r="Q41" i="7"/>
  <c r="Q42" i="7"/>
  <c r="Q43" i="7"/>
  <c r="Q44" i="7"/>
  <c r="Q45" i="7"/>
  <c r="Q46" i="7"/>
  <c r="Q47" i="7"/>
  <c r="Q48" i="7"/>
  <c r="Q49" i="7"/>
  <c r="Q50" i="7"/>
  <c r="Q51" i="7"/>
  <c r="Q52" i="7"/>
  <c r="Q53" i="7"/>
  <c r="Q54" i="7"/>
  <c r="Q55" i="7"/>
  <c r="Q56" i="7"/>
  <c r="Q57" i="7"/>
  <c r="Q58" i="7"/>
  <c r="Q59" i="7"/>
  <c r="Q60" i="7"/>
  <c r="Q61" i="7"/>
  <c r="Q62" i="7"/>
  <c r="Q63" i="7"/>
  <c r="Q64" i="7"/>
  <c r="Q65" i="7"/>
  <c r="Q66" i="7"/>
  <c r="Q67" i="7"/>
  <c r="Q68" i="7"/>
  <c r="Q69" i="7"/>
  <c r="Q70" i="7"/>
  <c r="Q71" i="7"/>
  <c r="Q72" i="7"/>
  <c r="Q73" i="7"/>
  <c r="Q74" i="7"/>
  <c r="Q75" i="7"/>
  <c r="Q76" i="7"/>
  <c r="Q77" i="7"/>
  <c r="Q78" i="7"/>
  <c r="Q79" i="7"/>
  <c r="Q80" i="7"/>
  <c r="Q81" i="7"/>
  <c r="Q82" i="7"/>
  <c r="Q83" i="7"/>
  <c r="Q84" i="7"/>
  <c r="Q85" i="7"/>
  <c r="Q86" i="7"/>
  <c r="Q87" i="7"/>
  <c r="Q88" i="7"/>
  <c r="Q89" i="7"/>
  <c r="Q90" i="7"/>
  <c r="Q91" i="7"/>
  <c r="Q92" i="7"/>
  <c r="Q93" i="7"/>
  <c r="Q94" i="7"/>
  <c r="Q95" i="7"/>
  <c r="Q96" i="7"/>
  <c r="Q97" i="7"/>
  <c r="Q98" i="7"/>
  <c r="Q99" i="7"/>
  <c r="Q100" i="7"/>
  <c r="Q101" i="7"/>
  <c r="Q102" i="7"/>
  <c r="Q103" i="7"/>
  <c r="Q104" i="7"/>
  <c r="Q105" i="7"/>
  <c r="Q106" i="7"/>
  <c r="Q107" i="7"/>
  <c r="Q8" i="7"/>
  <c r="G37" i="2"/>
  <c r="F7" i="2"/>
  <c r="I207" i="10"/>
  <c r="G207" i="10"/>
  <c r="G8" i="10"/>
  <c r="I8" i="10"/>
  <c r="E11" i="2"/>
  <c r="J9" i="23"/>
  <c r="J10" i="23"/>
  <c r="J11" i="23"/>
  <c r="J12" i="23"/>
  <c r="J13" i="23"/>
  <c r="J14" i="23"/>
  <c r="J15" i="23"/>
  <c r="J16" i="23"/>
  <c r="J17" i="23"/>
  <c r="J18" i="23"/>
  <c r="J19" i="23"/>
  <c r="J20" i="23"/>
  <c r="J21" i="23"/>
  <c r="J22" i="23"/>
  <c r="J23" i="23"/>
  <c r="J24" i="23"/>
  <c r="J25" i="23"/>
  <c r="J26" i="23"/>
  <c r="J27" i="23"/>
  <c r="J28" i="23"/>
  <c r="J29" i="23"/>
  <c r="J30" i="23"/>
  <c r="J31" i="23"/>
  <c r="J32" i="23"/>
  <c r="J33" i="23"/>
  <c r="J34" i="23"/>
  <c r="J35" i="23"/>
  <c r="J36" i="23"/>
  <c r="J37" i="23"/>
  <c r="J38" i="23"/>
  <c r="J39" i="23"/>
  <c r="J40" i="23"/>
  <c r="J41" i="23"/>
  <c r="J42" i="23"/>
  <c r="J43" i="23"/>
  <c r="J44" i="23"/>
  <c r="J45" i="23"/>
  <c r="J46" i="23"/>
  <c r="J47" i="23"/>
  <c r="J48" i="23"/>
  <c r="J49" i="23"/>
  <c r="J50" i="23"/>
  <c r="J51" i="23"/>
  <c r="J52" i="23"/>
  <c r="J53" i="23"/>
  <c r="J54" i="23"/>
  <c r="J55" i="23"/>
  <c r="J56" i="23"/>
  <c r="J57" i="23"/>
  <c r="J58" i="23"/>
  <c r="J59" i="23"/>
  <c r="J60" i="23"/>
  <c r="J61" i="23"/>
  <c r="J62" i="23"/>
  <c r="J63" i="23"/>
  <c r="J64" i="23"/>
  <c r="J65" i="23"/>
  <c r="J66" i="23"/>
  <c r="J67" i="23"/>
  <c r="J68" i="23"/>
  <c r="J69" i="23"/>
  <c r="J70" i="23"/>
  <c r="J71" i="23"/>
  <c r="J72" i="23"/>
  <c r="J73" i="23"/>
  <c r="J74" i="23"/>
  <c r="J75" i="23"/>
  <c r="J76" i="23"/>
  <c r="J77" i="23"/>
  <c r="J78" i="23"/>
  <c r="J79" i="23"/>
  <c r="J80" i="23"/>
  <c r="J81" i="23"/>
  <c r="J82" i="23"/>
  <c r="J83" i="23"/>
  <c r="J84" i="23"/>
  <c r="J85" i="23"/>
  <c r="J86" i="23"/>
  <c r="J87" i="23"/>
  <c r="J88" i="23"/>
  <c r="J89" i="23"/>
  <c r="J90" i="23"/>
  <c r="J91" i="23"/>
  <c r="J92" i="23"/>
  <c r="J93" i="23"/>
  <c r="J94" i="23"/>
  <c r="J95" i="23"/>
  <c r="J96" i="23"/>
  <c r="J97" i="23"/>
  <c r="J98" i="23"/>
  <c r="J99" i="23"/>
  <c r="J100" i="23"/>
  <c r="J101" i="23"/>
  <c r="J102" i="23"/>
  <c r="J103" i="23"/>
  <c r="J104" i="23"/>
  <c r="J105" i="23"/>
  <c r="J106" i="23"/>
  <c r="J107" i="23"/>
  <c r="J8" i="23"/>
  <c r="D4" i="23" s="1"/>
  <c r="H32" i="2" s="1"/>
  <c r="D11" i="2"/>
  <c r="E2" i="13" s="1"/>
  <c r="D10" i="2"/>
  <c r="D2" i="13" s="1"/>
  <c r="A2" i="13"/>
  <c r="D4" i="26"/>
  <c r="E3" i="26" s="1"/>
  <c r="G72" i="2"/>
  <c r="G71" i="2"/>
  <c r="H51" i="2"/>
  <c r="D106" i="16"/>
  <c r="D105" i="16"/>
  <c r="D104" i="16"/>
  <c r="D103" i="16"/>
  <c r="D102" i="16"/>
  <c r="D101" i="16"/>
  <c r="D100" i="16"/>
  <c r="D99" i="16"/>
  <c r="D98" i="16"/>
  <c r="D97" i="16"/>
  <c r="D96" i="16"/>
  <c r="D95" i="16"/>
  <c r="D94" i="16"/>
  <c r="D93" i="16"/>
  <c r="D92" i="16"/>
  <c r="D91" i="16"/>
  <c r="D90" i="16"/>
  <c r="D89" i="16"/>
  <c r="D88" i="16"/>
  <c r="D87" i="16"/>
  <c r="D86" i="16"/>
  <c r="D85" i="16"/>
  <c r="D84" i="16"/>
  <c r="D83" i="16"/>
  <c r="D82" i="16"/>
  <c r="D81" i="16"/>
  <c r="D80" i="16"/>
  <c r="D79" i="16"/>
  <c r="D78" i="16"/>
  <c r="D77" i="16"/>
  <c r="D76" i="16"/>
  <c r="D75" i="16"/>
  <c r="D74" i="16"/>
  <c r="D73" i="16"/>
  <c r="D72" i="16"/>
  <c r="D71" i="16"/>
  <c r="D70" i="16"/>
  <c r="D69" i="16"/>
  <c r="D68" i="16"/>
  <c r="D67" i="16"/>
  <c r="D66" i="16"/>
  <c r="D65" i="16"/>
  <c r="D64" i="16"/>
  <c r="D63" i="16"/>
  <c r="D62" i="16"/>
  <c r="D61" i="16"/>
  <c r="D60" i="16"/>
  <c r="D59" i="16"/>
  <c r="D58" i="16"/>
  <c r="D57" i="16"/>
  <c r="D56" i="16"/>
  <c r="D55" i="16"/>
  <c r="D54" i="16"/>
  <c r="D53" i="16"/>
  <c r="D52" i="16"/>
  <c r="D51" i="16"/>
  <c r="D50" i="16"/>
  <c r="D49" i="16"/>
  <c r="D48" i="16"/>
  <c r="D47" i="16"/>
  <c r="D46" i="16"/>
  <c r="D45" i="16"/>
  <c r="D44" i="16"/>
  <c r="D43" i="16"/>
  <c r="D42" i="16"/>
  <c r="D41" i="16"/>
  <c r="D40" i="16"/>
  <c r="D39" i="16"/>
  <c r="D38" i="16"/>
  <c r="D37" i="16"/>
  <c r="D36" i="16"/>
  <c r="D35" i="16"/>
  <c r="D34" i="16"/>
  <c r="D33" i="16"/>
  <c r="D32" i="16"/>
  <c r="D31" i="16"/>
  <c r="D30" i="16"/>
  <c r="D29" i="16"/>
  <c r="D28" i="16"/>
  <c r="D27" i="16"/>
  <c r="D26" i="16"/>
  <c r="D25" i="16"/>
  <c r="D24" i="16"/>
  <c r="D23" i="16"/>
  <c r="D22" i="16"/>
  <c r="D21" i="16"/>
  <c r="D20" i="16"/>
  <c r="D19" i="16"/>
  <c r="D18" i="16"/>
  <c r="D17" i="16"/>
  <c r="D16" i="16"/>
  <c r="D15" i="16"/>
  <c r="D14" i="16"/>
  <c r="D13" i="16"/>
  <c r="D12" i="16"/>
  <c r="D11" i="16"/>
  <c r="D10" i="16"/>
  <c r="D9" i="16"/>
  <c r="D8" i="16"/>
  <c r="D7" i="16"/>
  <c r="F48" i="2"/>
  <c r="G59" i="2"/>
  <c r="L70" i="11"/>
  <c r="L69" i="11"/>
  <c r="L68" i="11"/>
  <c r="L67" i="11"/>
  <c r="L66" i="11"/>
  <c r="L65" i="11"/>
  <c r="L64" i="11"/>
  <c r="L63" i="11"/>
  <c r="L62" i="11"/>
  <c r="L61" i="11"/>
  <c r="L60" i="11"/>
  <c r="L59" i="11"/>
  <c r="L58" i="11"/>
  <c r="L57" i="11"/>
  <c r="L56" i="11"/>
  <c r="L55" i="11"/>
  <c r="L54" i="11"/>
  <c r="L53" i="11"/>
  <c r="L52" i="11"/>
  <c r="L51" i="11"/>
  <c r="L50" i="11"/>
  <c r="L49" i="11"/>
  <c r="L48" i="11"/>
  <c r="L47" i="11"/>
  <c r="L46" i="11"/>
  <c r="L45" i="11"/>
  <c r="L44" i="11"/>
  <c r="L43" i="11"/>
  <c r="L42" i="11"/>
  <c r="L41" i="11"/>
  <c r="L40" i="11"/>
  <c r="L39" i="11"/>
  <c r="L38" i="11"/>
  <c r="L37" i="11"/>
  <c r="L36" i="11"/>
  <c r="L35" i="11"/>
  <c r="L34" i="11"/>
  <c r="L33" i="11"/>
  <c r="L32" i="11"/>
  <c r="L31" i="11"/>
  <c r="L30" i="11"/>
  <c r="L29" i="11"/>
  <c r="L28" i="11"/>
  <c r="L27" i="11"/>
  <c r="L26" i="11"/>
  <c r="L25" i="11"/>
  <c r="L24" i="11"/>
  <c r="L23" i="11"/>
  <c r="L22" i="11"/>
  <c r="L21" i="11"/>
  <c r="L20" i="11"/>
  <c r="L19" i="11"/>
  <c r="L18" i="11"/>
  <c r="L17" i="11"/>
  <c r="L16" i="11"/>
  <c r="L15" i="11"/>
  <c r="L14" i="11"/>
  <c r="L13" i="11"/>
  <c r="L12" i="11"/>
  <c r="L11" i="11"/>
  <c r="L10" i="11"/>
  <c r="L9" i="11"/>
  <c r="L106" i="9"/>
  <c r="K106" i="9"/>
  <c r="J106" i="9"/>
  <c r="I106" i="9"/>
  <c r="H106" i="9"/>
  <c r="L105" i="9"/>
  <c r="K105" i="9"/>
  <c r="J105" i="9"/>
  <c r="I105" i="9"/>
  <c r="H105" i="9"/>
  <c r="L104" i="9"/>
  <c r="K104" i="9"/>
  <c r="J104" i="9"/>
  <c r="I104" i="9"/>
  <c r="H104" i="9"/>
  <c r="L103" i="9"/>
  <c r="K103" i="9"/>
  <c r="J103" i="9"/>
  <c r="I103" i="9"/>
  <c r="H103" i="9"/>
  <c r="L102" i="9"/>
  <c r="K102" i="9"/>
  <c r="J102" i="9"/>
  <c r="I102" i="9"/>
  <c r="H102" i="9"/>
  <c r="L101" i="9"/>
  <c r="K101" i="9"/>
  <c r="J101" i="9"/>
  <c r="I101" i="9"/>
  <c r="H101" i="9"/>
  <c r="L100" i="9"/>
  <c r="K100" i="9"/>
  <c r="J100" i="9"/>
  <c r="I100" i="9"/>
  <c r="H100" i="9"/>
  <c r="L99" i="9"/>
  <c r="K99" i="9"/>
  <c r="J99" i="9"/>
  <c r="I99" i="9"/>
  <c r="H99" i="9"/>
  <c r="L98" i="9"/>
  <c r="K98" i="9"/>
  <c r="J98" i="9"/>
  <c r="I98" i="9"/>
  <c r="H98" i="9"/>
  <c r="L97" i="9"/>
  <c r="K97" i="9"/>
  <c r="J97" i="9"/>
  <c r="I97" i="9"/>
  <c r="H97" i="9"/>
  <c r="L96" i="9"/>
  <c r="K96" i="9"/>
  <c r="J96" i="9"/>
  <c r="I96" i="9"/>
  <c r="H96" i="9"/>
  <c r="L95" i="9"/>
  <c r="K95" i="9"/>
  <c r="J95" i="9"/>
  <c r="I95" i="9"/>
  <c r="H95" i="9"/>
  <c r="L94" i="9"/>
  <c r="K94" i="9"/>
  <c r="J94" i="9"/>
  <c r="I94" i="9"/>
  <c r="H94" i="9"/>
  <c r="L93" i="9"/>
  <c r="K93" i="9"/>
  <c r="J93" i="9"/>
  <c r="I93" i="9"/>
  <c r="H93" i="9"/>
  <c r="L92" i="9"/>
  <c r="K92" i="9"/>
  <c r="J92" i="9"/>
  <c r="I92" i="9"/>
  <c r="H92" i="9"/>
  <c r="L91" i="9"/>
  <c r="K91" i="9"/>
  <c r="J91" i="9"/>
  <c r="I91" i="9"/>
  <c r="H91" i="9"/>
  <c r="L90" i="9"/>
  <c r="K90" i="9"/>
  <c r="J90" i="9"/>
  <c r="I90" i="9"/>
  <c r="H90" i="9"/>
  <c r="L89" i="9"/>
  <c r="K89" i="9"/>
  <c r="J89" i="9"/>
  <c r="I89" i="9"/>
  <c r="H89" i="9"/>
  <c r="L88" i="9"/>
  <c r="K88" i="9"/>
  <c r="J88" i="9"/>
  <c r="I88" i="9"/>
  <c r="H88" i="9"/>
  <c r="L87" i="9"/>
  <c r="K87" i="9"/>
  <c r="J87" i="9"/>
  <c r="I87" i="9"/>
  <c r="H87" i="9"/>
  <c r="L86" i="9"/>
  <c r="K86" i="9"/>
  <c r="J86" i="9"/>
  <c r="I86" i="9"/>
  <c r="H86" i="9"/>
  <c r="L85" i="9"/>
  <c r="K85" i="9"/>
  <c r="J85" i="9"/>
  <c r="I85" i="9"/>
  <c r="H85" i="9"/>
  <c r="L84" i="9"/>
  <c r="K84" i="9"/>
  <c r="J84" i="9"/>
  <c r="I84" i="9"/>
  <c r="H84" i="9"/>
  <c r="L83" i="9"/>
  <c r="K83" i="9"/>
  <c r="J83" i="9"/>
  <c r="I83" i="9"/>
  <c r="H83" i="9"/>
  <c r="L82" i="9"/>
  <c r="K82" i="9"/>
  <c r="J82" i="9"/>
  <c r="I82" i="9"/>
  <c r="H82" i="9"/>
  <c r="L81" i="9"/>
  <c r="K81" i="9"/>
  <c r="J81" i="9"/>
  <c r="I81" i="9"/>
  <c r="H81" i="9"/>
  <c r="L80" i="9"/>
  <c r="K80" i="9"/>
  <c r="J80" i="9"/>
  <c r="I80" i="9"/>
  <c r="H80" i="9"/>
  <c r="L79" i="9"/>
  <c r="K79" i="9"/>
  <c r="J79" i="9"/>
  <c r="I79" i="9"/>
  <c r="H79" i="9"/>
  <c r="L78" i="9"/>
  <c r="K78" i="9"/>
  <c r="J78" i="9"/>
  <c r="I78" i="9"/>
  <c r="H78" i="9"/>
  <c r="L77" i="9"/>
  <c r="K77" i="9"/>
  <c r="J77" i="9"/>
  <c r="I77" i="9"/>
  <c r="H77" i="9"/>
  <c r="L76" i="9"/>
  <c r="K76" i="9"/>
  <c r="J76" i="9"/>
  <c r="I76" i="9"/>
  <c r="H76" i="9"/>
  <c r="L75" i="9"/>
  <c r="K75" i="9"/>
  <c r="J75" i="9"/>
  <c r="I75" i="9"/>
  <c r="H75" i="9"/>
  <c r="L74" i="9"/>
  <c r="K74" i="9"/>
  <c r="J74" i="9"/>
  <c r="I74" i="9"/>
  <c r="H74" i="9"/>
  <c r="L73" i="9"/>
  <c r="K73" i="9"/>
  <c r="J73" i="9"/>
  <c r="I73" i="9"/>
  <c r="H73" i="9"/>
  <c r="L72" i="9"/>
  <c r="K72" i="9"/>
  <c r="J72" i="9"/>
  <c r="I72" i="9"/>
  <c r="H72" i="9"/>
  <c r="L71" i="9"/>
  <c r="K71" i="9"/>
  <c r="J71" i="9"/>
  <c r="I71" i="9"/>
  <c r="H71" i="9"/>
  <c r="L70" i="9"/>
  <c r="K70" i="9"/>
  <c r="J70" i="9"/>
  <c r="I70" i="9"/>
  <c r="H70" i="9"/>
  <c r="L69" i="9"/>
  <c r="K69" i="9"/>
  <c r="J69" i="9"/>
  <c r="I69" i="9"/>
  <c r="H69" i="9"/>
  <c r="L68" i="9"/>
  <c r="K68" i="9"/>
  <c r="J68" i="9"/>
  <c r="I68" i="9"/>
  <c r="H68" i="9"/>
  <c r="L67" i="9"/>
  <c r="K67" i="9"/>
  <c r="J67" i="9"/>
  <c r="I67" i="9"/>
  <c r="H67" i="9"/>
  <c r="L66" i="9"/>
  <c r="K66" i="9"/>
  <c r="J66" i="9"/>
  <c r="I66" i="9"/>
  <c r="H66" i="9"/>
  <c r="L65" i="9"/>
  <c r="K65" i="9"/>
  <c r="J65" i="9"/>
  <c r="I65" i="9"/>
  <c r="H65" i="9"/>
  <c r="L64" i="9"/>
  <c r="K64" i="9"/>
  <c r="J64" i="9"/>
  <c r="I64" i="9"/>
  <c r="H64" i="9"/>
  <c r="L63" i="9"/>
  <c r="K63" i="9"/>
  <c r="J63" i="9"/>
  <c r="I63" i="9"/>
  <c r="H63" i="9"/>
  <c r="L62" i="9"/>
  <c r="K62" i="9"/>
  <c r="J62" i="9"/>
  <c r="I62" i="9"/>
  <c r="H62" i="9"/>
  <c r="L61" i="9"/>
  <c r="K61" i="9"/>
  <c r="J61" i="9"/>
  <c r="I61" i="9"/>
  <c r="H61" i="9"/>
  <c r="L60" i="9"/>
  <c r="K60" i="9"/>
  <c r="J60" i="9"/>
  <c r="I60" i="9"/>
  <c r="H60" i="9"/>
  <c r="L59" i="9"/>
  <c r="K59" i="9"/>
  <c r="J59" i="9"/>
  <c r="I59" i="9"/>
  <c r="H59" i="9"/>
  <c r="L58" i="9"/>
  <c r="K58" i="9"/>
  <c r="J58" i="9"/>
  <c r="I58" i="9"/>
  <c r="H58" i="9"/>
  <c r="L57" i="9"/>
  <c r="K57" i="9"/>
  <c r="J57" i="9"/>
  <c r="I57" i="9"/>
  <c r="H57" i="9"/>
  <c r="O106" i="7"/>
  <c r="O105" i="7"/>
  <c r="O104" i="7"/>
  <c r="O103" i="7"/>
  <c r="O102" i="7"/>
  <c r="O101" i="7"/>
  <c r="O100" i="7"/>
  <c r="O99" i="7"/>
  <c r="O98" i="7"/>
  <c r="O96" i="7"/>
  <c r="O95" i="7"/>
  <c r="O94" i="7"/>
  <c r="O93" i="7"/>
  <c r="O92" i="7"/>
  <c r="O91" i="7"/>
  <c r="O90" i="7"/>
  <c r="O89" i="7"/>
  <c r="O88" i="7"/>
  <c r="O87" i="7"/>
  <c r="O86" i="7"/>
  <c r="O85" i="7"/>
  <c r="O84" i="7"/>
  <c r="O83" i="7"/>
  <c r="O82" i="7"/>
  <c r="O80" i="7"/>
  <c r="O79" i="7"/>
  <c r="O78" i="7"/>
  <c r="O77" i="7"/>
  <c r="O76" i="7"/>
  <c r="O75" i="7"/>
  <c r="O74" i="7"/>
  <c r="O73" i="7"/>
  <c r="O72" i="7"/>
  <c r="O71" i="7"/>
  <c r="O70" i="7"/>
  <c r="O69" i="7"/>
  <c r="O68" i="7"/>
  <c r="O67" i="7"/>
  <c r="O66" i="7"/>
  <c r="O64" i="7"/>
  <c r="O63" i="7"/>
  <c r="O62" i="7"/>
  <c r="O61" i="7"/>
  <c r="O60" i="7"/>
  <c r="O59" i="7"/>
  <c r="O58" i="7"/>
  <c r="O57" i="7"/>
  <c r="O56" i="7"/>
  <c r="O55" i="7"/>
  <c r="O54" i="7"/>
  <c r="O53" i="7"/>
  <c r="O52" i="7"/>
  <c r="O51" i="7"/>
  <c r="O50" i="7"/>
  <c r="O48" i="7"/>
  <c r="O47" i="7"/>
  <c r="O46" i="7"/>
  <c r="O45" i="7"/>
  <c r="O44" i="7"/>
  <c r="O43" i="7"/>
  <c r="O42" i="7"/>
  <c r="O41" i="7"/>
  <c r="O40" i="7"/>
  <c r="O39" i="7"/>
  <c r="O38" i="7"/>
  <c r="O37" i="7"/>
  <c r="O36" i="7"/>
  <c r="O35" i="7"/>
  <c r="O34" i="7"/>
  <c r="O32" i="7"/>
  <c r="O31" i="7"/>
  <c r="O30" i="7"/>
  <c r="O29" i="7"/>
  <c r="O28" i="7"/>
  <c r="O27" i="7"/>
  <c r="Q106" i="4"/>
  <c r="Q105" i="4"/>
  <c r="Q104" i="4"/>
  <c r="Q103" i="4"/>
  <c r="Q102" i="4"/>
  <c r="Q101" i="4"/>
  <c r="Q100" i="4"/>
  <c r="Q99" i="4"/>
  <c r="Q98" i="4"/>
  <c r="Q97" i="4"/>
  <c r="Q96" i="4"/>
  <c r="Q95" i="4"/>
  <c r="Q94" i="4"/>
  <c r="Q93" i="4"/>
  <c r="Q92" i="4"/>
  <c r="Q91" i="4"/>
  <c r="Q90" i="4"/>
  <c r="Q89" i="4"/>
  <c r="Q88" i="4"/>
  <c r="Q87" i="4"/>
  <c r="Q86" i="4"/>
  <c r="Q85" i="4"/>
  <c r="Q84" i="4"/>
  <c r="Q83" i="4"/>
  <c r="Q82" i="4"/>
  <c r="Q81" i="4"/>
  <c r="Q80" i="4"/>
  <c r="Q79" i="4"/>
  <c r="Q78" i="4"/>
  <c r="Q77" i="4"/>
  <c r="Q76" i="4"/>
  <c r="Q75" i="4"/>
  <c r="Q74" i="4"/>
  <c r="Q73" i="4"/>
  <c r="Q72" i="4"/>
  <c r="Q71" i="4"/>
  <c r="Q70" i="4"/>
  <c r="Q69" i="4"/>
  <c r="Q68" i="4"/>
  <c r="Q67" i="4"/>
  <c r="Q66" i="4"/>
  <c r="Q65" i="4"/>
  <c r="Q64" i="4"/>
  <c r="Q63" i="4"/>
  <c r="Q62" i="4"/>
  <c r="Q61" i="4"/>
  <c r="Q60" i="4"/>
  <c r="Q59" i="4"/>
  <c r="Q58" i="4"/>
  <c r="Q57" i="4"/>
  <c r="Q56" i="4"/>
  <c r="Q55" i="4"/>
  <c r="Q54" i="4"/>
  <c r="Q53" i="4"/>
  <c r="Q52" i="4"/>
  <c r="Q51" i="4"/>
  <c r="Q50" i="4"/>
  <c r="Q49" i="4"/>
  <c r="Q48" i="4"/>
  <c r="Q47" i="4"/>
  <c r="Q46" i="4"/>
  <c r="Q45" i="4"/>
  <c r="Q44" i="4"/>
  <c r="Q43" i="4"/>
  <c r="Q42" i="4"/>
  <c r="Q41" i="4"/>
  <c r="Q40" i="4"/>
  <c r="Q39" i="4"/>
  <c r="Q38" i="4"/>
  <c r="Q37" i="4"/>
  <c r="Q36" i="4"/>
  <c r="Q35" i="4"/>
  <c r="Q34" i="4"/>
  <c r="Q33" i="4"/>
  <c r="Q32" i="4"/>
  <c r="Q31" i="4"/>
  <c r="Q30" i="4"/>
  <c r="Q29" i="4"/>
  <c r="Q28" i="4"/>
  <c r="Q27" i="4"/>
  <c r="F49" i="2"/>
  <c r="H49" i="2" s="1"/>
  <c r="I2" i="13"/>
  <c r="C2" i="13"/>
  <c r="O107" i="7"/>
  <c r="O26" i="7"/>
  <c r="O22" i="7"/>
  <c r="O21" i="7"/>
  <c r="O18" i="7"/>
  <c r="O15" i="7"/>
  <c r="O14" i="7"/>
  <c r="O13" i="7"/>
  <c r="O12" i="7"/>
  <c r="O11" i="7"/>
  <c r="M10" i="7"/>
  <c r="O10" i="7" s="1"/>
  <c r="O8" i="7"/>
  <c r="Q107" i="4"/>
  <c r="Q8" i="4"/>
  <c r="L8" i="11"/>
  <c r="D4" i="11"/>
  <c r="G54" i="2" s="1"/>
  <c r="L107" i="9"/>
  <c r="L56" i="9"/>
  <c r="L55" i="9"/>
  <c r="L54" i="9"/>
  <c r="L53" i="9"/>
  <c r="L52" i="9"/>
  <c r="L51" i="9"/>
  <c r="L50" i="9"/>
  <c r="L49" i="9"/>
  <c r="L48" i="9"/>
  <c r="L47" i="9"/>
  <c r="L46" i="9"/>
  <c r="L45" i="9"/>
  <c r="L44" i="9"/>
  <c r="L43" i="9"/>
  <c r="L42" i="9"/>
  <c r="L41" i="9"/>
  <c r="L40" i="9"/>
  <c r="L39" i="9"/>
  <c r="L38" i="9"/>
  <c r="L37" i="9"/>
  <c r="L36" i="9"/>
  <c r="L35" i="9"/>
  <c r="L34" i="9"/>
  <c r="L33" i="9"/>
  <c r="L32" i="9"/>
  <c r="L31" i="9"/>
  <c r="L30" i="9"/>
  <c r="L29" i="9"/>
  <c r="L28" i="9"/>
  <c r="L27" i="9"/>
  <c r="L26" i="9"/>
  <c r="L25" i="9"/>
  <c r="L24" i="9"/>
  <c r="L23" i="9"/>
  <c r="L22" i="9"/>
  <c r="L21" i="9"/>
  <c r="L20" i="9"/>
  <c r="L19" i="9"/>
  <c r="L18" i="9"/>
  <c r="L17" i="9"/>
  <c r="L16" i="9"/>
  <c r="L15" i="9"/>
  <c r="L14" i="9"/>
  <c r="L13" i="9"/>
  <c r="L12" i="9"/>
  <c r="L11" i="9"/>
  <c r="L10" i="9"/>
  <c r="L9" i="9"/>
  <c r="L8" i="9"/>
  <c r="K107" i="9"/>
  <c r="J107" i="9"/>
  <c r="I107" i="9"/>
  <c r="H107" i="9"/>
  <c r="K56" i="9"/>
  <c r="J56" i="9"/>
  <c r="I56" i="9"/>
  <c r="H56" i="9"/>
  <c r="K55" i="9"/>
  <c r="J55" i="9"/>
  <c r="I55" i="9"/>
  <c r="H55" i="9"/>
  <c r="K54" i="9"/>
  <c r="J54" i="9"/>
  <c r="I54" i="9"/>
  <c r="H54" i="9"/>
  <c r="K53" i="9"/>
  <c r="J53" i="9"/>
  <c r="I53" i="9"/>
  <c r="H53" i="9"/>
  <c r="K52" i="9"/>
  <c r="J52" i="9"/>
  <c r="I52" i="9"/>
  <c r="H52" i="9"/>
  <c r="K51" i="9"/>
  <c r="J51" i="9"/>
  <c r="I51" i="9"/>
  <c r="H51" i="9"/>
  <c r="K50" i="9"/>
  <c r="J50" i="9"/>
  <c r="I50" i="9"/>
  <c r="H50" i="9"/>
  <c r="K49" i="9"/>
  <c r="J49" i="9"/>
  <c r="I49" i="9"/>
  <c r="H49" i="9"/>
  <c r="K48" i="9"/>
  <c r="J48" i="9"/>
  <c r="I48" i="9"/>
  <c r="H48" i="9"/>
  <c r="K47" i="9"/>
  <c r="J47" i="9"/>
  <c r="I47" i="9"/>
  <c r="H47" i="9"/>
  <c r="K46" i="9"/>
  <c r="J46" i="9"/>
  <c r="I46" i="9"/>
  <c r="H46" i="9"/>
  <c r="K45" i="9"/>
  <c r="J45" i="9"/>
  <c r="I45" i="9"/>
  <c r="H45" i="9"/>
  <c r="K44" i="9"/>
  <c r="J44" i="9"/>
  <c r="I44" i="9"/>
  <c r="H44" i="9"/>
  <c r="K43" i="9"/>
  <c r="J43" i="9"/>
  <c r="I43" i="9"/>
  <c r="H43" i="9"/>
  <c r="K42" i="9"/>
  <c r="J42" i="9"/>
  <c r="I42" i="9"/>
  <c r="H42" i="9"/>
  <c r="K41" i="9"/>
  <c r="J41" i="9"/>
  <c r="I41" i="9"/>
  <c r="H41" i="9"/>
  <c r="K40" i="9"/>
  <c r="J40" i="9"/>
  <c r="I40" i="9"/>
  <c r="H40" i="9"/>
  <c r="K39" i="9"/>
  <c r="J39" i="9"/>
  <c r="I39" i="9"/>
  <c r="H39" i="9"/>
  <c r="K38" i="9"/>
  <c r="J38" i="9"/>
  <c r="I38" i="9"/>
  <c r="H38" i="9"/>
  <c r="K37" i="9"/>
  <c r="J37" i="9"/>
  <c r="I37" i="9"/>
  <c r="H37" i="9"/>
  <c r="K36" i="9"/>
  <c r="J36" i="9"/>
  <c r="I36" i="9"/>
  <c r="H36" i="9"/>
  <c r="K35" i="9"/>
  <c r="J35" i="9"/>
  <c r="I35" i="9"/>
  <c r="H35" i="9"/>
  <c r="K34" i="9"/>
  <c r="J34" i="9"/>
  <c r="I34" i="9"/>
  <c r="H34" i="9"/>
  <c r="K33" i="9"/>
  <c r="J33" i="9"/>
  <c r="I33" i="9"/>
  <c r="H33" i="9"/>
  <c r="K32" i="9"/>
  <c r="J32" i="9"/>
  <c r="I32" i="9"/>
  <c r="H32" i="9"/>
  <c r="K31" i="9"/>
  <c r="J31" i="9"/>
  <c r="I31" i="9"/>
  <c r="H31" i="9"/>
  <c r="K30" i="9"/>
  <c r="J30" i="9"/>
  <c r="I30" i="9"/>
  <c r="H30" i="9"/>
  <c r="K29" i="9"/>
  <c r="J29" i="9"/>
  <c r="I29" i="9"/>
  <c r="H29" i="9"/>
  <c r="K28" i="9"/>
  <c r="J28" i="9"/>
  <c r="I28" i="9"/>
  <c r="H28" i="9"/>
  <c r="K27" i="9"/>
  <c r="J27" i="9"/>
  <c r="I27" i="9"/>
  <c r="H27" i="9"/>
  <c r="K26" i="9"/>
  <c r="J26" i="9"/>
  <c r="I26" i="9"/>
  <c r="H26" i="9"/>
  <c r="K25" i="9"/>
  <c r="J25" i="9"/>
  <c r="I25" i="9"/>
  <c r="H25" i="9"/>
  <c r="K24" i="9"/>
  <c r="J24" i="9"/>
  <c r="I24" i="9"/>
  <c r="H24" i="9"/>
  <c r="K23" i="9"/>
  <c r="J23" i="9"/>
  <c r="I23" i="9"/>
  <c r="H23" i="9"/>
  <c r="K22" i="9"/>
  <c r="J22" i="9"/>
  <c r="I22" i="9"/>
  <c r="H22" i="9"/>
  <c r="K21" i="9"/>
  <c r="J21" i="9"/>
  <c r="I21" i="9"/>
  <c r="H21" i="9"/>
  <c r="K20" i="9"/>
  <c r="J20" i="9"/>
  <c r="I20" i="9"/>
  <c r="H20" i="9"/>
  <c r="K19" i="9"/>
  <c r="J19" i="9"/>
  <c r="I19" i="9"/>
  <c r="H19" i="9"/>
  <c r="K18" i="9"/>
  <c r="J18" i="9"/>
  <c r="I18" i="9"/>
  <c r="H18" i="9"/>
  <c r="K17" i="9"/>
  <c r="J17" i="9"/>
  <c r="I17" i="9"/>
  <c r="H17" i="9"/>
  <c r="K16" i="9"/>
  <c r="J16" i="9"/>
  <c r="I16" i="9"/>
  <c r="H16" i="9"/>
  <c r="K15" i="9"/>
  <c r="J15" i="9"/>
  <c r="I15" i="9"/>
  <c r="H15" i="9"/>
  <c r="K14" i="9"/>
  <c r="J14" i="9"/>
  <c r="I14" i="9"/>
  <c r="H14" i="9"/>
  <c r="K13" i="9"/>
  <c r="J13" i="9"/>
  <c r="I13" i="9"/>
  <c r="H13" i="9"/>
  <c r="K12" i="9"/>
  <c r="J12" i="9"/>
  <c r="I12" i="9"/>
  <c r="H12" i="9"/>
  <c r="K11" i="9"/>
  <c r="J11" i="9"/>
  <c r="I11" i="9"/>
  <c r="H11" i="9"/>
  <c r="K10" i="9"/>
  <c r="J10" i="9"/>
  <c r="I10" i="9"/>
  <c r="H10" i="9"/>
  <c r="K9" i="9"/>
  <c r="J9" i="9"/>
  <c r="I9" i="9"/>
  <c r="H9" i="9"/>
  <c r="K8" i="9"/>
  <c r="J8" i="9"/>
  <c r="I8" i="9"/>
  <c r="H8" i="9"/>
  <c r="O24" i="7"/>
  <c r="O20" i="7"/>
  <c r="O19" i="7"/>
  <c r="O16" i="7"/>
  <c r="Q26" i="4"/>
  <c r="Q25" i="4"/>
  <c r="Q24" i="4"/>
  <c r="Q23" i="4"/>
  <c r="Q22" i="4"/>
  <c r="Q21" i="4"/>
  <c r="Q20" i="4"/>
  <c r="Q19" i="4"/>
  <c r="Q18" i="4"/>
  <c r="Q17" i="4"/>
  <c r="Q16" i="4"/>
  <c r="Q15" i="4"/>
  <c r="Q14" i="4"/>
  <c r="Q13" i="4"/>
  <c r="Q12" i="4"/>
  <c r="Q11" i="4"/>
  <c r="Q10" i="4"/>
  <c r="Q9" i="4"/>
  <c r="H48" i="2"/>
  <c r="G75" i="2"/>
  <c r="J207" i="10"/>
  <c r="O23" i="7" l="1"/>
  <c r="O33" i="7"/>
  <c r="O49" i="7"/>
  <c r="O65" i="7"/>
  <c r="O81" i="7"/>
  <c r="O97" i="7"/>
  <c r="H207" i="10"/>
  <c r="E2" i="12"/>
  <c r="G60" i="2" s="1"/>
  <c r="E4" i="9"/>
  <c r="H41" i="2" s="1"/>
  <c r="H8" i="10"/>
  <c r="H16" i="2"/>
  <c r="G40" i="2"/>
  <c r="I70" i="2"/>
  <c r="J69" i="2" s="1"/>
  <c r="H2" i="13" s="1"/>
  <c r="G64" i="2"/>
  <c r="G65" i="2"/>
  <c r="H62" i="2"/>
  <c r="G63" i="2"/>
  <c r="O9" i="7"/>
  <c r="O17" i="7"/>
  <c r="O25" i="7"/>
  <c r="D4" i="4"/>
  <c r="H20" i="2" s="1"/>
  <c r="G2" i="13" l="1"/>
  <c r="G39" i="2"/>
  <c r="D4" i="7"/>
  <c r="H28" i="2" s="1"/>
  <c r="H6" i="10"/>
  <c r="G38" i="2" l="1"/>
  <c r="C4" i="10"/>
  <c r="H35" i="2" s="1"/>
  <c r="I15" i="2" s="1"/>
  <c r="G13" i="2" l="1"/>
  <c r="F2" i="13"/>
  <c r="J2" i="13" l="1"/>
  <c r="G1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usuari_sid</author>
  </authors>
  <commentList>
    <comment ref="F8" authorId="0" shapeId="0" xr:uid="{00000000-0006-0000-0900-000001000000}">
      <text>
        <r>
          <rPr>
            <b/>
            <sz val="9"/>
            <color indexed="81"/>
            <rFont val="Tahoma"/>
            <family val="2"/>
          </rPr>
          <t>usuari_sid:</t>
        </r>
        <r>
          <rPr>
            <sz val="9"/>
            <color indexed="81"/>
            <rFont val="Tahoma"/>
            <family val="2"/>
          </rPr>
          <t xml:space="preserve">
emplenar de la llista desplegable l'àrea de coneixement</t>
        </r>
      </text>
    </comment>
    <comment ref="F9" authorId="0" shapeId="0" xr:uid="{00000000-0006-0000-0900-000002000000}">
      <text>
        <r>
          <rPr>
            <b/>
            <sz val="9"/>
            <color indexed="81"/>
            <rFont val="Tahoma"/>
            <family val="2"/>
          </rPr>
          <t>usuari_sid:</t>
        </r>
        <r>
          <rPr>
            <sz val="9"/>
            <color indexed="81"/>
            <rFont val="Tahoma"/>
            <family val="2"/>
          </rPr>
          <t xml:space="preserve">
emplenar de la llista desplegable l'àrea de coneixement</t>
        </r>
      </text>
    </comment>
    <comment ref="F10" authorId="0" shapeId="0" xr:uid="{00000000-0006-0000-0900-000003000000}">
      <text>
        <r>
          <rPr>
            <b/>
            <sz val="9"/>
            <color indexed="81"/>
            <rFont val="Tahoma"/>
            <family val="2"/>
          </rPr>
          <t>usuari_sid:</t>
        </r>
        <r>
          <rPr>
            <sz val="9"/>
            <color indexed="81"/>
            <rFont val="Tahoma"/>
            <family val="2"/>
          </rPr>
          <t xml:space="preserve">
emplenar de la llista desplegable l'àrea de coneixement</t>
        </r>
      </text>
    </comment>
    <comment ref="F11" authorId="0" shapeId="0" xr:uid="{00000000-0006-0000-0900-000005000000}">
      <text>
        <r>
          <rPr>
            <b/>
            <sz val="9"/>
            <color indexed="81"/>
            <rFont val="Tahoma"/>
            <family val="2"/>
          </rPr>
          <t>usuari_sid:</t>
        </r>
        <r>
          <rPr>
            <sz val="9"/>
            <color indexed="81"/>
            <rFont val="Tahoma"/>
            <family val="2"/>
          </rPr>
          <t xml:space="preserve">
emplenar de la llista desplegable l'àrea de coneixement</t>
        </r>
      </text>
    </comment>
    <comment ref="F12" authorId="0" shapeId="0" xr:uid="{00000000-0006-0000-0900-000006000000}">
      <text>
        <r>
          <rPr>
            <b/>
            <sz val="9"/>
            <color indexed="81"/>
            <rFont val="Tahoma"/>
            <family val="2"/>
          </rPr>
          <t>usuari_sid:</t>
        </r>
        <r>
          <rPr>
            <sz val="9"/>
            <color indexed="81"/>
            <rFont val="Tahoma"/>
            <family val="2"/>
          </rPr>
          <t xml:space="preserve">
emplenar de la llista desplegable l'àrea de coneixement</t>
        </r>
      </text>
    </comment>
    <comment ref="F13" authorId="0" shapeId="0" xr:uid="{00000000-0006-0000-0900-000007000000}">
      <text>
        <r>
          <rPr>
            <b/>
            <sz val="9"/>
            <color indexed="81"/>
            <rFont val="Tahoma"/>
            <family val="2"/>
          </rPr>
          <t>usuari_sid:</t>
        </r>
        <r>
          <rPr>
            <sz val="9"/>
            <color indexed="81"/>
            <rFont val="Tahoma"/>
            <family val="2"/>
          </rPr>
          <t xml:space="preserve">
emplenar de la llista desplegable l'àrea de coneixement</t>
        </r>
      </text>
    </comment>
    <comment ref="F14" authorId="0" shapeId="0" xr:uid="{00000000-0006-0000-0900-000008000000}">
      <text>
        <r>
          <rPr>
            <b/>
            <sz val="9"/>
            <color indexed="81"/>
            <rFont val="Tahoma"/>
            <family val="2"/>
          </rPr>
          <t>usuari_sid:</t>
        </r>
        <r>
          <rPr>
            <sz val="9"/>
            <color indexed="81"/>
            <rFont val="Tahoma"/>
            <family val="2"/>
          </rPr>
          <t xml:space="preserve">
emplenar de la llista desplegable l'àrea de coneixement</t>
        </r>
      </text>
    </comment>
    <comment ref="F15" authorId="0" shapeId="0" xr:uid="{00000000-0006-0000-0900-000009000000}">
      <text>
        <r>
          <rPr>
            <b/>
            <sz val="9"/>
            <color indexed="81"/>
            <rFont val="Tahoma"/>
            <family val="2"/>
          </rPr>
          <t>usuari_sid:</t>
        </r>
        <r>
          <rPr>
            <sz val="9"/>
            <color indexed="81"/>
            <rFont val="Tahoma"/>
            <family val="2"/>
          </rPr>
          <t xml:space="preserve">
emplenar de la llista desplegable l'àrea de coneixement</t>
        </r>
      </text>
    </comment>
    <comment ref="F16" authorId="0" shapeId="0" xr:uid="{00000000-0006-0000-0900-00000A000000}">
      <text>
        <r>
          <rPr>
            <b/>
            <sz val="9"/>
            <color indexed="81"/>
            <rFont val="Tahoma"/>
            <family val="2"/>
          </rPr>
          <t>usuari_sid:</t>
        </r>
        <r>
          <rPr>
            <sz val="9"/>
            <color indexed="81"/>
            <rFont val="Tahoma"/>
            <family val="2"/>
          </rPr>
          <t xml:space="preserve">
emplenar de la llista desplegable l'àrea de coneixement</t>
        </r>
      </text>
    </comment>
    <comment ref="F17" authorId="0" shapeId="0" xr:uid="{00000000-0006-0000-0900-00000B000000}">
      <text>
        <r>
          <rPr>
            <b/>
            <sz val="9"/>
            <color indexed="81"/>
            <rFont val="Tahoma"/>
            <family val="2"/>
          </rPr>
          <t>usuari_sid:</t>
        </r>
        <r>
          <rPr>
            <sz val="9"/>
            <color indexed="81"/>
            <rFont val="Tahoma"/>
            <family val="2"/>
          </rPr>
          <t xml:space="preserve">
emplenar de la llista desplegable l'àrea de coneixement</t>
        </r>
      </text>
    </comment>
    <comment ref="F18" authorId="0" shapeId="0" xr:uid="{00000000-0006-0000-0900-00000C000000}">
      <text>
        <r>
          <rPr>
            <b/>
            <sz val="9"/>
            <color indexed="81"/>
            <rFont val="Tahoma"/>
            <family val="2"/>
          </rPr>
          <t>usuari_sid:</t>
        </r>
        <r>
          <rPr>
            <sz val="9"/>
            <color indexed="81"/>
            <rFont val="Tahoma"/>
            <family val="2"/>
          </rPr>
          <t xml:space="preserve">
emplenar de la llista desplegable l'àrea de coneixement</t>
        </r>
      </text>
    </comment>
    <comment ref="F19" authorId="0" shapeId="0" xr:uid="{00000000-0006-0000-0900-00000D000000}">
      <text>
        <r>
          <rPr>
            <b/>
            <sz val="9"/>
            <color indexed="81"/>
            <rFont val="Tahoma"/>
            <family val="2"/>
          </rPr>
          <t>usuari_sid:</t>
        </r>
        <r>
          <rPr>
            <sz val="9"/>
            <color indexed="81"/>
            <rFont val="Tahoma"/>
            <family val="2"/>
          </rPr>
          <t xml:space="preserve">
emplenar de la llista desplegable l'àrea de coneixement</t>
        </r>
      </text>
    </comment>
    <comment ref="F20" authorId="0" shapeId="0" xr:uid="{00000000-0006-0000-0900-00000E000000}">
      <text>
        <r>
          <rPr>
            <b/>
            <sz val="9"/>
            <color indexed="81"/>
            <rFont val="Tahoma"/>
            <family val="2"/>
          </rPr>
          <t>usuari_sid:</t>
        </r>
        <r>
          <rPr>
            <sz val="9"/>
            <color indexed="81"/>
            <rFont val="Tahoma"/>
            <family val="2"/>
          </rPr>
          <t xml:space="preserve">
emplenar de la llista desplegable l'àrea de coneixement</t>
        </r>
      </text>
    </comment>
    <comment ref="F21" authorId="0" shapeId="0" xr:uid="{00000000-0006-0000-0900-00000F000000}">
      <text>
        <r>
          <rPr>
            <b/>
            <sz val="9"/>
            <color indexed="81"/>
            <rFont val="Tahoma"/>
            <family val="2"/>
          </rPr>
          <t>usuari_sid:</t>
        </r>
        <r>
          <rPr>
            <sz val="9"/>
            <color indexed="81"/>
            <rFont val="Tahoma"/>
            <family val="2"/>
          </rPr>
          <t xml:space="preserve">
emplenar de la llista desplegable l'àrea de coneixement</t>
        </r>
      </text>
    </comment>
    <comment ref="F22" authorId="0" shapeId="0" xr:uid="{00000000-0006-0000-0900-000010000000}">
      <text>
        <r>
          <rPr>
            <b/>
            <sz val="9"/>
            <color indexed="81"/>
            <rFont val="Tahoma"/>
            <family val="2"/>
          </rPr>
          <t>usuari_sid:</t>
        </r>
        <r>
          <rPr>
            <sz val="9"/>
            <color indexed="81"/>
            <rFont val="Tahoma"/>
            <family val="2"/>
          </rPr>
          <t xml:space="preserve">
emplenar de la llista desplegable l'àrea de coneixement</t>
        </r>
      </text>
    </comment>
    <comment ref="F23" authorId="0" shapeId="0" xr:uid="{00000000-0006-0000-0900-000011000000}">
      <text>
        <r>
          <rPr>
            <b/>
            <sz val="9"/>
            <color indexed="81"/>
            <rFont val="Tahoma"/>
            <family val="2"/>
          </rPr>
          <t>usuari_sid:</t>
        </r>
        <r>
          <rPr>
            <sz val="9"/>
            <color indexed="81"/>
            <rFont val="Tahoma"/>
            <family val="2"/>
          </rPr>
          <t xml:space="preserve">
emplenar de la llista desplegable l'àrea de coneixement</t>
        </r>
      </text>
    </comment>
    <comment ref="F24" authorId="0" shapeId="0" xr:uid="{00000000-0006-0000-0900-000012000000}">
      <text>
        <r>
          <rPr>
            <b/>
            <sz val="9"/>
            <color indexed="81"/>
            <rFont val="Tahoma"/>
            <family val="2"/>
          </rPr>
          <t>usuari_sid:</t>
        </r>
        <r>
          <rPr>
            <sz val="9"/>
            <color indexed="81"/>
            <rFont val="Tahoma"/>
            <family val="2"/>
          </rPr>
          <t xml:space="preserve">
emplenar de la llista desplegable l'àrea de coneixement</t>
        </r>
      </text>
    </comment>
    <comment ref="F25" authorId="0" shapeId="0" xr:uid="{00000000-0006-0000-0900-000013000000}">
      <text>
        <r>
          <rPr>
            <b/>
            <sz val="9"/>
            <color indexed="81"/>
            <rFont val="Tahoma"/>
            <family val="2"/>
          </rPr>
          <t>usuari_sid:</t>
        </r>
        <r>
          <rPr>
            <sz val="9"/>
            <color indexed="81"/>
            <rFont val="Tahoma"/>
            <family val="2"/>
          </rPr>
          <t xml:space="preserve">
emplenar de la llista desplegable l'àrea de coneixement</t>
        </r>
      </text>
    </comment>
    <comment ref="F26" authorId="0" shapeId="0" xr:uid="{00000000-0006-0000-0900-000014000000}">
      <text>
        <r>
          <rPr>
            <b/>
            <sz val="9"/>
            <color indexed="81"/>
            <rFont val="Tahoma"/>
            <family val="2"/>
          </rPr>
          <t>usuari_sid:</t>
        </r>
        <r>
          <rPr>
            <sz val="9"/>
            <color indexed="81"/>
            <rFont val="Tahoma"/>
            <family val="2"/>
          </rPr>
          <t xml:space="preserve">
emplenar de la llista desplegable l'àrea de coneixement</t>
        </r>
      </text>
    </comment>
    <comment ref="F27" authorId="0" shapeId="0" xr:uid="{00000000-0006-0000-0900-000015000000}">
      <text>
        <r>
          <rPr>
            <b/>
            <sz val="9"/>
            <color indexed="81"/>
            <rFont val="Tahoma"/>
            <family val="2"/>
          </rPr>
          <t>usuari_sid:</t>
        </r>
        <r>
          <rPr>
            <sz val="9"/>
            <color indexed="81"/>
            <rFont val="Tahoma"/>
            <family val="2"/>
          </rPr>
          <t xml:space="preserve">
emplenar de la llista desplegable l'àrea de coneixement</t>
        </r>
      </text>
    </comment>
    <comment ref="F28" authorId="0" shapeId="0" xr:uid="{00000000-0006-0000-0900-000016000000}">
      <text>
        <r>
          <rPr>
            <b/>
            <sz val="9"/>
            <color indexed="81"/>
            <rFont val="Tahoma"/>
            <family val="2"/>
          </rPr>
          <t>usuari_sid:</t>
        </r>
        <r>
          <rPr>
            <sz val="9"/>
            <color indexed="81"/>
            <rFont val="Tahoma"/>
            <family val="2"/>
          </rPr>
          <t xml:space="preserve">
emplenar de la llista desplegable l'àrea de coneixement</t>
        </r>
      </text>
    </comment>
    <comment ref="F29" authorId="0" shapeId="0" xr:uid="{00000000-0006-0000-0900-000017000000}">
      <text>
        <r>
          <rPr>
            <b/>
            <sz val="9"/>
            <color indexed="81"/>
            <rFont val="Tahoma"/>
            <family val="2"/>
          </rPr>
          <t>usuari_sid:</t>
        </r>
        <r>
          <rPr>
            <sz val="9"/>
            <color indexed="81"/>
            <rFont val="Tahoma"/>
            <family val="2"/>
          </rPr>
          <t xml:space="preserve">
emplenar de la llista desplegable l'àrea de coneixement</t>
        </r>
      </text>
    </comment>
    <comment ref="F30" authorId="0" shapeId="0" xr:uid="{00000000-0006-0000-0900-000018000000}">
      <text>
        <r>
          <rPr>
            <b/>
            <sz val="9"/>
            <color indexed="81"/>
            <rFont val="Tahoma"/>
            <family val="2"/>
          </rPr>
          <t>usuari_sid:</t>
        </r>
        <r>
          <rPr>
            <sz val="9"/>
            <color indexed="81"/>
            <rFont val="Tahoma"/>
            <family val="2"/>
          </rPr>
          <t xml:space="preserve">
emplenar de la llista desplegable l'àrea de coneixement</t>
        </r>
      </text>
    </comment>
    <comment ref="F31" authorId="0" shapeId="0" xr:uid="{00000000-0006-0000-0900-000019000000}">
      <text>
        <r>
          <rPr>
            <b/>
            <sz val="9"/>
            <color indexed="81"/>
            <rFont val="Tahoma"/>
            <family val="2"/>
          </rPr>
          <t>usuari_sid:</t>
        </r>
        <r>
          <rPr>
            <sz val="9"/>
            <color indexed="81"/>
            <rFont val="Tahoma"/>
            <family val="2"/>
          </rPr>
          <t xml:space="preserve">
emplenar de la llista desplegable l'àrea de coneixement</t>
        </r>
      </text>
    </comment>
    <comment ref="F32" authorId="0" shapeId="0" xr:uid="{00000000-0006-0000-0900-00001A000000}">
      <text>
        <r>
          <rPr>
            <b/>
            <sz val="9"/>
            <color indexed="81"/>
            <rFont val="Tahoma"/>
            <family val="2"/>
          </rPr>
          <t>usuari_sid:</t>
        </r>
        <r>
          <rPr>
            <sz val="9"/>
            <color indexed="81"/>
            <rFont val="Tahoma"/>
            <family val="2"/>
          </rPr>
          <t xml:space="preserve">
emplenar de la llista desplegable l'àrea de coneixement</t>
        </r>
      </text>
    </comment>
    <comment ref="F33" authorId="0" shapeId="0" xr:uid="{00000000-0006-0000-0900-00001B000000}">
      <text>
        <r>
          <rPr>
            <b/>
            <sz val="9"/>
            <color indexed="81"/>
            <rFont val="Tahoma"/>
            <family val="2"/>
          </rPr>
          <t>usuari_sid:</t>
        </r>
        <r>
          <rPr>
            <sz val="9"/>
            <color indexed="81"/>
            <rFont val="Tahoma"/>
            <family val="2"/>
          </rPr>
          <t xml:space="preserve">
emplenar de la llista desplegable l'àrea de coneixement</t>
        </r>
      </text>
    </comment>
    <comment ref="F34" authorId="0" shapeId="0" xr:uid="{00000000-0006-0000-0900-00001C000000}">
      <text>
        <r>
          <rPr>
            <b/>
            <sz val="9"/>
            <color indexed="81"/>
            <rFont val="Tahoma"/>
            <family val="2"/>
          </rPr>
          <t>usuari_sid:</t>
        </r>
        <r>
          <rPr>
            <sz val="9"/>
            <color indexed="81"/>
            <rFont val="Tahoma"/>
            <family val="2"/>
          </rPr>
          <t xml:space="preserve">
emplenar de la llista desplegable l'àrea de coneixement</t>
        </r>
      </text>
    </comment>
    <comment ref="F35" authorId="0" shapeId="0" xr:uid="{00000000-0006-0000-0900-00001D000000}">
      <text>
        <r>
          <rPr>
            <b/>
            <sz val="9"/>
            <color indexed="81"/>
            <rFont val="Tahoma"/>
            <family val="2"/>
          </rPr>
          <t>usuari_sid:</t>
        </r>
        <r>
          <rPr>
            <sz val="9"/>
            <color indexed="81"/>
            <rFont val="Tahoma"/>
            <family val="2"/>
          </rPr>
          <t xml:space="preserve">
emplenar de la llista desplegable l'àrea de coneixement</t>
        </r>
      </text>
    </comment>
    <comment ref="F36" authorId="0" shapeId="0" xr:uid="{00000000-0006-0000-0900-00001E000000}">
      <text>
        <r>
          <rPr>
            <b/>
            <sz val="9"/>
            <color indexed="81"/>
            <rFont val="Tahoma"/>
            <family val="2"/>
          </rPr>
          <t>usuari_sid:</t>
        </r>
        <r>
          <rPr>
            <sz val="9"/>
            <color indexed="81"/>
            <rFont val="Tahoma"/>
            <family val="2"/>
          </rPr>
          <t xml:space="preserve">
emplenar de la llista desplegable l'àrea de coneixement</t>
        </r>
      </text>
    </comment>
    <comment ref="F37" authorId="0" shapeId="0" xr:uid="{00000000-0006-0000-0900-00001F000000}">
      <text>
        <r>
          <rPr>
            <b/>
            <sz val="9"/>
            <color indexed="81"/>
            <rFont val="Tahoma"/>
            <family val="2"/>
          </rPr>
          <t>usuari_sid:</t>
        </r>
        <r>
          <rPr>
            <sz val="9"/>
            <color indexed="81"/>
            <rFont val="Tahoma"/>
            <family val="2"/>
          </rPr>
          <t xml:space="preserve">
emplenar de la llista desplegable l'àrea de coneixement</t>
        </r>
      </text>
    </comment>
    <comment ref="F38" authorId="0" shapeId="0" xr:uid="{00000000-0006-0000-0900-000020000000}">
      <text>
        <r>
          <rPr>
            <b/>
            <sz val="9"/>
            <color indexed="81"/>
            <rFont val="Tahoma"/>
            <family val="2"/>
          </rPr>
          <t>usuari_sid:</t>
        </r>
        <r>
          <rPr>
            <sz val="9"/>
            <color indexed="81"/>
            <rFont val="Tahoma"/>
            <family val="2"/>
          </rPr>
          <t xml:space="preserve">
emplenar de la llista desplegable l'àrea de coneixement</t>
        </r>
      </text>
    </comment>
    <comment ref="F39" authorId="0" shapeId="0" xr:uid="{00000000-0006-0000-0900-000021000000}">
      <text>
        <r>
          <rPr>
            <b/>
            <sz val="9"/>
            <color indexed="81"/>
            <rFont val="Tahoma"/>
            <family val="2"/>
          </rPr>
          <t>usuari_sid:</t>
        </r>
        <r>
          <rPr>
            <sz val="9"/>
            <color indexed="81"/>
            <rFont val="Tahoma"/>
            <family val="2"/>
          </rPr>
          <t xml:space="preserve">
emplenar de la llista desplegable l'àrea de coneixement</t>
        </r>
      </text>
    </comment>
    <comment ref="F40" authorId="0" shapeId="0" xr:uid="{00000000-0006-0000-0900-000022000000}">
      <text>
        <r>
          <rPr>
            <b/>
            <sz val="9"/>
            <color indexed="81"/>
            <rFont val="Tahoma"/>
            <family val="2"/>
          </rPr>
          <t>usuari_sid:</t>
        </r>
        <r>
          <rPr>
            <sz val="9"/>
            <color indexed="81"/>
            <rFont val="Tahoma"/>
            <family val="2"/>
          </rPr>
          <t xml:space="preserve">
emplenar de la llista desplegable l'àrea de coneixement</t>
        </r>
      </text>
    </comment>
    <comment ref="F41" authorId="0" shapeId="0" xr:uid="{00000000-0006-0000-0900-000023000000}">
      <text>
        <r>
          <rPr>
            <b/>
            <sz val="9"/>
            <color indexed="81"/>
            <rFont val="Tahoma"/>
            <family val="2"/>
          </rPr>
          <t>usuari_sid:</t>
        </r>
        <r>
          <rPr>
            <sz val="9"/>
            <color indexed="81"/>
            <rFont val="Tahoma"/>
            <family val="2"/>
          </rPr>
          <t xml:space="preserve">
emplenar de la llista desplegable l'àrea de coneixement</t>
        </r>
      </text>
    </comment>
    <comment ref="F42" authorId="0" shapeId="0" xr:uid="{00000000-0006-0000-0900-000024000000}">
      <text>
        <r>
          <rPr>
            <b/>
            <sz val="9"/>
            <color indexed="81"/>
            <rFont val="Tahoma"/>
            <family val="2"/>
          </rPr>
          <t>usuari_sid:</t>
        </r>
        <r>
          <rPr>
            <sz val="9"/>
            <color indexed="81"/>
            <rFont val="Tahoma"/>
            <family val="2"/>
          </rPr>
          <t xml:space="preserve">
emplenar de la llista desplegable l'àrea de coneixement</t>
        </r>
      </text>
    </comment>
    <comment ref="F43" authorId="0" shapeId="0" xr:uid="{00000000-0006-0000-0900-000025000000}">
      <text>
        <r>
          <rPr>
            <b/>
            <sz val="9"/>
            <color indexed="81"/>
            <rFont val="Tahoma"/>
            <family val="2"/>
          </rPr>
          <t>usuari_sid:</t>
        </r>
        <r>
          <rPr>
            <sz val="9"/>
            <color indexed="81"/>
            <rFont val="Tahoma"/>
            <family val="2"/>
          </rPr>
          <t xml:space="preserve">
emplenar de la llista desplegable l'àrea de coneixement</t>
        </r>
      </text>
    </comment>
    <comment ref="F44" authorId="0" shapeId="0" xr:uid="{00000000-0006-0000-0900-000026000000}">
      <text>
        <r>
          <rPr>
            <b/>
            <sz val="9"/>
            <color indexed="81"/>
            <rFont val="Tahoma"/>
            <family val="2"/>
          </rPr>
          <t>usuari_sid:</t>
        </r>
        <r>
          <rPr>
            <sz val="9"/>
            <color indexed="81"/>
            <rFont val="Tahoma"/>
            <family val="2"/>
          </rPr>
          <t xml:space="preserve">
emplenar de la llista desplegable l'àrea de coneixement</t>
        </r>
      </text>
    </comment>
    <comment ref="F45" authorId="0" shapeId="0" xr:uid="{00000000-0006-0000-0900-000027000000}">
      <text>
        <r>
          <rPr>
            <b/>
            <sz val="9"/>
            <color indexed="81"/>
            <rFont val="Tahoma"/>
            <family val="2"/>
          </rPr>
          <t>usuari_sid:</t>
        </r>
        <r>
          <rPr>
            <sz val="9"/>
            <color indexed="81"/>
            <rFont val="Tahoma"/>
            <family val="2"/>
          </rPr>
          <t xml:space="preserve">
emplenar de la llista desplegable l'àrea de coneixement</t>
        </r>
      </text>
    </comment>
    <comment ref="F46" authorId="0" shapeId="0" xr:uid="{00000000-0006-0000-0900-000028000000}">
      <text>
        <r>
          <rPr>
            <b/>
            <sz val="9"/>
            <color indexed="81"/>
            <rFont val="Tahoma"/>
            <family val="2"/>
          </rPr>
          <t>usuari_sid:</t>
        </r>
        <r>
          <rPr>
            <sz val="9"/>
            <color indexed="81"/>
            <rFont val="Tahoma"/>
            <family val="2"/>
          </rPr>
          <t xml:space="preserve">
emplenar de la llista desplegable l'àrea de coneixement</t>
        </r>
      </text>
    </comment>
    <comment ref="F47" authorId="0" shapeId="0" xr:uid="{00000000-0006-0000-0900-000029000000}">
      <text>
        <r>
          <rPr>
            <b/>
            <sz val="9"/>
            <color indexed="81"/>
            <rFont val="Tahoma"/>
            <family val="2"/>
          </rPr>
          <t>usuari_sid:</t>
        </r>
        <r>
          <rPr>
            <sz val="9"/>
            <color indexed="81"/>
            <rFont val="Tahoma"/>
            <family val="2"/>
          </rPr>
          <t xml:space="preserve">
emplenar de la llista desplegable l'àrea de coneixement</t>
        </r>
      </text>
    </comment>
    <comment ref="F48" authorId="0" shapeId="0" xr:uid="{00000000-0006-0000-0900-00002A000000}">
      <text>
        <r>
          <rPr>
            <b/>
            <sz val="9"/>
            <color indexed="81"/>
            <rFont val="Tahoma"/>
            <family val="2"/>
          </rPr>
          <t>usuari_sid:</t>
        </r>
        <r>
          <rPr>
            <sz val="9"/>
            <color indexed="81"/>
            <rFont val="Tahoma"/>
            <family val="2"/>
          </rPr>
          <t xml:space="preserve">
emplenar de la llista desplegable l'àrea de coneixement</t>
        </r>
      </text>
    </comment>
    <comment ref="F49" authorId="0" shapeId="0" xr:uid="{00000000-0006-0000-0900-00002B000000}">
      <text>
        <r>
          <rPr>
            <b/>
            <sz val="9"/>
            <color indexed="81"/>
            <rFont val="Tahoma"/>
            <family val="2"/>
          </rPr>
          <t>usuari_sid:</t>
        </r>
        <r>
          <rPr>
            <sz val="9"/>
            <color indexed="81"/>
            <rFont val="Tahoma"/>
            <family val="2"/>
          </rPr>
          <t xml:space="preserve">
emplenar de la llista desplegable l'àrea de coneixement</t>
        </r>
      </text>
    </comment>
    <comment ref="F50" authorId="0" shapeId="0" xr:uid="{00000000-0006-0000-0900-00002C000000}">
      <text>
        <r>
          <rPr>
            <b/>
            <sz val="9"/>
            <color indexed="81"/>
            <rFont val="Tahoma"/>
            <family val="2"/>
          </rPr>
          <t>usuari_sid:</t>
        </r>
        <r>
          <rPr>
            <sz val="9"/>
            <color indexed="81"/>
            <rFont val="Tahoma"/>
            <family val="2"/>
          </rPr>
          <t xml:space="preserve">
emplenar de la llista desplegable l'àrea de coneixement</t>
        </r>
      </text>
    </comment>
    <comment ref="F51" authorId="0" shapeId="0" xr:uid="{00000000-0006-0000-0900-00002D000000}">
      <text>
        <r>
          <rPr>
            <b/>
            <sz val="9"/>
            <color indexed="81"/>
            <rFont val="Tahoma"/>
            <family val="2"/>
          </rPr>
          <t>usuari_sid:</t>
        </r>
        <r>
          <rPr>
            <sz val="9"/>
            <color indexed="81"/>
            <rFont val="Tahoma"/>
            <family val="2"/>
          </rPr>
          <t xml:space="preserve">
emplenar de la llista desplegable l'àrea de coneixement</t>
        </r>
      </text>
    </comment>
    <comment ref="F52" authorId="0" shapeId="0" xr:uid="{00000000-0006-0000-0900-00002E000000}">
      <text>
        <r>
          <rPr>
            <b/>
            <sz val="9"/>
            <color indexed="81"/>
            <rFont val="Tahoma"/>
            <family val="2"/>
          </rPr>
          <t>usuari_sid:</t>
        </r>
        <r>
          <rPr>
            <sz val="9"/>
            <color indexed="81"/>
            <rFont val="Tahoma"/>
            <family val="2"/>
          </rPr>
          <t xml:space="preserve">
emplenar de la llista desplegable l'àrea de coneixement</t>
        </r>
      </text>
    </comment>
    <comment ref="F53" authorId="0" shapeId="0" xr:uid="{00000000-0006-0000-0900-00002F000000}">
      <text>
        <r>
          <rPr>
            <b/>
            <sz val="9"/>
            <color indexed="81"/>
            <rFont val="Tahoma"/>
            <family val="2"/>
          </rPr>
          <t>usuari_sid:</t>
        </r>
        <r>
          <rPr>
            <sz val="9"/>
            <color indexed="81"/>
            <rFont val="Tahoma"/>
            <family val="2"/>
          </rPr>
          <t xml:space="preserve">
emplenar de la llista desplegable l'àrea de coneixement</t>
        </r>
      </text>
    </comment>
    <comment ref="F54" authorId="0" shapeId="0" xr:uid="{00000000-0006-0000-0900-000030000000}">
      <text>
        <r>
          <rPr>
            <b/>
            <sz val="9"/>
            <color indexed="81"/>
            <rFont val="Tahoma"/>
            <family val="2"/>
          </rPr>
          <t>usuari_sid:</t>
        </r>
        <r>
          <rPr>
            <sz val="9"/>
            <color indexed="81"/>
            <rFont val="Tahoma"/>
            <family val="2"/>
          </rPr>
          <t xml:space="preserve">
emplenar de la llista desplegable l'àrea de coneixement</t>
        </r>
      </text>
    </comment>
    <comment ref="F55" authorId="0" shapeId="0" xr:uid="{00000000-0006-0000-0900-000031000000}">
      <text>
        <r>
          <rPr>
            <b/>
            <sz val="9"/>
            <color indexed="81"/>
            <rFont val="Tahoma"/>
            <family val="2"/>
          </rPr>
          <t>usuari_sid:</t>
        </r>
        <r>
          <rPr>
            <sz val="9"/>
            <color indexed="81"/>
            <rFont val="Tahoma"/>
            <family val="2"/>
          </rPr>
          <t xml:space="preserve">
emplenar de la llista desplegable l'àrea de coneixement</t>
        </r>
      </text>
    </comment>
    <comment ref="F56" authorId="0" shapeId="0" xr:uid="{00000000-0006-0000-0900-000032000000}">
      <text>
        <r>
          <rPr>
            <b/>
            <sz val="9"/>
            <color indexed="81"/>
            <rFont val="Tahoma"/>
            <family val="2"/>
          </rPr>
          <t>usuari_sid:</t>
        </r>
        <r>
          <rPr>
            <sz val="9"/>
            <color indexed="81"/>
            <rFont val="Tahoma"/>
            <family val="2"/>
          </rPr>
          <t xml:space="preserve">
emplenar de la llista desplegable l'àrea de coneixement</t>
        </r>
      </text>
    </comment>
    <comment ref="F57" authorId="0" shapeId="0" xr:uid="{00000000-0006-0000-0900-000033000000}">
      <text>
        <r>
          <rPr>
            <b/>
            <sz val="9"/>
            <color indexed="81"/>
            <rFont val="Tahoma"/>
            <family val="2"/>
          </rPr>
          <t>usuari_sid:</t>
        </r>
        <r>
          <rPr>
            <sz val="9"/>
            <color indexed="81"/>
            <rFont val="Tahoma"/>
            <family val="2"/>
          </rPr>
          <t xml:space="preserve">
emplenar de la llista desplegable l'àrea de coneixement</t>
        </r>
      </text>
    </comment>
    <comment ref="F58" authorId="0" shapeId="0" xr:uid="{00000000-0006-0000-0900-000034000000}">
      <text>
        <r>
          <rPr>
            <b/>
            <sz val="9"/>
            <color indexed="81"/>
            <rFont val="Tahoma"/>
            <family val="2"/>
          </rPr>
          <t>usuari_sid:</t>
        </r>
        <r>
          <rPr>
            <sz val="9"/>
            <color indexed="81"/>
            <rFont val="Tahoma"/>
            <family val="2"/>
          </rPr>
          <t xml:space="preserve">
emplenar de la llista desplegable l'àrea de coneixement</t>
        </r>
      </text>
    </comment>
    <comment ref="F59" authorId="0" shapeId="0" xr:uid="{00000000-0006-0000-0900-000035000000}">
      <text>
        <r>
          <rPr>
            <b/>
            <sz val="9"/>
            <color indexed="81"/>
            <rFont val="Tahoma"/>
            <family val="2"/>
          </rPr>
          <t>usuari_sid:</t>
        </r>
        <r>
          <rPr>
            <sz val="9"/>
            <color indexed="81"/>
            <rFont val="Tahoma"/>
            <family val="2"/>
          </rPr>
          <t xml:space="preserve">
emplenar de la llista desplegable l'àrea de coneixement</t>
        </r>
      </text>
    </comment>
    <comment ref="F60" authorId="0" shapeId="0" xr:uid="{00000000-0006-0000-0900-000036000000}">
      <text>
        <r>
          <rPr>
            <b/>
            <sz val="9"/>
            <color indexed="81"/>
            <rFont val="Tahoma"/>
            <family val="2"/>
          </rPr>
          <t>usuari_sid:</t>
        </r>
        <r>
          <rPr>
            <sz val="9"/>
            <color indexed="81"/>
            <rFont val="Tahoma"/>
            <family val="2"/>
          </rPr>
          <t xml:space="preserve">
emplenar de la llista desplegable l'àrea de coneixement</t>
        </r>
      </text>
    </comment>
    <comment ref="F61" authorId="0" shapeId="0" xr:uid="{00000000-0006-0000-0900-000037000000}">
      <text>
        <r>
          <rPr>
            <b/>
            <sz val="9"/>
            <color indexed="81"/>
            <rFont val="Tahoma"/>
            <family val="2"/>
          </rPr>
          <t>usuari_sid:</t>
        </r>
        <r>
          <rPr>
            <sz val="9"/>
            <color indexed="81"/>
            <rFont val="Tahoma"/>
            <family val="2"/>
          </rPr>
          <t xml:space="preserve">
emplenar de la llista desplegable l'àrea de coneixement</t>
        </r>
      </text>
    </comment>
    <comment ref="F62" authorId="0" shapeId="0" xr:uid="{00000000-0006-0000-0900-000038000000}">
      <text>
        <r>
          <rPr>
            <b/>
            <sz val="9"/>
            <color indexed="81"/>
            <rFont val="Tahoma"/>
            <family val="2"/>
          </rPr>
          <t>usuari_sid:</t>
        </r>
        <r>
          <rPr>
            <sz val="9"/>
            <color indexed="81"/>
            <rFont val="Tahoma"/>
            <family val="2"/>
          </rPr>
          <t xml:space="preserve">
emplenar de la llista desplegable l'àrea de coneixement</t>
        </r>
      </text>
    </comment>
    <comment ref="F63" authorId="0" shapeId="0" xr:uid="{00000000-0006-0000-0900-000039000000}">
      <text>
        <r>
          <rPr>
            <b/>
            <sz val="9"/>
            <color indexed="81"/>
            <rFont val="Tahoma"/>
            <family val="2"/>
          </rPr>
          <t>usuari_sid:</t>
        </r>
        <r>
          <rPr>
            <sz val="9"/>
            <color indexed="81"/>
            <rFont val="Tahoma"/>
            <family val="2"/>
          </rPr>
          <t xml:space="preserve">
emplenar de la llista desplegable l'àrea de coneixement</t>
        </r>
      </text>
    </comment>
    <comment ref="F64" authorId="0" shapeId="0" xr:uid="{00000000-0006-0000-0900-00003A000000}">
      <text>
        <r>
          <rPr>
            <b/>
            <sz val="9"/>
            <color indexed="81"/>
            <rFont val="Tahoma"/>
            <family val="2"/>
          </rPr>
          <t>usuari_sid:</t>
        </r>
        <r>
          <rPr>
            <sz val="9"/>
            <color indexed="81"/>
            <rFont val="Tahoma"/>
            <family val="2"/>
          </rPr>
          <t xml:space="preserve">
emplenar de la llista desplegable l'àrea de coneixement</t>
        </r>
      </text>
    </comment>
    <comment ref="F65" authorId="0" shapeId="0" xr:uid="{00000000-0006-0000-0900-00003B000000}">
      <text>
        <r>
          <rPr>
            <b/>
            <sz val="9"/>
            <color indexed="81"/>
            <rFont val="Tahoma"/>
            <family val="2"/>
          </rPr>
          <t>usuari_sid:</t>
        </r>
        <r>
          <rPr>
            <sz val="9"/>
            <color indexed="81"/>
            <rFont val="Tahoma"/>
            <family val="2"/>
          </rPr>
          <t xml:space="preserve">
emplenar de la llista desplegable l'àrea de coneixement</t>
        </r>
      </text>
    </comment>
    <comment ref="F66" authorId="0" shapeId="0" xr:uid="{00000000-0006-0000-0900-00003C000000}">
      <text>
        <r>
          <rPr>
            <b/>
            <sz val="9"/>
            <color indexed="81"/>
            <rFont val="Tahoma"/>
            <family val="2"/>
          </rPr>
          <t>usuari_sid:</t>
        </r>
        <r>
          <rPr>
            <sz val="9"/>
            <color indexed="81"/>
            <rFont val="Tahoma"/>
            <family val="2"/>
          </rPr>
          <t xml:space="preserve">
emplenar de la llista desplegable l'àrea de coneixement</t>
        </r>
      </text>
    </comment>
    <comment ref="F67" authorId="0" shapeId="0" xr:uid="{00000000-0006-0000-0900-00003D000000}">
      <text>
        <r>
          <rPr>
            <b/>
            <sz val="9"/>
            <color indexed="81"/>
            <rFont val="Tahoma"/>
            <family val="2"/>
          </rPr>
          <t>usuari_sid:</t>
        </r>
        <r>
          <rPr>
            <sz val="9"/>
            <color indexed="81"/>
            <rFont val="Tahoma"/>
            <family val="2"/>
          </rPr>
          <t xml:space="preserve">
emplenar de la llista desplegable l'àrea de coneixement</t>
        </r>
      </text>
    </comment>
    <comment ref="F68" authorId="0" shapeId="0" xr:uid="{00000000-0006-0000-0900-00003E000000}">
      <text>
        <r>
          <rPr>
            <b/>
            <sz val="9"/>
            <color indexed="81"/>
            <rFont val="Tahoma"/>
            <family val="2"/>
          </rPr>
          <t>usuari_sid:</t>
        </r>
        <r>
          <rPr>
            <sz val="9"/>
            <color indexed="81"/>
            <rFont val="Tahoma"/>
            <family val="2"/>
          </rPr>
          <t xml:space="preserve">
emplenar de la llista desplegable l'àrea de coneixement</t>
        </r>
      </text>
    </comment>
    <comment ref="F69" authorId="0" shapeId="0" xr:uid="{00000000-0006-0000-0900-00003F000000}">
      <text>
        <r>
          <rPr>
            <b/>
            <sz val="9"/>
            <color indexed="81"/>
            <rFont val="Tahoma"/>
            <family val="2"/>
          </rPr>
          <t>usuari_sid:</t>
        </r>
        <r>
          <rPr>
            <sz val="9"/>
            <color indexed="81"/>
            <rFont val="Tahoma"/>
            <family val="2"/>
          </rPr>
          <t xml:space="preserve">
emplenar de la llista desplegable l'àrea de coneixement</t>
        </r>
      </text>
    </comment>
    <comment ref="F70" authorId="0" shapeId="0" xr:uid="{00000000-0006-0000-0900-000040000000}">
      <text>
        <r>
          <rPr>
            <b/>
            <sz val="9"/>
            <color indexed="81"/>
            <rFont val="Tahoma"/>
            <family val="2"/>
          </rPr>
          <t>usuari_sid:</t>
        </r>
        <r>
          <rPr>
            <sz val="9"/>
            <color indexed="81"/>
            <rFont val="Tahoma"/>
            <family val="2"/>
          </rPr>
          <t xml:space="preserve">
emplenar de la llista desplegable l'àrea de coneixement</t>
        </r>
      </text>
    </comment>
    <comment ref="F71" authorId="0" shapeId="0" xr:uid="{00000000-0006-0000-0900-000041000000}">
      <text>
        <r>
          <rPr>
            <b/>
            <sz val="9"/>
            <color indexed="81"/>
            <rFont val="Tahoma"/>
            <family val="2"/>
          </rPr>
          <t>usuari_sid:</t>
        </r>
        <r>
          <rPr>
            <sz val="9"/>
            <color indexed="81"/>
            <rFont val="Tahoma"/>
            <family val="2"/>
          </rPr>
          <t xml:space="preserve">
emplenar de la llista desplegable l'àrea de coneixement</t>
        </r>
      </text>
    </comment>
    <comment ref="F72" authorId="0" shapeId="0" xr:uid="{00000000-0006-0000-0900-000042000000}">
      <text>
        <r>
          <rPr>
            <b/>
            <sz val="9"/>
            <color indexed="81"/>
            <rFont val="Tahoma"/>
            <family val="2"/>
          </rPr>
          <t>usuari_sid:</t>
        </r>
        <r>
          <rPr>
            <sz val="9"/>
            <color indexed="81"/>
            <rFont val="Tahoma"/>
            <family val="2"/>
          </rPr>
          <t xml:space="preserve">
emplenar de la llista desplegable l'àrea de coneixement</t>
        </r>
      </text>
    </comment>
    <comment ref="F73" authorId="0" shapeId="0" xr:uid="{00000000-0006-0000-0900-000043000000}">
      <text>
        <r>
          <rPr>
            <b/>
            <sz val="9"/>
            <color indexed="81"/>
            <rFont val="Tahoma"/>
            <family val="2"/>
          </rPr>
          <t>usuari_sid:</t>
        </r>
        <r>
          <rPr>
            <sz val="9"/>
            <color indexed="81"/>
            <rFont val="Tahoma"/>
            <family val="2"/>
          </rPr>
          <t xml:space="preserve">
emplenar de la llista desplegable l'àrea de coneixement</t>
        </r>
      </text>
    </comment>
    <comment ref="F74" authorId="0" shapeId="0" xr:uid="{00000000-0006-0000-0900-000044000000}">
      <text>
        <r>
          <rPr>
            <b/>
            <sz val="9"/>
            <color indexed="81"/>
            <rFont val="Tahoma"/>
            <family val="2"/>
          </rPr>
          <t>usuari_sid:</t>
        </r>
        <r>
          <rPr>
            <sz val="9"/>
            <color indexed="81"/>
            <rFont val="Tahoma"/>
            <family val="2"/>
          </rPr>
          <t xml:space="preserve">
emplenar de la llista desplegable l'àrea de coneixement</t>
        </r>
      </text>
    </comment>
    <comment ref="F75" authorId="0" shapeId="0" xr:uid="{00000000-0006-0000-0900-000045000000}">
      <text>
        <r>
          <rPr>
            <b/>
            <sz val="9"/>
            <color indexed="81"/>
            <rFont val="Tahoma"/>
            <family val="2"/>
          </rPr>
          <t>usuari_sid:</t>
        </r>
        <r>
          <rPr>
            <sz val="9"/>
            <color indexed="81"/>
            <rFont val="Tahoma"/>
            <family val="2"/>
          </rPr>
          <t xml:space="preserve">
emplenar de la llista desplegable l'àrea de coneixement</t>
        </r>
      </text>
    </comment>
    <comment ref="F76" authorId="0" shapeId="0" xr:uid="{00000000-0006-0000-0900-000046000000}">
      <text>
        <r>
          <rPr>
            <b/>
            <sz val="9"/>
            <color indexed="81"/>
            <rFont val="Tahoma"/>
            <family val="2"/>
          </rPr>
          <t>usuari_sid:</t>
        </r>
        <r>
          <rPr>
            <sz val="9"/>
            <color indexed="81"/>
            <rFont val="Tahoma"/>
            <family val="2"/>
          </rPr>
          <t xml:space="preserve">
emplenar de la llista desplegable l'àrea de coneixement</t>
        </r>
      </text>
    </comment>
    <comment ref="F77" authorId="0" shapeId="0" xr:uid="{00000000-0006-0000-0900-000047000000}">
      <text>
        <r>
          <rPr>
            <b/>
            <sz val="9"/>
            <color indexed="81"/>
            <rFont val="Tahoma"/>
            <family val="2"/>
          </rPr>
          <t>usuari_sid:</t>
        </r>
        <r>
          <rPr>
            <sz val="9"/>
            <color indexed="81"/>
            <rFont val="Tahoma"/>
            <family val="2"/>
          </rPr>
          <t xml:space="preserve">
emplenar de la llista desplegable l'àrea de coneixement</t>
        </r>
      </text>
    </comment>
    <comment ref="F78" authorId="0" shapeId="0" xr:uid="{00000000-0006-0000-0900-000048000000}">
      <text>
        <r>
          <rPr>
            <b/>
            <sz val="9"/>
            <color indexed="81"/>
            <rFont val="Tahoma"/>
            <family val="2"/>
          </rPr>
          <t>usuari_sid:</t>
        </r>
        <r>
          <rPr>
            <sz val="9"/>
            <color indexed="81"/>
            <rFont val="Tahoma"/>
            <family val="2"/>
          </rPr>
          <t xml:space="preserve">
emplenar de la llista desplegable l'àrea de coneixement</t>
        </r>
      </text>
    </comment>
    <comment ref="F79" authorId="0" shapeId="0" xr:uid="{00000000-0006-0000-0900-000049000000}">
      <text>
        <r>
          <rPr>
            <b/>
            <sz val="9"/>
            <color indexed="81"/>
            <rFont val="Tahoma"/>
            <family val="2"/>
          </rPr>
          <t>usuari_sid:</t>
        </r>
        <r>
          <rPr>
            <sz val="9"/>
            <color indexed="81"/>
            <rFont val="Tahoma"/>
            <family val="2"/>
          </rPr>
          <t xml:space="preserve">
emplenar de la llista desplegable l'àrea de coneixement</t>
        </r>
      </text>
    </comment>
    <comment ref="F80" authorId="0" shapeId="0" xr:uid="{00000000-0006-0000-0900-00004A000000}">
      <text>
        <r>
          <rPr>
            <b/>
            <sz val="9"/>
            <color indexed="81"/>
            <rFont val="Tahoma"/>
            <family val="2"/>
          </rPr>
          <t>usuari_sid:</t>
        </r>
        <r>
          <rPr>
            <sz val="9"/>
            <color indexed="81"/>
            <rFont val="Tahoma"/>
            <family val="2"/>
          </rPr>
          <t xml:space="preserve">
emplenar de la llista desplegable l'àrea de coneixement</t>
        </r>
      </text>
    </comment>
    <comment ref="F81" authorId="0" shapeId="0" xr:uid="{00000000-0006-0000-0900-00004B000000}">
      <text>
        <r>
          <rPr>
            <b/>
            <sz val="9"/>
            <color indexed="81"/>
            <rFont val="Tahoma"/>
            <family val="2"/>
          </rPr>
          <t>usuari_sid:</t>
        </r>
        <r>
          <rPr>
            <sz val="9"/>
            <color indexed="81"/>
            <rFont val="Tahoma"/>
            <family val="2"/>
          </rPr>
          <t xml:space="preserve">
emplenar de la llista desplegable l'àrea de coneixement</t>
        </r>
      </text>
    </comment>
    <comment ref="F82" authorId="0" shapeId="0" xr:uid="{00000000-0006-0000-0900-00004C000000}">
      <text>
        <r>
          <rPr>
            <b/>
            <sz val="9"/>
            <color indexed="81"/>
            <rFont val="Tahoma"/>
            <family val="2"/>
          </rPr>
          <t>usuari_sid:</t>
        </r>
        <r>
          <rPr>
            <sz val="9"/>
            <color indexed="81"/>
            <rFont val="Tahoma"/>
            <family val="2"/>
          </rPr>
          <t xml:space="preserve">
emplenar de la llista desplegable l'àrea de coneixement</t>
        </r>
      </text>
    </comment>
    <comment ref="F83" authorId="0" shapeId="0" xr:uid="{00000000-0006-0000-0900-00004D000000}">
      <text>
        <r>
          <rPr>
            <b/>
            <sz val="9"/>
            <color indexed="81"/>
            <rFont val="Tahoma"/>
            <family val="2"/>
          </rPr>
          <t>usuari_sid:</t>
        </r>
        <r>
          <rPr>
            <sz val="9"/>
            <color indexed="81"/>
            <rFont val="Tahoma"/>
            <family val="2"/>
          </rPr>
          <t xml:space="preserve">
emplenar de la llista desplegable l'àrea de coneixement</t>
        </r>
      </text>
    </comment>
    <comment ref="F84" authorId="0" shapeId="0" xr:uid="{00000000-0006-0000-0900-00004E000000}">
      <text>
        <r>
          <rPr>
            <b/>
            <sz val="9"/>
            <color indexed="81"/>
            <rFont val="Tahoma"/>
            <family val="2"/>
          </rPr>
          <t>usuari_sid:</t>
        </r>
        <r>
          <rPr>
            <sz val="9"/>
            <color indexed="81"/>
            <rFont val="Tahoma"/>
            <family val="2"/>
          </rPr>
          <t xml:space="preserve">
emplenar de la llista desplegable l'àrea de coneixement</t>
        </r>
      </text>
    </comment>
    <comment ref="F85" authorId="0" shapeId="0" xr:uid="{00000000-0006-0000-0900-00004F000000}">
      <text>
        <r>
          <rPr>
            <b/>
            <sz val="9"/>
            <color indexed="81"/>
            <rFont val="Tahoma"/>
            <family val="2"/>
          </rPr>
          <t>usuari_sid:</t>
        </r>
        <r>
          <rPr>
            <sz val="9"/>
            <color indexed="81"/>
            <rFont val="Tahoma"/>
            <family val="2"/>
          </rPr>
          <t xml:space="preserve">
emplenar de la llista desplegable l'àrea de coneixement</t>
        </r>
      </text>
    </comment>
    <comment ref="F86" authorId="0" shapeId="0" xr:uid="{00000000-0006-0000-0900-000050000000}">
      <text>
        <r>
          <rPr>
            <b/>
            <sz val="9"/>
            <color indexed="81"/>
            <rFont val="Tahoma"/>
            <family val="2"/>
          </rPr>
          <t>usuari_sid:</t>
        </r>
        <r>
          <rPr>
            <sz val="9"/>
            <color indexed="81"/>
            <rFont val="Tahoma"/>
            <family val="2"/>
          </rPr>
          <t xml:space="preserve">
emplenar de la llista desplegable l'àrea de coneixement</t>
        </r>
      </text>
    </comment>
    <comment ref="F87" authorId="0" shapeId="0" xr:uid="{00000000-0006-0000-0900-000051000000}">
      <text>
        <r>
          <rPr>
            <b/>
            <sz val="9"/>
            <color indexed="81"/>
            <rFont val="Tahoma"/>
            <family val="2"/>
          </rPr>
          <t>usuari_sid:</t>
        </r>
        <r>
          <rPr>
            <sz val="9"/>
            <color indexed="81"/>
            <rFont val="Tahoma"/>
            <family val="2"/>
          </rPr>
          <t xml:space="preserve">
emplenar de la llista desplegable l'àrea de coneixement</t>
        </r>
      </text>
    </comment>
    <comment ref="F88" authorId="0" shapeId="0" xr:uid="{00000000-0006-0000-0900-000052000000}">
      <text>
        <r>
          <rPr>
            <b/>
            <sz val="9"/>
            <color indexed="81"/>
            <rFont val="Tahoma"/>
            <family val="2"/>
          </rPr>
          <t>usuari_sid:</t>
        </r>
        <r>
          <rPr>
            <sz val="9"/>
            <color indexed="81"/>
            <rFont val="Tahoma"/>
            <family val="2"/>
          </rPr>
          <t xml:space="preserve">
emplenar de la llista desplegable l'àrea de coneixement</t>
        </r>
      </text>
    </comment>
    <comment ref="F89" authorId="0" shapeId="0" xr:uid="{00000000-0006-0000-0900-000053000000}">
      <text>
        <r>
          <rPr>
            <b/>
            <sz val="9"/>
            <color indexed="81"/>
            <rFont val="Tahoma"/>
            <family val="2"/>
          </rPr>
          <t>usuari_sid:</t>
        </r>
        <r>
          <rPr>
            <sz val="9"/>
            <color indexed="81"/>
            <rFont val="Tahoma"/>
            <family val="2"/>
          </rPr>
          <t xml:space="preserve">
emplenar de la llista desplegable l'àrea de coneixement</t>
        </r>
      </text>
    </comment>
    <comment ref="F90" authorId="0" shapeId="0" xr:uid="{00000000-0006-0000-0900-000054000000}">
      <text>
        <r>
          <rPr>
            <b/>
            <sz val="9"/>
            <color indexed="81"/>
            <rFont val="Tahoma"/>
            <family val="2"/>
          </rPr>
          <t>usuari_sid:</t>
        </r>
        <r>
          <rPr>
            <sz val="9"/>
            <color indexed="81"/>
            <rFont val="Tahoma"/>
            <family val="2"/>
          </rPr>
          <t xml:space="preserve">
emplenar de la llista desplegable l'àrea de coneixement</t>
        </r>
      </text>
    </comment>
    <comment ref="F91" authorId="0" shapeId="0" xr:uid="{00000000-0006-0000-0900-000055000000}">
      <text>
        <r>
          <rPr>
            <b/>
            <sz val="9"/>
            <color indexed="81"/>
            <rFont val="Tahoma"/>
            <family val="2"/>
          </rPr>
          <t>usuari_sid:</t>
        </r>
        <r>
          <rPr>
            <sz val="9"/>
            <color indexed="81"/>
            <rFont val="Tahoma"/>
            <family val="2"/>
          </rPr>
          <t xml:space="preserve">
emplenar de la llista desplegable l'àrea de coneixement</t>
        </r>
      </text>
    </comment>
    <comment ref="F92" authorId="0" shapeId="0" xr:uid="{00000000-0006-0000-0900-000056000000}">
      <text>
        <r>
          <rPr>
            <b/>
            <sz val="9"/>
            <color indexed="81"/>
            <rFont val="Tahoma"/>
            <family val="2"/>
          </rPr>
          <t>usuari_sid:</t>
        </r>
        <r>
          <rPr>
            <sz val="9"/>
            <color indexed="81"/>
            <rFont val="Tahoma"/>
            <family val="2"/>
          </rPr>
          <t xml:space="preserve">
emplenar de la llista desplegable l'àrea de coneixement</t>
        </r>
      </text>
    </comment>
    <comment ref="F93" authorId="0" shapeId="0" xr:uid="{00000000-0006-0000-0900-000057000000}">
      <text>
        <r>
          <rPr>
            <b/>
            <sz val="9"/>
            <color indexed="81"/>
            <rFont val="Tahoma"/>
            <family val="2"/>
          </rPr>
          <t>usuari_sid:</t>
        </r>
        <r>
          <rPr>
            <sz val="9"/>
            <color indexed="81"/>
            <rFont val="Tahoma"/>
            <family val="2"/>
          </rPr>
          <t xml:space="preserve">
emplenar de la llista desplegable l'àrea de coneixement</t>
        </r>
      </text>
    </comment>
    <comment ref="F94" authorId="0" shapeId="0" xr:uid="{00000000-0006-0000-0900-000058000000}">
      <text>
        <r>
          <rPr>
            <b/>
            <sz val="9"/>
            <color indexed="81"/>
            <rFont val="Tahoma"/>
            <family val="2"/>
          </rPr>
          <t>usuari_sid:</t>
        </r>
        <r>
          <rPr>
            <sz val="9"/>
            <color indexed="81"/>
            <rFont val="Tahoma"/>
            <family val="2"/>
          </rPr>
          <t xml:space="preserve">
emplenar de la llista desplegable l'àrea de coneixement</t>
        </r>
      </text>
    </comment>
    <comment ref="F95" authorId="0" shapeId="0" xr:uid="{00000000-0006-0000-0900-000059000000}">
      <text>
        <r>
          <rPr>
            <b/>
            <sz val="9"/>
            <color indexed="81"/>
            <rFont val="Tahoma"/>
            <family val="2"/>
          </rPr>
          <t>usuari_sid:</t>
        </r>
        <r>
          <rPr>
            <sz val="9"/>
            <color indexed="81"/>
            <rFont val="Tahoma"/>
            <family val="2"/>
          </rPr>
          <t xml:space="preserve">
emplenar de la llista desplegable l'àrea de coneixement</t>
        </r>
      </text>
    </comment>
    <comment ref="F96" authorId="0" shapeId="0" xr:uid="{00000000-0006-0000-0900-00005A000000}">
      <text>
        <r>
          <rPr>
            <b/>
            <sz val="9"/>
            <color indexed="81"/>
            <rFont val="Tahoma"/>
            <family val="2"/>
          </rPr>
          <t>usuari_sid:</t>
        </r>
        <r>
          <rPr>
            <sz val="9"/>
            <color indexed="81"/>
            <rFont val="Tahoma"/>
            <family val="2"/>
          </rPr>
          <t xml:space="preserve">
emplenar de la llista desplegable l'àrea de coneixement</t>
        </r>
      </text>
    </comment>
    <comment ref="F97" authorId="0" shapeId="0" xr:uid="{00000000-0006-0000-0900-00005B000000}">
      <text>
        <r>
          <rPr>
            <b/>
            <sz val="9"/>
            <color indexed="81"/>
            <rFont val="Tahoma"/>
            <family val="2"/>
          </rPr>
          <t>usuari_sid:</t>
        </r>
        <r>
          <rPr>
            <sz val="9"/>
            <color indexed="81"/>
            <rFont val="Tahoma"/>
            <family val="2"/>
          </rPr>
          <t xml:space="preserve">
emplenar de la llista desplegable l'àrea de coneixement</t>
        </r>
      </text>
    </comment>
    <comment ref="F98" authorId="0" shapeId="0" xr:uid="{00000000-0006-0000-0900-00005C000000}">
      <text>
        <r>
          <rPr>
            <b/>
            <sz val="9"/>
            <color indexed="81"/>
            <rFont val="Tahoma"/>
            <family val="2"/>
          </rPr>
          <t>usuari_sid:</t>
        </r>
        <r>
          <rPr>
            <sz val="9"/>
            <color indexed="81"/>
            <rFont val="Tahoma"/>
            <family val="2"/>
          </rPr>
          <t xml:space="preserve">
emplenar de la llista desplegable l'àrea de coneixement</t>
        </r>
      </text>
    </comment>
    <comment ref="F99" authorId="0" shapeId="0" xr:uid="{00000000-0006-0000-0900-00005D000000}">
      <text>
        <r>
          <rPr>
            <b/>
            <sz val="9"/>
            <color indexed="81"/>
            <rFont val="Tahoma"/>
            <family val="2"/>
          </rPr>
          <t>usuari_sid:</t>
        </r>
        <r>
          <rPr>
            <sz val="9"/>
            <color indexed="81"/>
            <rFont val="Tahoma"/>
            <family val="2"/>
          </rPr>
          <t xml:space="preserve">
emplenar de la llista desplegable l'àrea de coneixement</t>
        </r>
      </text>
    </comment>
    <comment ref="F100" authorId="0" shapeId="0" xr:uid="{00000000-0006-0000-0900-00005E000000}">
      <text>
        <r>
          <rPr>
            <b/>
            <sz val="9"/>
            <color indexed="81"/>
            <rFont val="Tahoma"/>
            <family val="2"/>
          </rPr>
          <t>usuari_sid:</t>
        </r>
        <r>
          <rPr>
            <sz val="9"/>
            <color indexed="81"/>
            <rFont val="Tahoma"/>
            <family val="2"/>
          </rPr>
          <t xml:space="preserve">
emplenar de la llista desplegable l'àrea de coneixement</t>
        </r>
      </text>
    </comment>
    <comment ref="F101" authorId="0" shapeId="0" xr:uid="{00000000-0006-0000-0900-00005F000000}">
      <text>
        <r>
          <rPr>
            <b/>
            <sz val="9"/>
            <color indexed="81"/>
            <rFont val="Tahoma"/>
            <family val="2"/>
          </rPr>
          <t>usuari_sid:</t>
        </r>
        <r>
          <rPr>
            <sz val="9"/>
            <color indexed="81"/>
            <rFont val="Tahoma"/>
            <family val="2"/>
          </rPr>
          <t xml:space="preserve">
emplenar de la llista desplegable l'àrea de coneixement</t>
        </r>
      </text>
    </comment>
    <comment ref="F102" authorId="0" shapeId="0" xr:uid="{00000000-0006-0000-0900-000060000000}">
      <text>
        <r>
          <rPr>
            <b/>
            <sz val="9"/>
            <color indexed="81"/>
            <rFont val="Tahoma"/>
            <family val="2"/>
          </rPr>
          <t>usuari_sid:</t>
        </r>
        <r>
          <rPr>
            <sz val="9"/>
            <color indexed="81"/>
            <rFont val="Tahoma"/>
            <family val="2"/>
          </rPr>
          <t xml:space="preserve">
emplenar de la llista desplegable l'àrea de coneixement</t>
        </r>
      </text>
    </comment>
    <comment ref="F103" authorId="0" shapeId="0" xr:uid="{00000000-0006-0000-0900-000061000000}">
      <text>
        <r>
          <rPr>
            <b/>
            <sz val="9"/>
            <color indexed="81"/>
            <rFont val="Tahoma"/>
            <family val="2"/>
          </rPr>
          <t>usuari_sid:</t>
        </r>
        <r>
          <rPr>
            <sz val="9"/>
            <color indexed="81"/>
            <rFont val="Tahoma"/>
            <family val="2"/>
          </rPr>
          <t xml:space="preserve">
emplenar de la llista desplegable l'àrea de coneixement</t>
        </r>
      </text>
    </comment>
    <comment ref="F104" authorId="0" shapeId="0" xr:uid="{00000000-0006-0000-0900-000062000000}">
      <text>
        <r>
          <rPr>
            <b/>
            <sz val="9"/>
            <color indexed="81"/>
            <rFont val="Tahoma"/>
            <family val="2"/>
          </rPr>
          <t>usuari_sid:</t>
        </r>
        <r>
          <rPr>
            <sz val="9"/>
            <color indexed="81"/>
            <rFont val="Tahoma"/>
            <family val="2"/>
          </rPr>
          <t xml:space="preserve">
emplenar de la llista desplegable l'àrea de coneixement</t>
        </r>
      </text>
    </comment>
    <comment ref="F105" authorId="0" shapeId="0" xr:uid="{00000000-0006-0000-0900-000063000000}">
      <text>
        <r>
          <rPr>
            <b/>
            <sz val="9"/>
            <color indexed="81"/>
            <rFont val="Tahoma"/>
            <family val="2"/>
          </rPr>
          <t>usuari_sid:</t>
        </r>
        <r>
          <rPr>
            <sz val="9"/>
            <color indexed="81"/>
            <rFont val="Tahoma"/>
            <family val="2"/>
          </rPr>
          <t xml:space="preserve">
emplenar de la llista desplegable l'àrea de coneixement</t>
        </r>
      </text>
    </comment>
    <comment ref="F106" authorId="0" shapeId="0" xr:uid="{00000000-0006-0000-0900-000064000000}">
      <text>
        <r>
          <rPr>
            <b/>
            <sz val="9"/>
            <color indexed="81"/>
            <rFont val="Tahoma"/>
            <family val="2"/>
          </rPr>
          <t>usuari_sid:</t>
        </r>
        <r>
          <rPr>
            <sz val="9"/>
            <color indexed="81"/>
            <rFont val="Tahoma"/>
            <family val="2"/>
          </rPr>
          <t xml:space="preserve">
emplenar de la llista desplegable l'àrea de coneixement</t>
        </r>
      </text>
    </comment>
    <comment ref="F107" authorId="0" shapeId="0" xr:uid="{00000000-0006-0000-0900-000065000000}">
      <text>
        <r>
          <rPr>
            <b/>
            <sz val="9"/>
            <color indexed="81"/>
            <rFont val="Tahoma"/>
            <family val="2"/>
          </rPr>
          <t>usuari_sid:</t>
        </r>
        <r>
          <rPr>
            <sz val="9"/>
            <color indexed="81"/>
            <rFont val="Tahoma"/>
            <family val="2"/>
          </rPr>
          <t xml:space="preserve">
emplenar de la llista desplegable l'àrea de coneixement</t>
        </r>
      </text>
    </comment>
    <comment ref="F108" authorId="0" shapeId="0" xr:uid="{00000000-0006-0000-0900-000066000000}">
      <text>
        <r>
          <rPr>
            <b/>
            <sz val="9"/>
            <color indexed="81"/>
            <rFont val="Tahoma"/>
            <family val="2"/>
          </rPr>
          <t>usuari_sid:</t>
        </r>
        <r>
          <rPr>
            <sz val="9"/>
            <color indexed="81"/>
            <rFont val="Tahoma"/>
            <family val="2"/>
          </rPr>
          <t xml:space="preserve">
emplenar de la llista desplegable l'àrea de coneixement</t>
        </r>
      </text>
    </comment>
    <comment ref="F109" authorId="0" shapeId="0" xr:uid="{00000000-0006-0000-0900-000067000000}">
      <text>
        <r>
          <rPr>
            <b/>
            <sz val="9"/>
            <color indexed="81"/>
            <rFont val="Tahoma"/>
            <family val="2"/>
          </rPr>
          <t>usuari_sid:</t>
        </r>
        <r>
          <rPr>
            <sz val="9"/>
            <color indexed="81"/>
            <rFont val="Tahoma"/>
            <family val="2"/>
          </rPr>
          <t xml:space="preserve">
emplenar de la llista desplegable l'àrea de coneixement</t>
        </r>
      </text>
    </comment>
    <comment ref="F110" authorId="0" shapeId="0" xr:uid="{00000000-0006-0000-0900-000068000000}">
      <text>
        <r>
          <rPr>
            <b/>
            <sz val="9"/>
            <color indexed="81"/>
            <rFont val="Tahoma"/>
            <family val="2"/>
          </rPr>
          <t>usuari_sid:</t>
        </r>
        <r>
          <rPr>
            <sz val="9"/>
            <color indexed="81"/>
            <rFont val="Tahoma"/>
            <family val="2"/>
          </rPr>
          <t xml:space="preserve">
emplenar de la llista desplegable l'àrea de coneixement</t>
        </r>
      </text>
    </comment>
    <comment ref="F111" authorId="0" shapeId="0" xr:uid="{00000000-0006-0000-0900-000069000000}">
      <text>
        <r>
          <rPr>
            <b/>
            <sz val="9"/>
            <color indexed="81"/>
            <rFont val="Tahoma"/>
            <family val="2"/>
          </rPr>
          <t>usuari_sid:</t>
        </r>
        <r>
          <rPr>
            <sz val="9"/>
            <color indexed="81"/>
            <rFont val="Tahoma"/>
            <family val="2"/>
          </rPr>
          <t xml:space="preserve">
emplenar de la llista desplegable l'àrea de coneixement</t>
        </r>
      </text>
    </comment>
    <comment ref="F112" authorId="0" shapeId="0" xr:uid="{00000000-0006-0000-0900-00006A000000}">
      <text>
        <r>
          <rPr>
            <b/>
            <sz val="9"/>
            <color indexed="81"/>
            <rFont val="Tahoma"/>
            <family val="2"/>
          </rPr>
          <t>usuari_sid:</t>
        </r>
        <r>
          <rPr>
            <sz val="9"/>
            <color indexed="81"/>
            <rFont val="Tahoma"/>
            <family val="2"/>
          </rPr>
          <t xml:space="preserve">
emplenar de la llista desplegable l'àrea de coneixement</t>
        </r>
      </text>
    </comment>
    <comment ref="F113" authorId="0" shapeId="0" xr:uid="{00000000-0006-0000-0900-00006B000000}">
      <text>
        <r>
          <rPr>
            <b/>
            <sz val="9"/>
            <color indexed="81"/>
            <rFont val="Tahoma"/>
            <family val="2"/>
          </rPr>
          <t>usuari_sid:</t>
        </r>
        <r>
          <rPr>
            <sz val="9"/>
            <color indexed="81"/>
            <rFont val="Tahoma"/>
            <family val="2"/>
          </rPr>
          <t xml:space="preserve">
emplenar de la llista desplegable l'àrea de coneixement</t>
        </r>
      </text>
    </comment>
    <comment ref="F114" authorId="0" shapeId="0" xr:uid="{00000000-0006-0000-0900-00006C000000}">
      <text>
        <r>
          <rPr>
            <b/>
            <sz val="9"/>
            <color indexed="81"/>
            <rFont val="Tahoma"/>
            <family val="2"/>
          </rPr>
          <t>usuari_sid:</t>
        </r>
        <r>
          <rPr>
            <sz val="9"/>
            <color indexed="81"/>
            <rFont val="Tahoma"/>
            <family val="2"/>
          </rPr>
          <t xml:space="preserve">
emplenar de la llista desplegable l'àrea de coneixement</t>
        </r>
      </text>
    </comment>
    <comment ref="F115" authorId="0" shapeId="0" xr:uid="{00000000-0006-0000-0900-00006D000000}">
      <text>
        <r>
          <rPr>
            <b/>
            <sz val="9"/>
            <color indexed="81"/>
            <rFont val="Tahoma"/>
            <family val="2"/>
          </rPr>
          <t>usuari_sid:</t>
        </r>
        <r>
          <rPr>
            <sz val="9"/>
            <color indexed="81"/>
            <rFont val="Tahoma"/>
            <family val="2"/>
          </rPr>
          <t xml:space="preserve">
emplenar de la llista desplegable l'àrea de coneixement</t>
        </r>
      </text>
    </comment>
    <comment ref="F116" authorId="0" shapeId="0" xr:uid="{00000000-0006-0000-0900-00006E000000}">
      <text>
        <r>
          <rPr>
            <b/>
            <sz val="9"/>
            <color indexed="81"/>
            <rFont val="Tahoma"/>
            <family val="2"/>
          </rPr>
          <t>usuari_sid:</t>
        </r>
        <r>
          <rPr>
            <sz val="9"/>
            <color indexed="81"/>
            <rFont val="Tahoma"/>
            <family val="2"/>
          </rPr>
          <t xml:space="preserve">
emplenar de la llista desplegable l'àrea de coneixement</t>
        </r>
      </text>
    </comment>
    <comment ref="F117" authorId="0" shapeId="0" xr:uid="{00000000-0006-0000-0900-00006F000000}">
      <text>
        <r>
          <rPr>
            <b/>
            <sz val="9"/>
            <color indexed="81"/>
            <rFont val="Tahoma"/>
            <family val="2"/>
          </rPr>
          <t>usuari_sid:</t>
        </r>
        <r>
          <rPr>
            <sz val="9"/>
            <color indexed="81"/>
            <rFont val="Tahoma"/>
            <family val="2"/>
          </rPr>
          <t xml:space="preserve">
emplenar de la llista desplegable l'àrea de coneixement</t>
        </r>
      </text>
    </comment>
    <comment ref="F118" authorId="0" shapeId="0" xr:uid="{00000000-0006-0000-0900-000070000000}">
      <text>
        <r>
          <rPr>
            <b/>
            <sz val="9"/>
            <color indexed="81"/>
            <rFont val="Tahoma"/>
            <family val="2"/>
          </rPr>
          <t>usuari_sid:</t>
        </r>
        <r>
          <rPr>
            <sz val="9"/>
            <color indexed="81"/>
            <rFont val="Tahoma"/>
            <family val="2"/>
          </rPr>
          <t xml:space="preserve">
emplenar de la llista desplegable l'àrea de coneixement</t>
        </r>
      </text>
    </comment>
    <comment ref="F119" authorId="0" shapeId="0" xr:uid="{00000000-0006-0000-0900-000071000000}">
      <text>
        <r>
          <rPr>
            <b/>
            <sz val="9"/>
            <color indexed="81"/>
            <rFont val="Tahoma"/>
            <family val="2"/>
          </rPr>
          <t>usuari_sid:</t>
        </r>
        <r>
          <rPr>
            <sz val="9"/>
            <color indexed="81"/>
            <rFont val="Tahoma"/>
            <family val="2"/>
          </rPr>
          <t xml:space="preserve">
emplenar de la llista desplegable l'àrea de coneixement</t>
        </r>
      </text>
    </comment>
    <comment ref="F120" authorId="0" shapeId="0" xr:uid="{00000000-0006-0000-0900-000072000000}">
      <text>
        <r>
          <rPr>
            <b/>
            <sz val="9"/>
            <color indexed="81"/>
            <rFont val="Tahoma"/>
            <family val="2"/>
          </rPr>
          <t>usuari_sid:</t>
        </r>
        <r>
          <rPr>
            <sz val="9"/>
            <color indexed="81"/>
            <rFont val="Tahoma"/>
            <family val="2"/>
          </rPr>
          <t xml:space="preserve">
emplenar de la llista desplegable l'àrea de coneixement</t>
        </r>
      </text>
    </comment>
    <comment ref="F121" authorId="0" shapeId="0" xr:uid="{00000000-0006-0000-0900-000073000000}">
      <text>
        <r>
          <rPr>
            <b/>
            <sz val="9"/>
            <color indexed="81"/>
            <rFont val="Tahoma"/>
            <family val="2"/>
          </rPr>
          <t>usuari_sid:</t>
        </r>
        <r>
          <rPr>
            <sz val="9"/>
            <color indexed="81"/>
            <rFont val="Tahoma"/>
            <family val="2"/>
          </rPr>
          <t xml:space="preserve">
emplenar de la llista desplegable l'àrea de coneixement</t>
        </r>
      </text>
    </comment>
    <comment ref="F122" authorId="0" shapeId="0" xr:uid="{00000000-0006-0000-0900-000074000000}">
      <text>
        <r>
          <rPr>
            <b/>
            <sz val="9"/>
            <color indexed="81"/>
            <rFont val="Tahoma"/>
            <family val="2"/>
          </rPr>
          <t>usuari_sid:</t>
        </r>
        <r>
          <rPr>
            <sz val="9"/>
            <color indexed="81"/>
            <rFont val="Tahoma"/>
            <family val="2"/>
          </rPr>
          <t xml:space="preserve">
emplenar de la llista desplegable l'àrea de coneixement</t>
        </r>
      </text>
    </comment>
    <comment ref="F123" authorId="0" shapeId="0" xr:uid="{00000000-0006-0000-0900-000075000000}">
      <text>
        <r>
          <rPr>
            <b/>
            <sz val="9"/>
            <color indexed="81"/>
            <rFont val="Tahoma"/>
            <family val="2"/>
          </rPr>
          <t>usuari_sid:</t>
        </r>
        <r>
          <rPr>
            <sz val="9"/>
            <color indexed="81"/>
            <rFont val="Tahoma"/>
            <family val="2"/>
          </rPr>
          <t xml:space="preserve">
emplenar de la llista desplegable l'àrea de coneixement</t>
        </r>
      </text>
    </comment>
    <comment ref="F124" authorId="0" shapeId="0" xr:uid="{00000000-0006-0000-0900-000076000000}">
      <text>
        <r>
          <rPr>
            <b/>
            <sz val="9"/>
            <color indexed="81"/>
            <rFont val="Tahoma"/>
            <family val="2"/>
          </rPr>
          <t>usuari_sid:</t>
        </r>
        <r>
          <rPr>
            <sz val="9"/>
            <color indexed="81"/>
            <rFont val="Tahoma"/>
            <family val="2"/>
          </rPr>
          <t xml:space="preserve">
emplenar de la llista desplegable l'àrea de coneixement</t>
        </r>
      </text>
    </comment>
    <comment ref="F125" authorId="0" shapeId="0" xr:uid="{00000000-0006-0000-0900-000077000000}">
      <text>
        <r>
          <rPr>
            <b/>
            <sz val="9"/>
            <color indexed="81"/>
            <rFont val="Tahoma"/>
            <family val="2"/>
          </rPr>
          <t>usuari_sid:</t>
        </r>
        <r>
          <rPr>
            <sz val="9"/>
            <color indexed="81"/>
            <rFont val="Tahoma"/>
            <family val="2"/>
          </rPr>
          <t xml:space="preserve">
emplenar de la llista desplegable l'àrea de coneixement</t>
        </r>
      </text>
    </comment>
    <comment ref="F126" authorId="0" shapeId="0" xr:uid="{00000000-0006-0000-0900-000078000000}">
      <text>
        <r>
          <rPr>
            <b/>
            <sz val="9"/>
            <color indexed="81"/>
            <rFont val="Tahoma"/>
            <family val="2"/>
          </rPr>
          <t>usuari_sid:</t>
        </r>
        <r>
          <rPr>
            <sz val="9"/>
            <color indexed="81"/>
            <rFont val="Tahoma"/>
            <family val="2"/>
          </rPr>
          <t xml:space="preserve">
emplenar de la llista desplegable l'àrea de coneixement</t>
        </r>
      </text>
    </comment>
    <comment ref="F127" authorId="0" shapeId="0" xr:uid="{00000000-0006-0000-0900-000079000000}">
      <text>
        <r>
          <rPr>
            <b/>
            <sz val="9"/>
            <color indexed="81"/>
            <rFont val="Tahoma"/>
            <family val="2"/>
          </rPr>
          <t>usuari_sid:</t>
        </r>
        <r>
          <rPr>
            <sz val="9"/>
            <color indexed="81"/>
            <rFont val="Tahoma"/>
            <family val="2"/>
          </rPr>
          <t xml:space="preserve">
emplenar de la llista desplegable l'àrea de coneixement</t>
        </r>
      </text>
    </comment>
    <comment ref="F128" authorId="0" shapeId="0" xr:uid="{00000000-0006-0000-0900-00007A000000}">
      <text>
        <r>
          <rPr>
            <b/>
            <sz val="9"/>
            <color indexed="81"/>
            <rFont val="Tahoma"/>
            <family val="2"/>
          </rPr>
          <t>usuari_sid:</t>
        </r>
        <r>
          <rPr>
            <sz val="9"/>
            <color indexed="81"/>
            <rFont val="Tahoma"/>
            <family val="2"/>
          </rPr>
          <t xml:space="preserve">
emplenar de la llista desplegable l'àrea de coneixement</t>
        </r>
      </text>
    </comment>
    <comment ref="F129" authorId="0" shapeId="0" xr:uid="{00000000-0006-0000-0900-00007B000000}">
      <text>
        <r>
          <rPr>
            <b/>
            <sz val="9"/>
            <color indexed="81"/>
            <rFont val="Tahoma"/>
            <family val="2"/>
          </rPr>
          <t>usuari_sid:</t>
        </r>
        <r>
          <rPr>
            <sz val="9"/>
            <color indexed="81"/>
            <rFont val="Tahoma"/>
            <family val="2"/>
          </rPr>
          <t xml:space="preserve">
emplenar de la llista desplegable l'àrea de coneixement</t>
        </r>
      </text>
    </comment>
    <comment ref="F130" authorId="0" shapeId="0" xr:uid="{00000000-0006-0000-0900-00007C000000}">
      <text>
        <r>
          <rPr>
            <b/>
            <sz val="9"/>
            <color indexed="81"/>
            <rFont val="Tahoma"/>
            <family val="2"/>
          </rPr>
          <t>usuari_sid:</t>
        </r>
        <r>
          <rPr>
            <sz val="9"/>
            <color indexed="81"/>
            <rFont val="Tahoma"/>
            <family val="2"/>
          </rPr>
          <t xml:space="preserve">
emplenar de la llista desplegable l'àrea de coneixement</t>
        </r>
      </text>
    </comment>
    <comment ref="F131" authorId="0" shapeId="0" xr:uid="{00000000-0006-0000-0900-00007D000000}">
      <text>
        <r>
          <rPr>
            <b/>
            <sz val="9"/>
            <color indexed="81"/>
            <rFont val="Tahoma"/>
            <family val="2"/>
          </rPr>
          <t>usuari_sid:</t>
        </r>
        <r>
          <rPr>
            <sz val="9"/>
            <color indexed="81"/>
            <rFont val="Tahoma"/>
            <family val="2"/>
          </rPr>
          <t xml:space="preserve">
emplenar de la llista desplegable l'àrea de coneixement</t>
        </r>
      </text>
    </comment>
    <comment ref="F132" authorId="0" shapeId="0" xr:uid="{00000000-0006-0000-0900-00007E000000}">
      <text>
        <r>
          <rPr>
            <b/>
            <sz val="9"/>
            <color indexed="81"/>
            <rFont val="Tahoma"/>
            <family val="2"/>
          </rPr>
          <t>usuari_sid:</t>
        </r>
        <r>
          <rPr>
            <sz val="9"/>
            <color indexed="81"/>
            <rFont val="Tahoma"/>
            <family val="2"/>
          </rPr>
          <t xml:space="preserve">
emplenar de la llista desplegable l'àrea de coneixement</t>
        </r>
      </text>
    </comment>
    <comment ref="F133" authorId="0" shapeId="0" xr:uid="{00000000-0006-0000-0900-00007F000000}">
      <text>
        <r>
          <rPr>
            <b/>
            <sz val="9"/>
            <color indexed="81"/>
            <rFont val="Tahoma"/>
            <family val="2"/>
          </rPr>
          <t>usuari_sid:</t>
        </r>
        <r>
          <rPr>
            <sz val="9"/>
            <color indexed="81"/>
            <rFont val="Tahoma"/>
            <family val="2"/>
          </rPr>
          <t xml:space="preserve">
emplenar de la llista desplegable l'àrea de coneixement</t>
        </r>
      </text>
    </comment>
    <comment ref="F134" authorId="0" shapeId="0" xr:uid="{00000000-0006-0000-0900-000080000000}">
      <text>
        <r>
          <rPr>
            <b/>
            <sz val="9"/>
            <color indexed="81"/>
            <rFont val="Tahoma"/>
            <family val="2"/>
          </rPr>
          <t>usuari_sid:</t>
        </r>
        <r>
          <rPr>
            <sz val="9"/>
            <color indexed="81"/>
            <rFont val="Tahoma"/>
            <family val="2"/>
          </rPr>
          <t xml:space="preserve">
emplenar de la llista desplegable l'àrea de coneixement</t>
        </r>
      </text>
    </comment>
    <comment ref="F135" authorId="0" shapeId="0" xr:uid="{00000000-0006-0000-0900-000081000000}">
      <text>
        <r>
          <rPr>
            <b/>
            <sz val="9"/>
            <color indexed="81"/>
            <rFont val="Tahoma"/>
            <family val="2"/>
          </rPr>
          <t>usuari_sid:</t>
        </r>
        <r>
          <rPr>
            <sz val="9"/>
            <color indexed="81"/>
            <rFont val="Tahoma"/>
            <family val="2"/>
          </rPr>
          <t xml:space="preserve">
emplenar de la llista desplegable l'àrea de coneixement</t>
        </r>
      </text>
    </comment>
    <comment ref="F136" authorId="0" shapeId="0" xr:uid="{00000000-0006-0000-0900-000082000000}">
      <text>
        <r>
          <rPr>
            <b/>
            <sz val="9"/>
            <color indexed="81"/>
            <rFont val="Tahoma"/>
            <family val="2"/>
          </rPr>
          <t>usuari_sid:</t>
        </r>
        <r>
          <rPr>
            <sz val="9"/>
            <color indexed="81"/>
            <rFont val="Tahoma"/>
            <family val="2"/>
          </rPr>
          <t xml:space="preserve">
emplenar de la llista desplegable l'àrea de coneixement</t>
        </r>
      </text>
    </comment>
    <comment ref="F137" authorId="0" shapeId="0" xr:uid="{00000000-0006-0000-0900-000083000000}">
      <text>
        <r>
          <rPr>
            <b/>
            <sz val="9"/>
            <color indexed="81"/>
            <rFont val="Tahoma"/>
            <family val="2"/>
          </rPr>
          <t>usuari_sid:</t>
        </r>
        <r>
          <rPr>
            <sz val="9"/>
            <color indexed="81"/>
            <rFont val="Tahoma"/>
            <family val="2"/>
          </rPr>
          <t xml:space="preserve">
emplenar de la llista desplegable l'àrea de coneixement</t>
        </r>
      </text>
    </comment>
    <comment ref="F138" authorId="0" shapeId="0" xr:uid="{00000000-0006-0000-0900-000084000000}">
      <text>
        <r>
          <rPr>
            <b/>
            <sz val="9"/>
            <color indexed="81"/>
            <rFont val="Tahoma"/>
            <family val="2"/>
          </rPr>
          <t>usuari_sid:</t>
        </r>
        <r>
          <rPr>
            <sz val="9"/>
            <color indexed="81"/>
            <rFont val="Tahoma"/>
            <family val="2"/>
          </rPr>
          <t xml:space="preserve">
emplenar de la llista desplegable l'àrea de coneixement</t>
        </r>
      </text>
    </comment>
    <comment ref="F139" authorId="0" shapeId="0" xr:uid="{00000000-0006-0000-0900-000085000000}">
      <text>
        <r>
          <rPr>
            <b/>
            <sz val="9"/>
            <color indexed="81"/>
            <rFont val="Tahoma"/>
            <family val="2"/>
          </rPr>
          <t>usuari_sid:</t>
        </r>
        <r>
          <rPr>
            <sz val="9"/>
            <color indexed="81"/>
            <rFont val="Tahoma"/>
            <family val="2"/>
          </rPr>
          <t xml:space="preserve">
emplenar de la llista desplegable l'àrea de coneixement</t>
        </r>
      </text>
    </comment>
    <comment ref="F140" authorId="0" shapeId="0" xr:uid="{00000000-0006-0000-0900-000086000000}">
      <text>
        <r>
          <rPr>
            <b/>
            <sz val="9"/>
            <color indexed="81"/>
            <rFont val="Tahoma"/>
            <family val="2"/>
          </rPr>
          <t>usuari_sid:</t>
        </r>
        <r>
          <rPr>
            <sz val="9"/>
            <color indexed="81"/>
            <rFont val="Tahoma"/>
            <family val="2"/>
          </rPr>
          <t xml:space="preserve">
emplenar de la llista desplegable l'àrea de coneixement</t>
        </r>
      </text>
    </comment>
    <comment ref="F141" authorId="0" shapeId="0" xr:uid="{00000000-0006-0000-0900-000087000000}">
      <text>
        <r>
          <rPr>
            <b/>
            <sz val="9"/>
            <color indexed="81"/>
            <rFont val="Tahoma"/>
            <family val="2"/>
          </rPr>
          <t>usuari_sid:</t>
        </r>
        <r>
          <rPr>
            <sz val="9"/>
            <color indexed="81"/>
            <rFont val="Tahoma"/>
            <family val="2"/>
          </rPr>
          <t xml:space="preserve">
emplenar de la llista desplegable l'àrea de coneixement</t>
        </r>
      </text>
    </comment>
    <comment ref="F142" authorId="0" shapeId="0" xr:uid="{00000000-0006-0000-0900-000088000000}">
      <text>
        <r>
          <rPr>
            <b/>
            <sz val="9"/>
            <color indexed="81"/>
            <rFont val="Tahoma"/>
            <family val="2"/>
          </rPr>
          <t>usuari_sid:</t>
        </r>
        <r>
          <rPr>
            <sz val="9"/>
            <color indexed="81"/>
            <rFont val="Tahoma"/>
            <family val="2"/>
          </rPr>
          <t xml:space="preserve">
emplenar de la llista desplegable l'àrea de coneixement</t>
        </r>
      </text>
    </comment>
    <comment ref="F143" authorId="0" shapeId="0" xr:uid="{00000000-0006-0000-0900-000089000000}">
      <text>
        <r>
          <rPr>
            <b/>
            <sz val="9"/>
            <color indexed="81"/>
            <rFont val="Tahoma"/>
            <family val="2"/>
          </rPr>
          <t>usuari_sid:</t>
        </r>
        <r>
          <rPr>
            <sz val="9"/>
            <color indexed="81"/>
            <rFont val="Tahoma"/>
            <family val="2"/>
          </rPr>
          <t xml:space="preserve">
emplenar de la llista desplegable l'àrea de coneixement</t>
        </r>
      </text>
    </comment>
    <comment ref="F144" authorId="0" shapeId="0" xr:uid="{00000000-0006-0000-0900-00008A000000}">
      <text>
        <r>
          <rPr>
            <b/>
            <sz val="9"/>
            <color indexed="81"/>
            <rFont val="Tahoma"/>
            <family val="2"/>
          </rPr>
          <t>usuari_sid:</t>
        </r>
        <r>
          <rPr>
            <sz val="9"/>
            <color indexed="81"/>
            <rFont val="Tahoma"/>
            <family val="2"/>
          </rPr>
          <t xml:space="preserve">
emplenar de la llista desplegable l'àrea de coneixement</t>
        </r>
      </text>
    </comment>
    <comment ref="F145" authorId="0" shapeId="0" xr:uid="{00000000-0006-0000-0900-00008B000000}">
      <text>
        <r>
          <rPr>
            <b/>
            <sz val="9"/>
            <color indexed="81"/>
            <rFont val="Tahoma"/>
            <family val="2"/>
          </rPr>
          <t>usuari_sid:</t>
        </r>
        <r>
          <rPr>
            <sz val="9"/>
            <color indexed="81"/>
            <rFont val="Tahoma"/>
            <family val="2"/>
          </rPr>
          <t xml:space="preserve">
emplenar de la llista desplegable l'àrea de coneixement</t>
        </r>
      </text>
    </comment>
    <comment ref="F146" authorId="0" shapeId="0" xr:uid="{00000000-0006-0000-0900-00008C000000}">
      <text>
        <r>
          <rPr>
            <b/>
            <sz val="9"/>
            <color indexed="81"/>
            <rFont val="Tahoma"/>
            <family val="2"/>
          </rPr>
          <t>usuari_sid:</t>
        </r>
        <r>
          <rPr>
            <sz val="9"/>
            <color indexed="81"/>
            <rFont val="Tahoma"/>
            <family val="2"/>
          </rPr>
          <t xml:space="preserve">
emplenar de la llista desplegable l'àrea de coneixement</t>
        </r>
      </text>
    </comment>
    <comment ref="F147" authorId="0" shapeId="0" xr:uid="{00000000-0006-0000-0900-00008D000000}">
      <text>
        <r>
          <rPr>
            <b/>
            <sz val="9"/>
            <color indexed="81"/>
            <rFont val="Tahoma"/>
            <family val="2"/>
          </rPr>
          <t>usuari_sid:</t>
        </r>
        <r>
          <rPr>
            <sz val="9"/>
            <color indexed="81"/>
            <rFont val="Tahoma"/>
            <family val="2"/>
          </rPr>
          <t xml:space="preserve">
emplenar de la llista desplegable l'àrea de coneixement</t>
        </r>
      </text>
    </comment>
    <comment ref="F148" authorId="0" shapeId="0" xr:uid="{00000000-0006-0000-0900-00008E000000}">
      <text>
        <r>
          <rPr>
            <b/>
            <sz val="9"/>
            <color indexed="81"/>
            <rFont val="Tahoma"/>
            <family val="2"/>
          </rPr>
          <t>usuari_sid:</t>
        </r>
        <r>
          <rPr>
            <sz val="9"/>
            <color indexed="81"/>
            <rFont val="Tahoma"/>
            <family val="2"/>
          </rPr>
          <t xml:space="preserve">
emplenar de la llista desplegable l'àrea de coneixement</t>
        </r>
      </text>
    </comment>
    <comment ref="F149" authorId="0" shapeId="0" xr:uid="{00000000-0006-0000-0900-00008F000000}">
      <text>
        <r>
          <rPr>
            <b/>
            <sz val="9"/>
            <color indexed="81"/>
            <rFont val="Tahoma"/>
            <family val="2"/>
          </rPr>
          <t>usuari_sid:</t>
        </r>
        <r>
          <rPr>
            <sz val="9"/>
            <color indexed="81"/>
            <rFont val="Tahoma"/>
            <family val="2"/>
          </rPr>
          <t xml:space="preserve">
emplenar de la llista desplegable l'àrea de coneixement</t>
        </r>
      </text>
    </comment>
    <comment ref="F150" authorId="0" shapeId="0" xr:uid="{00000000-0006-0000-0900-000090000000}">
      <text>
        <r>
          <rPr>
            <b/>
            <sz val="9"/>
            <color indexed="81"/>
            <rFont val="Tahoma"/>
            <family val="2"/>
          </rPr>
          <t>usuari_sid:</t>
        </r>
        <r>
          <rPr>
            <sz val="9"/>
            <color indexed="81"/>
            <rFont val="Tahoma"/>
            <family val="2"/>
          </rPr>
          <t xml:space="preserve">
emplenar de la llista desplegable l'àrea de coneixement</t>
        </r>
      </text>
    </comment>
    <comment ref="F151" authorId="0" shapeId="0" xr:uid="{00000000-0006-0000-0900-000091000000}">
      <text>
        <r>
          <rPr>
            <b/>
            <sz val="9"/>
            <color indexed="81"/>
            <rFont val="Tahoma"/>
            <family val="2"/>
          </rPr>
          <t>usuari_sid:</t>
        </r>
        <r>
          <rPr>
            <sz val="9"/>
            <color indexed="81"/>
            <rFont val="Tahoma"/>
            <family val="2"/>
          </rPr>
          <t xml:space="preserve">
emplenar de la llista desplegable l'àrea de coneixement</t>
        </r>
      </text>
    </comment>
    <comment ref="F152" authorId="0" shapeId="0" xr:uid="{00000000-0006-0000-0900-000092000000}">
      <text>
        <r>
          <rPr>
            <b/>
            <sz val="9"/>
            <color indexed="81"/>
            <rFont val="Tahoma"/>
            <family val="2"/>
          </rPr>
          <t>usuari_sid:</t>
        </r>
        <r>
          <rPr>
            <sz val="9"/>
            <color indexed="81"/>
            <rFont val="Tahoma"/>
            <family val="2"/>
          </rPr>
          <t xml:space="preserve">
emplenar de la llista desplegable l'àrea de coneixement</t>
        </r>
      </text>
    </comment>
    <comment ref="F153" authorId="0" shapeId="0" xr:uid="{00000000-0006-0000-0900-000093000000}">
      <text>
        <r>
          <rPr>
            <b/>
            <sz val="9"/>
            <color indexed="81"/>
            <rFont val="Tahoma"/>
            <family val="2"/>
          </rPr>
          <t>usuari_sid:</t>
        </r>
        <r>
          <rPr>
            <sz val="9"/>
            <color indexed="81"/>
            <rFont val="Tahoma"/>
            <family val="2"/>
          </rPr>
          <t xml:space="preserve">
emplenar de la llista desplegable l'àrea de coneixement</t>
        </r>
      </text>
    </comment>
    <comment ref="F154" authorId="0" shapeId="0" xr:uid="{00000000-0006-0000-0900-000094000000}">
      <text>
        <r>
          <rPr>
            <b/>
            <sz val="9"/>
            <color indexed="81"/>
            <rFont val="Tahoma"/>
            <family val="2"/>
          </rPr>
          <t>usuari_sid:</t>
        </r>
        <r>
          <rPr>
            <sz val="9"/>
            <color indexed="81"/>
            <rFont val="Tahoma"/>
            <family val="2"/>
          </rPr>
          <t xml:space="preserve">
emplenar de la llista desplegable l'àrea de coneixement</t>
        </r>
      </text>
    </comment>
    <comment ref="F155" authorId="0" shapeId="0" xr:uid="{00000000-0006-0000-0900-000095000000}">
      <text>
        <r>
          <rPr>
            <b/>
            <sz val="9"/>
            <color indexed="81"/>
            <rFont val="Tahoma"/>
            <family val="2"/>
          </rPr>
          <t>usuari_sid:</t>
        </r>
        <r>
          <rPr>
            <sz val="9"/>
            <color indexed="81"/>
            <rFont val="Tahoma"/>
            <family val="2"/>
          </rPr>
          <t xml:space="preserve">
emplenar de la llista desplegable l'àrea de coneixement</t>
        </r>
      </text>
    </comment>
    <comment ref="F156" authorId="0" shapeId="0" xr:uid="{00000000-0006-0000-0900-000096000000}">
      <text>
        <r>
          <rPr>
            <b/>
            <sz val="9"/>
            <color indexed="81"/>
            <rFont val="Tahoma"/>
            <family val="2"/>
          </rPr>
          <t>usuari_sid:</t>
        </r>
        <r>
          <rPr>
            <sz val="9"/>
            <color indexed="81"/>
            <rFont val="Tahoma"/>
            <family val="2"/>
          </rPr>
          <t xml:space="preserve">
emplenar de la llista desplegable l'àrea de coneixement</t>
        </r>
      </text>
    </comment>
    <comment ref="F157" authorId="0" shapeId="0" xr:uid="{00000000-0006-0000-0900-000097000000}">
      <text>
        <r>
          <rPr>
            <b/>
            <sz val="9"/>
            <color indexed="81"/>
            <rFont val="Tahoma"/>
            <family val="2"/>
          </rPr>
          <t>usuari_sid:</t>
        </r>
        <r>
          <rPr>
            <sz val="9"/>
            <color indexed="81"/>
            <rFont val="Tahoma"/>
            <family val="2"/>
          </rPr>
          <t xml:space="preserve">
emplenar de la llista desplegable l'àrea de coneixement</t>
        </r>
      </text>
    </comment>
    <comment ref="F158" authorId="0" shapeId="0" xr:uid="{00000000-0006-0000-0900-000098000000}">
      <text>
        <r>
          <rPr>
            <b/>
            <sz val="9"/>
            <color indexed="81"/>
            <rFont val="Tahoma"/>
            <family val="2"/>
          </rPr>
          <t>usuari_sid:</t>
        </r>
        <r>
          <rPr>
            <sz val="9"/>
            <color indexed="81"/>
            <rFont val="Tahoma"/>
            <family val="2"/>
          </rPr>
          <t xml:space="preserve">
emplenar de la llista desplegable l'àrea de coneixement</t>
        </r>
      </text>
    </comment>
    <comment ref="F159" authorId="0" shapeId="0" xr:uid="{00000000-0006-0000-0900-000099000000}">
      <text>
        <r>
          <rPr>
            <b/>
            <sz val="9"/>
            <color indexed="81"/>
            <rFont val="Tahoma"/>
            <family val="2"/>
          </rPr>
          <t>usuari_sid:</t>
        </r>
        <r>
          <rPr>
            <sz val="9"/>
            <color indexed="81"/>
            <rFont val="Tahoma"/>
            <family val="2"/>
          </rPr>
          <t xml:space="preserve">
emplenar de la llista desplegable l'àrea de coneixement</t>
        </r>
      </text>
    </comment>
    <comment ref="F160" authorId="0" shapeId="0" xr:uid="{00000000-0006-0000-0900-00009A000000}">
      <text>
        <r>
          <rPr>
            <b/>
            <sz val="9"/>
            <color indexed="81"/>
            <rFont val="Tahoma"/>
            <family val="2"/>
          </rPr>
          <t>usuari_sid:</t>
        </r>
        <r>
          <rPr>
            <sz val="9"/>
            <color indexed="81"/>
            <rFont val="Tahoma"/>
            <family val="2"/>
          </rPr>
          <t xml:space="preserve">
emplenar de la llista desplegable l'àrea de coneixement</t>
        </r>
      </text>
    </comment>
    <comment ref="F161" authorId="0" shapeId="0" xr:uid="{00000000-0006-0000-0900-00009B000000}">
      <text>
        <r>
          <rPr>
            <b/>
            <sz val="9"/>
            <color indexed="81"/>
            <rFont val="Tahoma"/>
            <family val="2"/>
          </rPr>
          <t>usuari_sid:</t>
        </r>
        <r>
          <rPr>
            <sz val="9"/>
            <color indexed="81"/>
            <rFont val="Tahoma"/>
            <family val="2"/>
          </rPr>
          <t xml:space="preserve">
emplenar de la llista desplegable l'àrea de coneixement</t>
        </r>
      </text>
    </comment>
    <comment ref="F162" authorId="0" shapeId="0" xr:uid="{00000000-0006-0000-0900-00009C000000}">
      <text>
        <r>
          <rPr>
            <b/>
            <sz val="9"/>
            <color indexed="81"/>
            <rFont val="Tahoma"/>
            <family val="2"/>
          </rPr>
          <t>usuari_sid:</t>
        </r>
        <r>
          <rPr>
            <sz val="9"/>
            <color indexed="81"/>
            <rFont val="Tahoma"/>
            <family val="2"/>
          </rPr>
          <t xml:space="preserve">
emplenar de la llista desplegable l'àrea de coneixement</t>
        </r>
      </text>
    </comment>
    <comment ref="F163" authorId="0" shapeId="0" xr:uid="{00000000-0006-0000-0900-00009D000000}">
      <text>
        <r>
          <rPr>
            <b/>
            <sz val="9"/>
            <color indexed="81"/>
            <rFont val="Tahoma"/>
            <family val="2"/>
          </rPr>
          <t>usuari_sid:</t>
        </r>
        <r>
          <rPr>
            <sz val="9"/>
            <color indexed="81"/>
            <rFont val="Tahoma"/>
            <family val="2"/>
          </rPr>
          <t xml:space="preserve">
emplenar de la llista desplegable l'àrea de coneixement</t>
        </r>
      </text>
    </comment>
    <comment ref="F164" authorId="0" shapeId="0" xr:uid="{00000000-0006-0000-0900-00009E000000}">
      <text>
        <r>
          <rPr>
            <b/>
            <sz val="9"/>
            <color indexed="81"/>
            <rFont val="Tahoma"/>
            <family val="2"/>
          </rPr>
          <t>usuari_sid:</t>
        </r>
        <r>
          <rPr>
            <sz val="9"/>
            <color indexed="81"/>
            <rFont val="Tahoma"/>
            <family val="2"/>
          </rPr>
          <t xml:space="preserve">
emplenar de la llista desplegable l'àrea de coneixement</t>
        </r>
      </text>
    </comment>
    <comment ref="F165" authorId="0" shapeId="0" xr:uid="{00000000-0006-0000-0900-00009F000000}">
      <text>
        <r>
          <rPr>
            <b/>
            <sz val="9"/>
            <color indexed="81"/>
            <rFont val="Tahoma"/>
            <family val="2"/>
          </rPr>
          <t>usuari_sid:</t>
        </r>
        <r>
          <rPr>
            <sz val="9"/>
            <color indexed="81"/>
            <rFont val="Tahoma"/>
            <family val="2"/>
          </rPr>
          <t xml:space="preserve">
emplenar de la llista desplegable l'àrea de coneixement</t>
        </r>
      </text>
    </comment>
    <comment ref="F166" authorId="0" shapeId="0" xr:uid="{00000000-0006-0000-0900-0000A0000000}">
      <text>
        <r>
          <rPr>
            <b/>
            <sz val="9"/>
            <color indexed="81"/>
            <rFont val="Tahoma"/>
            <family val="2"/>
          </rPr>
          <t>usuari_sid:</t>
        </r>
        <r>
          <rPr>
            <sz val="9"/>
            <color indexed="81"/>
            <rFont val="Tahoma"/>
            <family val="2"/>
          </rPr>
          <t xml:space="preserve">
emplenar de la llista desplegable l'àrea de coneixement</t>
        </r>
      </text>
    </comment>
    <comment ref="F167" authorId="0" shapeId="0" xr:uid="{00000000-0006-0000-0900-0000A1000000}">
      <text>
        <r>
          <rPr>
            <b/>
            <sz val="9"/>
            <color indexed="81"/>
            <rFont val="Tahoma"/>
            <family val="2"/>
          </rPr>
          <t>usuari_sid:</t>
        </r>
        <r>
          <rPr>
            <sz val="9"/>
            <color indexed="81"/>
            <rFont val="Tahoma"/>
            <family val="2"/>
          </rPr>
          <t xml:space="preserve">
emplenar de la llista desplegable l'àrea de coneixement</t>
        </r>
      </text>
    </comment>
    <comment ref="F168" authorId="0" shapeId="0" xr:uid="{00000000-0006-0000-0900-0000A2000000}">
      <text>
        <r>
          <rPr>
            <b/>
            <sz val="9"/>
            <color indexed="81"/>
            <rFont val="Tahoma"/>
            <family val="2"/>
          </rPr>
          <t>usuari_sid:</t>
        </r>
        <r>
          <rPr>
            <sz val="9"/>
            <color indexed="81"/>
            <rFont val="Tahoma"/>
            <family val="2"/>
          </rPr>
          <t xml:space="preserve">
emplenar de la llista desplegable l'àrea de coneixement</t>
        </r>
      </text>
    </comment>
    <comment ref="F169" authorId="0" shapeId="0" xr:uid="{00000000-0006-0000-0900-0000A3000000}">
      <text>
        <r>
          <rPr>
            <b/>
            <sz val="9"/>
            <color indexed="81"/>
            <rFont val="Tahoma"/>
            <family val="2"/>
          </rPr>
          <t>usuari_sid:</t>
        </r>
        <r>
          <rPr>
            <sz val="9"/>
            <color indexed="81"/>
            <rFont val="Tahoma"/>
            <family val="2"/>
          </rPr>
          <t xml:space="preserve">
emplenar de la llista desplegable l'àrea de coneixement</t>
        </r>
      </text>
    </comment>
    <comment ref="F170" authorId="0" shapeId="0" xr:uid="{00000000-0006-0000-0900-0000A4000000}">
      <text>
        <r>
          <rPr>
            <b/>
            <sz val="9"/>
            <color indexed="81"/>
            <rFont val="Tahoma"/>
            <family val="2"/>
          </rPr>
          <t>usuari_sid:</t>
        </r>
        <r>
          <rPr>
            <sz val="9"/>
            <color indexed="81"/>
            <rFont val="Tahoma"/>
            <family val="2"/>
          </rPr>
          <t xml:space="preserve">
emplenar de la llista desplegable l'àrea de coneixement</t>
        </r>
      </text>
    </comment>
    <comment ref="F171" authorId="0" shapeId="0" xr:uid="{00000000-0006-0000-0900-0000A5000000}">
      <text>
        <r>
          <rPr>
            <b/>
            <sz val="9"/>
            <color indexed="81"/>
            <rFont val="Tahoma"/>
            <family val="2"/>
          </rPr>
          <t>usuari_sid:</t>
        </r>
        <r>
          <rPr>
            <sz val="9"/>
            <color indexed="81"/>
            <rFont val="Tahoma"/>
            <family val="2"/>
          </rPr>
          <t xml:space="preserve">
emplenar de la llista desplegable l'àrea de coneixement</t>
        </r>
      </text>
    </comment>
    <comment ref="F172" authorId="0" shapeId="0" xr:uid="{00000000-0006-0000-0900-0000A6000000}">
      <text>
        <r>
          <rPr>
            <b/>
            <sz val="9"/>
            <color indexed="81"/>
            <rFont val="Tahoma"/>
            <family val="2"/>
          </rPr>
          <t>usuari_sid:</t>
        </r>
        <r>
          <rPr>
            <sz val="9"/>
            <color indexed="81"/>
            <rFont val="Tahoma"/>
            <family val="2"/>
          </rPr>
          <t xml:space="preserve">
emplenar de la llista desplegable l'àrea de coneixement</t>
        </r>
      </text>
    </comment>
    <comment ref="F173" authorId="0" shapeId="0" xr:uid="{00000000-0006-0000-0900-0000A7000000}">
      <text>
        <r>
          <rPr>
            <b/>
            <sz val="9"/>
            <color indexed="81"/>
            <rFont val="Tahoma"/>
            <family val="2"/>
          </rPr>
          <t>usuari_sid:</t>
        </r>
        <r>
          <rPr>
            <sz val="9"/>
            <color indexed="81"/>
            <rFont val="Tahoma"/>
            <family val="2"/>
          </rPr>
          <t xml:space="preserve">
emplenar de la llista desplegable l'àrea de coneixement</t>
        </r>
      </text>
    </comment>
    <comment ref="F174" authorId="0" shapeId="0" xr:uid="{00000000-0006-0000-0900-0000A8000000}">
      <text>
        <r>
          <rPr>
            <b/>
            <sz val="9"/>
            <color indexed="81"/>
            <rFont val="Tahoma"/>
            <family val="2"/>
          </rPr>
          <t>usuari_sid:</t>
        </r>
        <r>
          <rPr>
            <sz val="9"/>
            <color indexed="81"/>
            <rFont val="Tahoma"/>
            <family val="2"/>
          </rPr>
          <t xml:space="preserve">
emplenar de la llista desplegable l'àrea de coneixement</t>
        </r>
      </text>
    </comment>
    <comment ref="F175" authorId="0" shapeId="0" xr:uid="{00000000-0006-0000-0900-0000A9000000}">
      <text>
        <r>
          <rPr>
            <b/>
            <sz val="9"/>
            <color indexed="81"/>
            <rFont val="Tahoma"/>
            <family val="2"/>
          </rPr>
          <t>usuari_sid:</t>
        </r>
        <r>
          <rPr>
            <sz val="9"/>
            <color indexed="81"/>
            <rFont val="Tahoma"/>
            <family val="2"/>
          </rPr>
          <t xml:space="preserve">
emplenar de la llista desplegable l'àrea de coneixement</t>
        </r>
      </text>
    </comment>
    <comment ref="F176" authorId="0" shapeId="0" xr:uid="{00000000-0006-0000-0900-0000AA000000}">
      <text>
        <r>
          <rPr>
            <b/>
            <sz val="9"/>
            <color indexed="81"/>
            <rFont val="Tahoma"/>
            <family val="2"/>
          </rPr>
          <t>usuari_sid:</t>
        </r>
        <r>
          <rPr>
            <sz val="9"/>
            <color indexed="81"/>
            <rFont val="Tahoma"/>
            <family val="2"/>
          </rPr>
          <t xml:space="preserve">
emplenar de la llista desplegable l'àrea de coneixement</t>
        </r>
      </text>
    </comment>
    <comment ref="F177" authorId="0" shapeId="0" xr:uid="{00000000-0006-0000-0900-0000AB000000}">
      <text>
        <r>
          <rPr>
            <b/>
            <sz val="9"/>
            <color indexed="81"/>
            <rFont val="Tahoma"/>
            <family val="2"/>
          </rPr>
          <t>usuari_sid:</t>
        </r>
        <r>
          <rPr>
            <sz val="9"/>
            <color indexed="81"/>
            <rFont val="Tahoma"/>
            <family val="2"/>
          </rPr>
          <t xml:space="preserve">
emplenar de la llista desplegable l'àrea de coneixement</t>
        </r>
      </text>
    </comment>
    <comment ref="F178" authorId="0" shapeId="0" xr:uid="{00000000-0006-0000-0900-0000AC000000}">
      <text>
        <r>
          <rPr>
            <b/>
            <sz val="9"/>
            <color indexed="81"/>
            <rFont val="Tahoma"/>
            <family val="2"/>
          </rPr>
          <t>usuari_sid:</t>
        </r>
        <r>
          <rPr>
            <sz val="9"/>
            <color indexed="81"/>
            <rFont val="Tahoma"/>
            <family val="2"/>
          </rPr>
          <t xml:space="preserve">
emplenar de la llista desplegable l'àrea de coneixement</t>
        </r>
      </text>
    </comment>
    <comment ref="F179" authorId="0" shapeId="0" xr:uid="{00000000-0006-0000-0900-0000AD000000}">
      <text>
        <r>
          <rPr>
            <b/>
            <sz val="9"/>
            <color indexed="81"/>
            <rFont val="Tahoma"/>
            <family val="2"/>
          </rPr>
          <t>usuari_sid:</t>
        </r>
        <r>
          <rPr>
            <sz val="9"/>
            <color indexed="81"/>
            <rFont val="Tahoma"/>
            <family val="2"/>
          </rPr>
          <t xml:space="preserve">
emplenar de la llista desplegable l'àrea de coneixement</t>
        </r>
      </text>
    </comment>
    <comment ref="F180" authorId="0" shapeId="0" xr:uid="{00000000-0006-0000-0900-0000AE000000}">
      <text>
        <r>
          <rPr>
            <b/>
            <sz val="9"/>
            <color indexed="81"/>
            <rFont val="Tahoma"/>
            <family val="2"/>
          </rPr>
          <t>usuari_sid:</t>
        </r>
        <r>
          <rPr>
            <sz val="9"/>
            <color indexed="81"/>
            <rFont val="Tahoma"/>
            <family val="2"/>
          </rPr>
          <t xml:space="preserve">
emplenar de la llista desplegable l'àrea de coneixement</t>
        </r>
      </text>
    </comment>
    <comment ref="F181" authorId="0" shapeId="0" xr:uid="{00000000-0006-0000-0900-0000AF000000}">
      <text>
        <r>
          <rPr>
            <b/>
            <sz val="9"/>
            <color indexed="81"/>
            <rFont val="Tahoma"/>
            <family val="2"/>
          </rPr>
          <t>usuari_sid:</t>
        </r>
        <r>
          <rPr>
            <sz val="9"/>
            <color indexed="81"/>
            <rFont val="Tahoma"/>
            <family val="2"/>
          </rPr>
          <t xml:space="preserve">
emplenar de la llista desplegable l'àrea de coneixement</t>
        </r>
      </text>
    </comment>
    <comment ref="F182" authorId="0" shapeId="0" xr:uid="{00000000-0006-0000-0900-0000B0000000}">
      <text>
        <r>
          <rPr>
            <b/>
            <sz val="9"/>
            <color indexed="81"/>
            <rFont val="Tahoma"/>
            <family val="2"/>
          </rPr>
          <t>usuari_sid:</t>
        </r>
        <r>
          <rPr>
            <sz val="9"/>
            <color indexed="81"/>
            <rFont val="Tahoma"/>
            <family val="2"/>
          </rPr>
          <t xml:space="preserve">
emplenar de la llista desplegable l'àrea de coneixement</t>
        </r>
      </text>
    </comment>
    <comment ref="F183" authorId="0" shapeId="0" xr:uid="{00000000-0006-0000-0900-0000B1000000}">
      <text>
        <r>
          <rPr>
            <b/>
            <sz val="9"/>
            <color indexed="81"/>
            <rFont val="Tahoma"/>
            <family val="2"/>
          </rPr>
          <t>usuari_sid:</t>
        </r>
        <r>
          <rPr>
            <sz val="9"/>
            <color indexed="81"/>
            <rFont val="Tahoma"/>
            <family val="2"/>
          </rPr>
          <t xml:space="preserve">
emplenar de la llista desplegable l'àrea de coneixement</t>
        </r>
      </text>
    </comment>
    <comment ref="F184" authorId="0" shapeId="0" xr:uid="{00000000-0006-0000-0900-0000B2000000}">
      <text>
        <r>
          <rPr>
            <b/>
            <sz val="9"/>
            <color indexed="81"/>
            <rFont val="Tahoma"/>
            <family val="2"/>
          </rPr>
          <t>usuari_sid:</t>
        </r>
        <r>
          <rPr>
            <sz val="9"/>
            <color indexed="81"/>
            <rFont val="Tahoma"/>
            <family val="2"/>
          </rPr>
          <t xml:space="preserve">
emplenar de la llista desplegable l'àrea de coneixement</t>
        </r>
      </text>
    </comment>
    <comment ref="F185" authorId="0" shapeId="0" xr:uid="{00000000-0006-0000-0900-0000B3000000}">
      <text>
        <r>
          <rPr>
            <b/>
            <sz val="9"/>
            <color indexed="81"/>
            <rFont val="Tahoma"/>
            <family val="2"/>
          </rPr>
          <t>usuari_sid:</t>
        </r>
        <r>
          <rPr>
            <sz val="9"/>
            <color indexed="81"/>
            <rFont val="Tahoma"/>
            <family val="2"/>
          </rPr>
          <t xml:space="preserve">
emplenar de la llista desplegable l'àrea de coneixement</t>
        </r>
      </text>
    </comment>
    <comment ref="F186" authorId="0" shapeId="0" xr:uid="{00000000-0006-0000-0900-0000B4000000}">
      <text>
        <r>
          <rPr>
            <b/>
            <sz val="9"/>
            <color indexed="81"/>
            <rFont val="Tahoma"/>
            <family val="2"/>
          </rPr>
          <t>usuari_sid:</t>
        </r>
        <r>
          <rPr>
            <sz val="9"/>
            <color indexed="81"/>
            <rFont val="Tahoma"/>
            <family val="2"/>
          </rPr>
          <t xml:space="preserve">
emplenar de la llista desplegable l'àrea de coneixement</t>
        </r>
      </text>
    </comment>
    <comment ref="F187" authorId="0" shapeId="0" xr:uid="{00000000-0006-0000-0900-0000B5000000}">
      <text>
        <r>
          <rPr>
            <b/>
            <sz val="9"/>
            <color indexed="81"/>
            <rFont val="Tahoma"/>
            <family val="2"/>
          </rPr>
          <t>usuari_sid:</t>
        </r>
        <r>
          <rPr>
            <sz val="9"/>
            <color indexed="81"/>
            <rFont val="Tahoma"/>
            <family val="2"/>
          </rPr>
          <t xml:space="preserve">
emplenar de la llista desplegable l'àrea de coneixement</t>
        </r>
      </text>
    </comment>
    <comment ref="F188" authorId="0" shapeId="0" xr:uid="{00000000-0006-0000-0900-0000B6000000}">
      <text>
        <r>
          <rPr>
            <b/>
            <sz val="9"/>
            <color indexed="81"/>
            <rFont val="Tahoma"/>
            <family val="2"/>
          </rPr>
          <t>usuari_sid:</t>
        </r>
        <r>
          <rPr>
            <sz val="9"/>
            <color indexed="81"/>
            <rFont val="Tahoma"/>
            <family val="2"/>
          </rPr>
          <t xml:space="preserve">
emplenar de la llista desplegable l'àrea de coneixement</t>
        </r>
      </text>
    </comment>
    <comment ref="F189" authorId="0" shapeId="0" xr:uid="{00000000-0006-0000-0900-0000B7000000}">
      <text>
        <r>
          <rPr>
            <b/>
            <sz val="9"/>
            <color indexed="81"/>
            <rFont val="Tahoma"/>
            <family val="2"/>
          </rPr>
          <t>usuari_sid:</t>
        </r>
        <r>
          <rPr>
            <sz val="9"/>
            <color indexed="81"/>
            <rFont val="Tahoma"/>
            <family val="2"/>
          </rPr>
          <t xml:space="preserve">
emplenar de la llista desplegable l'àrea de coneixement</t>
        </r>
      </text>
    </comment>
    <comment ref="F190" authorId="0" shapeId="0" xr:uid="{00000000-0006-0000-0900-0000B8000000}">
      <text>
        <r>
          <rPr>
            <b/>
            <sz val="9"/>
            <color indexed="81"/>
            <rFont val="Tahoma"/>
            <family val="2"/>
          </rPr>
          <t>usuari_sid:</t>
        </r>
        <r>
          <rPr>
            <sz val="9"/>
            <color indexed="81"/>
            <rFont val="Tahoma"/>
            <family val="2"/>
          </rPr>
          <t xml:space="preserve">
emplenar de la llista desplegable l'àrea de coneixement</t>
        </r>
      </text>
    </comment>
    <comment ref="F191" authorId="0" shapeId="0" xr:uid="{00000000-0006-0000-0900-0000B9000000}">
      <text>
        <r>
          <rPr>
            <b/>
            <sz val="9"/>
            <color indexed="81"/>
            <rFont val="Tahoma"/>
            <family val="2"/>
          </rPr>
          <t>usuari_sid:</t>
        </r>
        <r>
          <rPr>
            <sz val="9"/>
            <color indexed="81"/>
            <rFont val="Tahoma"/>
            <family val="2"/>
          </rPr>
          <t xml:space="preserve">
emplenar de la llista desplegable l'àrea de coneixement</t>
        </r>
      </text>
    </comment>
    <comment ref="F192" authorId="0" shapeId="0" xr:uid="{00000000-0006-0000-0900-0000BA000000}">
      <text>
        <r>
          <rPr>
            <b/>
            <sz val="9"/>
            <color indexed="81"/>
            <rFont val="Tahoma"/>
            <family val="2"/>
          </rPr>
          <t>usuari_sid:</t>
        </r>
        <r>
          <rPr>
            <sz val="9"/>
            <color indexed="81"/>
            <rFont val="Tahoma"/>
            <family val="2"/>
          </rPr>
          <t xml:space="preserve">
emplenar de la llista desplegable l'àrea de coneixement</t>
        </r>
      </text>
    </comment>
    <comment ref="F193" authorId="0" shapeId="0" xr:uid="{00000000-0006-0000-0900-0000BB000000}">
      <text>
        <r>
          <rPr>
            <b/>
            <sz val="9"/>
            <color indexed="81"/>
            <rFont val="Tahoma"/>
            <family val="2"/>
          </rPr>
          <t>usuari_sid:</t>
        </r>
        <r>
          <rPr>
            <sz val="9"/>
            <color indexed="81"/>
            <rFont val="Tahoma"/>
            <family val="2"/>
          </rPr>
          <t xml:space="preserve">
emplenar de la llista desplegable l'àrea de coneixement</t>
        </r>
      </text>
    </comment>
    <comment ref="F194" authorId="0" shapeId="0" xr:uid="{00000000-0006-0000-0900-0000BC000000}">
      <text>
        <r>
          <rPr>
            <b/>
            <sz val="9"/>
            <color indexed="81"/>
            <rFont val="Tahoma"/>
            <family val="2"/>
          </rPr>
          <t>usuari_sid:</t>
        </r>
        <r>
          <rPr>
            <sz val="9"/>
            <color indexed="81"/>
            <rFont val="Tahoma"/>
            <family val="2"/>
          </rPr>
          <t xml:space="preserve">
emplenar de la llista desplegable l'àrea de coneixement</t>
        </r>
      </text>
    </comment>
    <comment ref="F195" authorId="0" shapeId="0" xr:uid="{00000000-0006-0000-0900-0000BD000000}">
      <text>
        <r>
          <rPr>
            <b/>
            <sz val="9"/>
            <color indexed="81"/>
            <rFont val="Tahoma"/>
            <family val="2"/>
          </rPr>
          <t>usuari_sid:</t>
        </r>
        <r>
          <rPr>
            <sz val="9"/>
            <color indexed="81"/>
            <rFont val="Tahoma"/>
            <family val="2"/>
          </rPr>
          <t xml:space="preserve">
emplenar de la llista desplegable l'àrea de coneixement</t>
        </r>
      </text>
    </comment>
    <comment ref="F196" authorId="0" shapeId="0" xr:uid="{00000000-0006-0000-0900-0000BE000000}">
      <text>
        <r>
          <rPr>
            <b/>
            <sz val="9"/>
            <color indexed="81"/>
            <rFont val="Tahoma"/>
            <family val="2"/>
          </rPr>
          <t>usuari_sid:</t>
        </r>
        <r>
          <rPr>
            <sz val="9"/>
            <color indexed="81"/>
            <rFont val="Tahoma"/>
            <family val="2"/>
          </rPr>
          <t xml:space="preserve">
emplenar de la llista desplegable l'àrea de coneixement</t>
        </r>
      </text>
    </comment>
    <comment ref="F197" authorId="0" shapeId="0" xr:uid="{00000000-0006-0000-0900-0000BF000000}">
      <text>
        <r>
          <rPr>
            <b/>
            <sz val="9"/>
            <color indexed="81"/>
            <rFont val="Tahoma"/>
            <family val="2"/>
          </rPr>
          <t>usuari_sid:</t>
        </r>
        <r>
          <rPr>
            <sz val="9"/>
            <color indexed="81"/>
            <rFont val="Tahoma"/>
            <family val="2"/>
          </rPr>
          <t xml:space="preserve">
emplenar de la llista desplegable l'àrea de coneixement</t>
        </r>
      </text>
    </comment>
    <comment ref="F198" authorId="0" shapeId="0" xr:uid="{00000000-0006-0000-0900-0000C0000000}">
      <text>
        <r>
          <rPr>
            <b/>
            <sz val="9"/>
            <color indexed="81"/>
            <rFont val="Tahoma"/>
            <family val="2"/>
          </rPr>
          <t>usuari_sid:</t>
        </r>
        <r>
          <rPr>
            <sz val="9"/>
            <color indexed="81"/>
            <rFont val="Tahoma"/>
            <family val="2"/>
          </rPr>
          <t xml:space="preserve">
emplenar de la llista desplegable l'àrea de coneixement</t>
        </r>
      </text>
    </comment>
    <comment ref="F199" authorId="0" shapeId="0" xr:uid="{00000000-0006-0000-0900-0000C1000000}">
      <text>
        <r>
          <rPr>
            <b/>
            <sz val="9"/>
            <color indexed="81"/>
            <rFont val="Tahoma"/>
            <family val="2"/>
          </rPr>
          <t>usuari_sid:</t>
        </r>
        <r>
          <rPr>
            <sz val="9"/>
            <color indexed="81"/>
            <rFont val="Tahoma"/>
            <family val="2"/>
          </rPr>
          <t xml:space="preserve">
emplenar de la llista desplegable l'àrea de coneixement</t>
        </r>
      </text>
    </comment>
    <comment ref="F200" authorId="0" shapeId="0" xr:uid="{00000000-0006-0000-0900-0000C2000000}">
      <text>
        <r>
          <rPr>
            <b/>
            <sz val="9"/>
            <color indexed="81"/>
            <rFont val="Tahoma"/>
            <family val="2"/>
          </rPr>
          <t>usuari_sid:</t>
        </r>
        <r>
          <rPr>
            <sz val="9"/>
            <color indexed="81"/>
            <rFont val="Tahoma"/>
            <family val="2"/>
          </rPr>
          <t xml:space="preserve">
emplenar de la llista desplegable l'àrea de coneixement</t>
        </r>
      </text>
    </comment>
    <comment ref="F201" authorId="0" shapeId="0" xr:uid="{00000000-0006-0000-0900-0000C3000000}">
      <text>
        <r>
          <rPr>
            <b/>
            <sz val="9"/>
            <color indexed="81"/>
            <rFont val="Tahoma"/>
            <family val="2"/>
          </rPr>
          <t>usuari_sid:</t>
        </r>
        <r>
          <rPr>
            <sz val="9"/>
            <color indexed="81"/>
            <rFont val="Tahoma"/>
            <family val="2"/>
          </rPr>
          <t xml:space="preserve">
emplenar de la llista desplegable l'àrea de coneixement</t>
        </r>
      </text>
    </comment>
    <comment ref="F202" authorId="0" shapeId="0" xr:uid="{00000000-0006-0000-0900-0000C4000000}">
      <text>
        <r>
          <rPr>
            <b/>
            <sz val="9"/>
            <color indexed="81"/>
            <rFont val="Tahoma"/>
            <family val="2"/>
          </rPr>
          <t>usuari_sid:</t>
        </r>
        <r>
          <rPr>
            <sz val="9"/>
            <color indexed="81"/>
            <rFont val="Tahoma"/>
            <family val="2"/>
          </rPr>
          <t xml:space="preserve">
emplenar de la llista desplegable l'àrea de coneixement</t>
        </r>
      </text>
    </comment>
    <comment ref="F203" authorId="0" shapeId="0" xr:uid="{00000000-0006-0000-0900-0000C5000000}">
      <text>
        <r>
          <rPr>
            <b/>
            <sz val="9"/>
            <color indexed="81"/>
            <rFont val="Tahoma"/>
            <family val="2"/>
          </rPr>
          <t>usuari_sid:</t>
        </r>
        <r>
          <rPr>
            <sz val="9"/>
            <color indexed="81"/>
            <rFont val="Tahoma"/>
            <family val="2"/>
          </rPr>
          <t xml:space="preserve">
emplenar de la llista desplegable l'àrea de coneixement</t>
        </r>
      </text>
    </comment>
    <comment ref="F204" authorId="0" shapeId="0" xr:uid="{00000000-0006-0000-0900-0000C6000000}">
      <text>
        <r>
          <rPr>
            <b/>
            <sz val="9"/>
            <color indexed="81"/>
            <rFont val="Tahoma"/>
            <family val="2"/>
          </rPr>
          <t>usuari_sid:</t>
        </r>
        <r>
          <rPr>
            <sz val="9"/>
            <color indexed="81"/>
            <rFont val="Tahoma"/>
            <family val="2"/>
          </rPr>
          <t xml:space="preserve">
emplenar de la llista desplegable l'àrea de coneixement</t>
        </r>
      </text>
    </comment>
    <comment ref="F205" authorId="0" shapeId="0" xr:uid="{00000000-0006-0000-0900-0000C7000000}">
      <text>
        <r>
          <rPr>
            <b/>
            <sz val="9"/>
            <color indexed="81"/>
            <rFont val="Tahoma"/>
            <family val="2"/>
          </rPr>
          <t>usuari_sid:</t>
        </r>
        <r>
          <rPr>
            <sz val="9"/>
            <color indexed="81"/>
            <rFont val="Tahoma"/>
            <family val="2"/>
          </rPr>
          <t xml:space="preserve">
emplenar de la llista desplegable l'àrea de coneixement</t>
        </r>
      </text>
    </comment>
    <comment ref="F206" authorId="0" shapeId="0" xr:uid="{00000000-0006-0000-0900-0000C8000000}">
      <text>
        <r>
          <rPr>
            <b/>
            <sz val="9"/>
            <color indexed="81"/>
            <rFont val="Tahoma"/>
            <family val="2"/>
          </rPr>
          <t>usuari_sid:</t>
        </r>
        <r>
          <rPr>
            <sz val="9"/>
            <color indexed="81"/>
            <rFont val="Tahoma"/>
            <family val="2"/>
          </rPr>
          <t xml:space="preserve">
emplenar de la llista desplegable l'àrea de coneixement</t>
        </r>
      </text>
    </comment>
    <comment ref="F207" authorId="0" shapeId="0" xr:uid="{00000000-0006-0000-0900-0000C9000000}">
      <text>
        <r>
          <rPr>
            <b/>
            <sz val="9"/>
            <color indexed="81"/>
            <rFont val="Tahoma"/>
            <family val="2"/>
          </rPr>
          <t>usuari_sid:</t>
        </r>
        <r>
          <rPr>
            <sz val="9"/>
            <color indexed="81"/>
            <rFont val="Tahoma"/>
            <family val="2"/>
          </rPr>
          <t xml:space="preserve">
emplenar de la llista desplegable l'àrea de coneixement</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<sst xmlns="http://schemas.openxmlformats.org/spreadsheetml/2006/main" count="1056" uniqueCount="590">
  <si>
    <t>MODEL I CRITERIS DE PRIORITZACIÓ DE LES PLACES DE PROFESSOR AGREGAT</t>
  </si>
  <si>
    <t>Aprovat per acord del Consell de Govern de 12 de juliol de 2017 i modificat pel Consell de Govern de 27 de setembre de 2018</t>
  </si>
  <si>
    <t>Requisits</t>
  </si>
  <si>
    <t>Ser Agregat Interí</t>
  </si>
  <si>
    <t>Tenir l'acreditació de recerca AQU</t>
  </si>
  <si>
    <t>Haver estat Investigador Ramon y Cajal I3 (per la llista corresponent)</t>
  </si>
  <si>
    <t>Priorització</t>
  </si>
  <si>
    <t xml:space="preserve">Criteri General: </t>
  </si>
  <si>
    <t>Mèrits dels candidats que en demanin l’avaluació i superin el llindar</t>
  </si>
  <si>
    <t>Antiguitat en la data d’obtenció de l’acreditació de recerca (AQU) o de TU (ANECA) (la més antiga de les dues).</t>
  </si>
  <si>
    <t xml:space="preserve">Mares  </t>
  </si>
  <si>
    <t>Afegir a l'antiguitat 183 dies per cada fill/a nascut entre la data de doctorat i d'obtenció de l'acreditació.</t>
  </si>
  <si>
    <t>Pares</t>
  </si>
  <si>
    <t>Afegir a l'antiguitat els dies de permís de paternitat autoritzats per a cada fill/a nascut entre la data de doctorat i d'obtenció de l'acreditació.</t>
  </si>
  <si>
    <t>Tothom</t>
  </si>
  <si>
    <t>Afegir a l'antiguitat els dies d'incapacitat haguts entre la data de doctorat i de'obtenció de l'acreditació per baixa mèdica de durada igual o superior a 4 mesos</t>
  </si>
  <si>
    <t xml:space="preserve">Situacions Especials: </t>
  </si>
  <si>
    <t>15% per a antics Ramón y Cajal amb l'acreditació I3.</t>
  </si>
  <si>
    <t xml:space="preserve">Un percentatge del total de les places per a candidats amb mèrits especialment rellevants amb la següent distribució per convocatòria:
- 2017: 15%
- 2018: 20%                                                                                                                                - 2019: 35%                                                                                                                                                                                                                                                                                                                                         </t>
  </si>
  <si>
    <t>El nombre de places resultants es distribuiran a parts iguals entre els dos grans àmbits següents:
a) Ciències socials i humanitats
b) Ciències, biociències, ciències de la salut i enginyeria
En el cas que el nombre de places fos senar, una de les places una de les places se sortejaria entre els dos àmbits. En el cas que es tornés a repetir la situació, la plaça correspondria a l’altre àmbit, i així successivament. Si hagués menys candidats prioritzats per mèrits especialment rellevants que places a cobrir, les places sobrants se sumarien a la llista general.</t>
  </si>
  <si>
    <t>1 per cada 35 places d'agregat convocades al conjunt de les dues llistes per a persones amb discapacitats igual o superior al 33%. Per al còmput de les 35 places, es podran acumular les places de més d’una convocatòria. Aquestes places s’adjudicaran per ordre d’antiguitat en l’acreditació, entre els agregats interins que no hagin estat prioritzats segons el criteri general.</t>
  </si>
  <si>
    <r>
      <rPr>
        <sz val="11"/>
        <rFont val="Calibri"/>
        <family val="2"/>
        <scheme val="minor"/>
      </rPr>
      <t xml:space="preserve"> - </t>
    </r>
    <r>
      <rPr>
        <sz val="11"/>
        <color theme="1"/>
        <rFont val="Calibri"/>
        <family val="2"/>
        <scheme val="minor"/>
      </rPr>
      <t>Tantes places com candidats que hagin obtingut un ERC Strarting Grant, un ERC Advanced Grant o un ERC Consolidator Grant. En el cas de no haver-ne cap, aquesta plaça s’acumularia a la llista general</t>
    </r>
  </si>
  <si>
    <t>Límit per departament</t>
  </si>
  <si>
    <t>15% de les places prioritzades per antiguitat</t>
  </si>
  <si>
    <t>En cas d’empat en la data d’acreditació, es prioritzarà segons els següents factors aplicats de forma successiva:</t>
  </si>
  <si>
    <t>1. Llista general d'agregats interins:</t>
  </si>
  <si>
    <t>a. Any de presa de possessió com a lector o RyC (o contracte que, per no existir convocatòries de lector, va suposar l'inici de la carrera acadèmica que ha portat a la condició d'agregat interí: postdoc, visitant, etc.).</t>
  </si>
  <si>
    <t>b. Valor més baix del nombre de professors permanents al Departament dividit entre el total de professorat equivalent a temps complert</t>
  </si>
  <si>
    <t>c. Nombre de sexennis de recerca (AQU) (per a la convocatòria de 2016 no computa)</t>
  </si>
  <si>
    <t>d. Nombre de quinquennis de docència avaluats (AQU) (per a la convocatòria de 2016 no computa)</t>
  </si>
  <si>
    <t>2. Llista d'agregats interins antics RyC I3:</t>
  </si>
  <si>
    <t>a. Acreditació de recerca avançada (AQU)</t>
  </si>
  <si>
    <t>c. Data de l'obtenció de l'acreditació I3</t>
  </si>
  <si>
    <t>d. Any de presa de possessió com a RyC</t>
  </si>
  <si>
    <t>e. Nombre de sexennis de recerca (AQU) (per a la convocatòria de 2016 no computa)</t>
  </si>
  <si>
    <t>f. Nombre de quinquennis de docència avaluats (AQU) (per a la convocatòria de 2016 no computa)</t>
  </si>
  <si>
    <t xml:space="preserve">Les persones agregades interines que durant l’any anterior a la convocatòria hagin estat mares, hagin patit una malaltia greu (baixa de mínim 4 mesos) o alguna altra causa similar, podran renunciar a que es prioritzi la seva plaça sense penalització. </t>
  </si>
  <si>
    <t xml:space="preserve">La persona agregada interina que resulti prioritzada en una convocatòria podrà renunciar a que la plaça que ocupa interinament surti a concurs. En aquest cas, qui hagi renunciat no podrà ser prioritzat en la convocatòria següent. Si torna a renunciar per segona i última vegada, passarà automàticament a ocupar l’últim lloc de la llista d’agregats i agregades interins.
En el cas que la comissió mixta corresponent no aprovi la priorització d’una plaça
d’agregat, el candidat afectat no podrà ser prioritzat en les 2 següents convocatòries. </t>
  </si>
  <si>
    <t>PRIORITZACIÓ PLACES CATEDRÀTIC CONTRACTAT 2018</t>
  </si>
  <si>
    <t>Segons model aprovat per acord del Consell de Govern de 12 de juliol de 2017 i modificat pel Consell de Govern de 27 de setembre de 2018</t>
  </si>
  <si>
    <t>Criteris priorització mèrits especialment rellevants.</t>
  </si>
  <si>
    <t>ÀMBIT DE CIÈNCIES I BIOCIÈNCIES</t>
  </si>
  <si>
    <t xml:space="preserve">DNI </t>
  </si>
  <si>
    <t xml:space="preserve">DADES PERSONALS </t>
  </si>
  <si>
    <t>NOM</t>
  </si>
  <si>
    <t>NIU</t>
  </si>
  <si>
    <t>DEPARTAMENT</t>
  </si>
  <si>
    <t>VALORACIÓ DE MÈRITS ESPECIALMENT RELLEVANTS</t>
  </si>
  <si>
    <t xml:space="preserve">
</t>
  </si>
  <si>
    <t>1.2- Mèrits de Recerca</t>
  </si>
  <si>
    <t>ERC Grants</t>
  </si>
  <si>
    <r>
      <t xml:space="preserve">- Advanced Grant: </t>
    </r>
    <r>
      <rPr>
        <b/>
        <sz val="11"/>
        <color theme="1"/>
        <rFont val="Calibri"/>
        <family val="2"/>
        <scheme val="minor"/>
      </rPr>
      <t>5 punts</t>
    </r>
  </si>
  <si>
    <r>
      <t>Cal aportar documentació acreditativa en la pestanya "</t>
    </r>
    <r>
      <rPr>
        <b/>
        <sz val="9"/>
        <color theme="1"/>
        <rFont val="Calibri"/>
        <family val="2"/>
        <scheme val="minor"/>
      </rPr>
      <t>ERC Grant</t>
    </r>
    <r>
      <rPr>
        <sz val="9"/>
        <color theme="1"/>
        <rFont val="Calibri"/>
        <family val="2"/>
        <scheme val="minor"/>
      </rPr>
      <t>"</t>
    </r>
  </si>
  <si>
    <r>
      <t xml:space="preserve">- Consolidator Grant: </t>
    </r>
    <r>
      <rPr>
        <b/>
        <sz val="11"/>
        <color theme="1"/>
        <rFont val="Calibri"/>
        <family val="2"/>
        <scheme val="minor"/>
      </rPr>
      <t>4 punts</t>
    </r>
  </si>
  <si>
    <r>
      <t xml:space="preserve">- Starting Grant: </t>
    </r>
    <r>
      <rPr>
        <b/>
        <sz val="11"/>
        <color theme="1"/>
        <rFont val="Calibri"/>
        <family val="2"/>
        <scheme val="minor"/>
      </rPr>
      <t>3 punts</t>
    </r>
  </si>
  <si>
    <t xml:space="preserve">a. Projectes internacionals de convocatòries competitives tipus programa marc de la Unió Europea o similars. Duració del projecte com a mínim 3 anys (si dura menys o més és calcularà la part proporcional):
</t>
  </si>
  <si>
    <r>
      <t>Cal aportar, en la pestanya "</t>
    </r>
    <r>
      <rPr>
        <b/>
        <sz val="9"/>
        <color theme="1"/>
        <rFont val="Calibri"/>
        <family val="2"/>
        <scheme val="minor"/>
      </rPr>
      <t>Projectes Internacionals</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s'adjudica a la taula)</t>
    </r>
  </si>
  <si>
    <t>Coordinació general:</t>
  </si>
  <si>
    <r>
      <t xml:space="preserve">  - 6</t>
    </r>
    <r>
      <rPr>
        <u/>
        <sz val="11"/>
        <color theme="1"/>
        <rFont val="Calibri"/>
        <family val="2"/>
        <scheme val="minor"/>
      </rPr>
      <t xml:space="preserve"> o més grups</t>
    </r>
    <r>
      <rPr>
        <sz val="11"/>
        <color theme="1"/>
        <rFont val="Calibri"/>
        <family val="2"/>
        <scheme val="minor"/>
      </rPr>
      <t xml:space="preserve"> - IP: </t>
    </r>
    <r>
      <rPr>
        <b/>
        <sz val="11"/>
        <color theme="1"/>
        <rFont val="Calibri"/>
        <family val="2"/>
        <scheme val="minor"/>
      </rPr>
      <t>1,5 punts/projecte.</t>
    </r>
  </si>
  <si>
    <r>
      <t xml:space="preserve">  -</t>
    </r>
    <r>
      <rPr>
        <u/>
        <sz val="11"/>
        <color theme="1"/>
        <rFont val="Calibri"/>
        <family val="2"/>
        <scheme val="minor"/>
      </rPr>
      <t xml:space="preserve"> 6 o més grups</t>
    </r>
    <r>
      <rPr>
        <sz val="11"/>
        <color theme="1"/>
        <rFont val="Calibri"/>
        <family val="2"/>
        <scheme val="minor"/>
      </rPr>
      <t xml:space="preserve"> - co IP: </t>
    </r>
    <r>
      <rPr>
        <b/>
        <sz val="11"/>
        <color theme="1"/>
        <rFont val="Calibri"/>
        <family val="2"/>
        <scheme val="minor"/>
      </rPr>
      <t>1 punt/projecte</t>
    </r>
  </si>
  <si>
    <r>
      <t xml:space="preserve">  - </t>
    </r>
    <r>
      <rPr>
        <u/>
        <sz val="11"/>
        <color theme="1"/>
        <rFont val="Calibri"/>
        <family val="2"/>
        <scheme val="minor"/>
      </rPr>
      <t>menys de 6 grups</t>
    </r>
    <r>
      <rPr>
        <sz val="11"/>
        <color theme="1"/>
        <rFont val="Calibri"/>
        <family val="2"/>
        <scheme val="minor"/>
      </rPr>
      <t xml:space="preserve"> -  IP: </t>
    </r>
    <r>
      <rPr>
        <b/>
        <sz val="11"/>
        <color theme="1"/>
        <rFont val="Calibri"/>
        <family val="2"/>
        <scheme val="minor"/>
      </rPr>
      <t>1,25 punts/projecte.</t>
    </r>
  </si>
  <si>
    <r>
      <t xml:space="preserve">  - </t>
    </r>
    <r>
      <rPr>
        <u/>
        <sz val="11"/>
        <color theme="1"/>
        <rFont val="Calibri"/>
        <family val="2"/>
        <scheme val="minor"/>
      </rPr>
      <t>menys de 6 grups</t>
    </r>
    <r>
      <rPr>
        <sz val="11"/>
        <color theme="1"/>
        <rFont val="Calibri"/>
        <family val="2"/>
        <scheme val="minor"/>
      </rPr>
      <t xml:space="preserve"> - co IP: </t>
    </r>
    <r>
      <rPr>
        <b/>
        <sz val="11"/>
        <color theme="1"/>
        <rFont val="Calibri"/>
        <family val="2"/>
        <scheme val="minor"/>
      </rPr>
      <t>0,9 punt/projecte</t>
    </r>
  </si>
  <si>
    <r>
      <t xml:space="preserve">Coordinació d'un subprojecte: </t>
    </r>
    <r>
      <rPr>
        <b/>
        <sz val="11"/>
        <color theme="1"/>
        <rFont val="Calibri"/>
        <family val="2"/>
        <scheme val="minor"/>
      </rPr>
      <t>1 punt</t>
    </r>
  </si>
  <si>
    <r>
      <t xml:space="preserve">Participació: </t>
    </r>
    <r>
      <rPr>
        <b/>
        <sz val="11"/>
        <color theme="1"/>
        <rFont val="Calibri"/>
        <family val="2"/>
        <scheme val="minor"/>
      </rPr>
      <t>0,5 punts/projecte.</t>
    </r>
  </si>
  <si>
    <t>b. IP de projectes I+D+i del MINECO, projectes I+D+i INIA, projectes I+D+i en Salut o similars de duració de 3 anys mínim (si dura menys o més es calcularà la part proporcional). No compten els grups emergents:</t>
  </si>
  <si>
    <r>
      <t xml:space="preserve">Cal aportar, en la pestanya </t>
    </r>
    <r>
      <rPr>
        <b/>
        <sz val="9"/>
        <color theme="1"/>
        <rFont val="Calibri"/>
        <family val="2"/>
        <scheme val="minor"/>
      </rPr>
      <t>"Projectes I+D+i"</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s'indica a la taula)</t>
    </r>
  </si>
  <si>
    <r>
      <t>i. IP de projecte coordinat - únic IP:</t>
    </r>
    <r>
      <rPr>
        <b/>
        <sz val="11"/>
        <color theme="1"/>
        <rFont val="Calibri"/>
        <family val="2"/>
        <scheme val="minor"/>
      </rPr>
      <t xml:space="preserve"> 1 punt/projecte</t>
    </r>
  </si>
  <si>
    <r>
      <t>i'. IP de projecte coordinat - 2 coIP:</t>
    </r>
    <r>
      <rPr>
        <b/>
        <sz val="11"/>
        <color theme="1"/>
        <rFont val="Calibri"/>
        <family val="2"/>
        <scheme val="minor"/>
      </rPr>
      <t xml:space="preserve"> 0,7 punts/projecte</t>
    </r>
  </si>
  <si>
    <r>
      <t xml:space="preserve">iii. Participació: </t>
    </r>
    <r>
      <rPr>
        <b/>
        <sz val="11"/>
        <color theme="1"/>
        <rFont val="Calibri"/>
        <family val="2"/>
        <scheme val="minor"/>
      </rPr>
      <t>0,3 punts/projecte</t>
    </r>
  </si>
  <si>
    <t xml:space="preserve">c. SGR: </t>
  </si>
  <si>
    <r>
      <t xml:space="preserve">i. IP de SGR finançats : </t>
    </r>
    <r>
      <rPr>
        <b/>
        <sz val="11"/>
        <color theme="1"/>
        <rFont val="Calibri"/>
        <family val="2"/>
        <scheme val="minor"/>
      </rPr>
      <t>0,5 punts/projecte</t>
    </r>
  </si>
  <si>
    <r>
      <t>Cal aportar, en la pestanya</t>
    </r>
    <r>
      <rPr>
        <b/>
        <sz val="9"/>
        <color theme="1"/>
        <rFont val="Calibri"/>
        <family val="2"/>
        <scheme val="minor"/>
      </rPr>
      <t xml:space="preserve"> "SGR"</t>
    </r>
    <r>
      <rPr>
        <sz val="9"/>
        <color theme="1"/>
        <rFont val="Calibri"/>
        <family val="2"/>
        <scheme val="minor"/>
      </rPr>
      <t>, una relació dels projectes.  En el cas de SGRs que no siguin de la UAB s'haurà d'adjuntar la documentació acreditativa  (amb el codi que s'indica a la taula)</t>
    </r>
  </si>
  <si>
    <r>
      <t>ii. IP de SGR no finançats:</t>
    </r>
    <r>
      <rPr>
        <b/>
        <sz val="11"/>
        <color theme="1"/>
        <rFont val="Calibri"/>
        <family val="2"/>
        <scheme val="minor"/>
      </rPr>
      <t xml:space="preserve"> 0,3 punts/projecte</t>
    </r>
  </si>
  <si>
    <t>d. Publicacions. Per a cada candidat es calcularan tres indicadors (P, Q i I) com a mesura de Producció, Qualitat i Impacte</t>
  </si>
  <si>
    <r>
      <t xml:space="preserve">Cal aportar, en la pestanya </t>
    </r>
    <r>
      <rPr>
        <b/>
        <sz val="9"/>
        <color theme="1"/>
        <rFont val="Calibri"/>
        <family val="2"/>
        <scheme val="minor"/>
      </rPr>
      <t>"Publicacions"</t>
    </r>
    <r>
      <rPr>
        <sz val="9"/>
        <color theme="1"/>
        <rFont val="Calibri"/>
        <family val="2"/>
        <scheme val="minor"/>
      </rPr>
      <t>, una relació de les publicacions indexades JCR, amb indicació del quartil i àrea JCR.</t>
    </r>
  </si>
  <si>
    <t xml:space="preserve"> - Àrea de coneixement AQU</t>
  </si>
  <si>
    <t>CC i Bio CC</t>
  </si>
  <si>
    <t xml:space="preserve"> - Mitja de cites rebudes per àmbit de coneixement al llarg de 5 anys, segons l'agència Thomson (per total de cites obtingudes segons WoS) - Segons la taula que es facilitarà per la convocatòria</t>
  </si>
  <si>
    <t>1. P</t>
  </si>
  <si>
    <t>2. Q</t>
  </si>
  <si>
    <t>3. I</t>
  </si>
  <si>
    <t xml:space="preserve">e. Transferència. </t>
  </si>
  <si>
    <r>
      <t>Cal aportar, en la pestanya</t>
    </r>
    <r>
      <rPr>
        <b/>
        <sz val="9"/>
        <color theme="1"/>
        <rFont val="Calibri"/>
        <family val="2"/>
        <scheme val="minor"/>
      </rPr>
      <t xml:space="preserve"> "Transferència"</t>
    </r>
    <r>
      <rPr>
        <sz val="9"/>
        <color theme="1"/>
        <rFont val="Calibri"/>
        <family val="2"/>
        <scheme val="minor"/>
      </rPr>
      <t>, una relació dels convenis i patents i documentació acreditativa (amb el codi que s'adjudica a la taula)</t>
    </r>
  </si>
  <si>
    <r>
      <t xml:space="preserve">1. </t>
    </r>
    <r>
      <rPr>
        <u/>
        <sz val="11"/>
        <color theme="1"/>
        <rFont val="Calibri"/>
        <family val="2"/>
        <scheme val="minor"/>
      </rPr>
      <t>Convenis o contractes-any</t>
    </r>
    <r>
      <rPr>
        <sz val="11"/>
        <color theme="1"/>
        <rFont val="Calibri"/>
        <family val="2"/>
        <scheme val="minor"/>
      </rPr>
      <t>: es computen el nombre de convenis normalitzats a una durada d’un any</t>
    </r>
  </si>
  <si>
    <r>
      <t xml:space="preserve">  a.1. Convenis-any internacionals en els que s'és responsable: </t>
    </r>
    <r>
      <rPr>
        <b/>
        <sz val="11"/>
        <color theme="1"/>
        <rFont val="Calibri"/>
        <family val="2"/>
        <scheme val="minor"/>
      </rPr>
      <t>0,25 punts per conveni-any</t>
    </r>
  </si>
  <si>
    <r>
      <t xml:space="preserve">  a.2. Convenis-any internacionals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</si>
  <si>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  b.1. Convenis-any nacionals en els que s'és responsable: </t>
    </r>
    <r>
      <rPr>
        <b/>
        <sz val="11"/>
        <color theme="1"/>
        <rFont val="Calibri"/>
        <family val="2"/>
        <scheme val="minor"/>
      </rPr>
      <t>0,2 punts per conveni-any</t>
    </r>
  </si>
  <si>
    <r>
      <t xml:space="preserve">  b.2. Convenis-any 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</si>
  <si>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2. </t>
    </r>
    <r>
      <rPr>
        <u/>
        <sz val="11"/>
        <color theme="1"/>
        <rFont val="Calibri"/>
        <family val="2"/>
        <scheme val="minor"/>
      </rPr>
      <t>Patents:</t>
    </r>
    <r>
      <rPr>
        <sz val="11"/>
        <color theme="1"/>
        <rFont val="Calibri"/>
        <family val="2"/>
        <scheme val="minor"/>
      </rPr>
      <t xml:space="preserve"> </t>
    </r>
    <r>
      <rPr>
        <b/>
        <sz val="11"/>
        <color theme="1"/>
        <rFont val="Calibri"/>
        <family val="2"/>
        <scheme val="minor"/>
      </rPr>
      <t>1 punt</t>
    </r>
    <r>
      <rPr>
        <sz val="11"/>
        <color theme="1"/>
        <rFont val="Calibri"/>
        <family val="2"/>
        <scheme val="minor"/>
      </rPr>
      <t xml:space="preserve"> per cada patent llicenciada o en explotació.</t>
    </r>
  </si>
  <si>
    <r>
      <t>f. Ser membre electe d’</t>
    </r>
    <r>
      <rPr>
        <b/>
        <sz val="11"/>
        <color theme="1"/>
        <rFont val="Calibri"/>
        <family val="2"/>
        <scheme val="minor"/>
      </rPr>
      <t>institucions o societats acadèmiques de gran prestigi nacional i internacional</t>
    </r>
    <r>
      <rPr>
        <sz val="11"/>
        <color theme="1"/>
        <rFont val="Calibri"/>
        <family val="2"/>
        <scheme val="minor"/>
      </rPr>
      <t xml:space="preserve"> (no computa ser simplement soci d'una associació, Editor-in-chief ni membre de l’editorial board de revistes científiques, ni membre de comitès científics): </t>
    </r>
    <r>
      <rPr>
        <b/>
        <sz val="11"/>
        <color theme="1"/>
        <rFont val="Calibri"/>
        <family val="2"/>
        <scheme val="minor"/>
      </rPr>
      <t>de 0,1 a 1 punt. Màxim 1 punt</t>
    </r>
  </si>
  <si>
    <r>
      <t xml:space="preserve">Cal aportar en la pestanya </t>
    </r>
    <r>
      <rPr>
        <b/>
        <sz val="9"/>
        <color theme="1"/>
        <rFont val="Calibri"/>
        <family val="2"/>
        <scheme val="minor"/>
      </rPr>
      <t xml:space="preserve">"Institucions acadèmiques" </t>
    </r>
    <r>
      <rPr>
        <sz val="9"/>
        <color theme="1"/>
        <rFont val="Calibri"/>
        <family val="2"/>
        <scheme val="minor"/>
      </rPr>
      <t>els documents que ho acreditin.</t>
    </r>
  </si>
  <si>
    <r>
      <t xml:space="preserve">g.Direcció de grans infraestructures científiques (tipus Sincrotró. No computa ser director d’instituts propis o adscrits): </t>
    </r>
    <r>
      <rPr>
        <b/>
        <sz val="11"/>
        <color theme="1"/>
        <rFont val="Calibri"/>
        <family val="2"/>
        <scheme val="minor"/>
      </rPr>
      <t>de 0,5 a 1 punt. Màxim 1 punt</t>
    </r>
  </si>
  <si>
    <r>
      <t xml:space="preserve">Cal indicar en la pestanya </t>
    </r>
    <r>
      <rPr>
        <b/>
        <sz val="9"/>
        <color theme="1"/>
        <rFont val="Calibri"/>
        <family val="2"/>
        <scheme val="minor"/>
      </rPr>
      <t xml:space="preserve">"Direcció" </t>
    </r>
    <r>
      <rPr>
        <sz val="9"/>
        <color theme="1"/>
        <rFont val="Calibri"/>
        <family val="2"/>
        <scheme val="minor"/>
      </rPr>
      <t>les institucions dirigides que constin en convenis amb a la UAB.</t>
    </r>
  </si>
  <si>
    <r>
      <t xml:space="preserve">h. Altres mèrits de gran rellevància a judici de la comissió avaluadora (premis de recerca, premis a la trajectòria científica, editor-in-chief de revistes científiques de prestigi internacional, membre de l’editorial board de revistes científiques internacionals indexades, preferentment Q1, Q2 del JCR; ponències invitades en congressos de especial rellevància internacional). No computa ser membre d’associacions o institucions científiques, tampoc participació en conferències ni jornades, tampoc avaluador o reviewer de revistes científiques: </t>
    </r>
    <r>
      <rPr>
        <b/>
        <sz val="11"/>
        <color theme="1"/>
        <rFont val="Calibri"/>
        <family val="2"/>
        <scheme val="minor"/>
      </rPr>
      <t>màxim 1 punt en total (de 0,1 a 0,3 punts per mèrit).</t>
    </r>
  </si>
  <si>
    <r>
      <t xml:space="preserve">Cal a aportar en la pestanya </t>
    </r>
    <r>
      <rPr>
        <b/>
        <sz val="9"/>
        <color theme="1"/>
        <rFont val="Calibri"/>
        <family val="2"/>
        <scheme val="minor"/>
      </rPr>
      <t xml:space="preserve">"Altres Mèrits" </t>
    </r>
    <r>
      <rPr>
        <sz val="9"/>
        <color theme="1"/>
        <rFont val="Calibri"/>
        <family val="2"/>
        <scheme val="minor"/>
      </rPr>
      <t>els documents que ho acreditin.</t>
    </r>
  </si>
  <si>
    <t>Segons criteri comissió</t>
  </si>
  <si>
    <t>*</t>
  </si>
  <si>
    <r>
      <t xml:space="preserve">i. Acreditació de recerca avançada (AQU): </t>
    </r>
    <r>
      <rPr>
        <b/>
        <sz val="11"/>
        <color theme="1"/>
        <rFont val="Calibri"/>
        <family val="2"/>
        <scheme val="minor"/>
      </rPr>
      <t>1 punt</t>
    </r>
  </si>
  <si>
    <t>No cal aportar cap document, només indicar-ho.</t>
  </si>
  <si>
    <t>NO</t>
  </si>
  <si>
    <t>* Es valora amb la mínima puntuació per mèrit per una valoració orientativa, la definitiva serà a judici de la comissió avaluadora</t>
  </si>
  <si>
    <r>
      <t xml:space="preserve">2.- Mèrits de Docència                                                                                                     </t>
    </r>
    <r>
      <rPr>
        <sz val="10"/>
        <color theme="1"/>
        <rFont val="Calibri"/>
        <family val="2"/>
        <scheme val="minor"/>
      </rPr>
      <t>La puntuació total obtinguda en aquest apartat es multiplicarà per un factor corrector d'1.5</t>
    </r>
  </si>
  <si>
    <t xml:space="preserve">ii. Projectes d’innovació docent: </t>
  </si>
  <si>
    <r>
      <t xml:space="preserve">Cal aportar, en la pestanya </t>
    </r>
    <r>
      <rPr>
        <b/>
        <sz val="9"/>
        <color theme="1"/>
        <rFont val="Calibri"/>
        <family val="2"/>
        <scheme val="minor"/>
      </rPr>
      <t>"Projectes Innovació Docent"</t>
    </r>
    <r>
      <rPr>
        <sz val="9"/>
        <color theme="1"/>
        <rFont val="Calibri"/>
        <family val="2"/>
        <scheme val="minor"/>
      </rPr>
      <t>, una relació dels projectes que s'han computat.</t>
    </r>
    <r>
      <rPr>
        <sz val="9"/>
        <rFont val="Calibri"/>
        <family val="2"/>
        <scheme val="minor"/>
      </rPr>
      <t xml:space="preserve"> En el cas de projectes d'innovació que no siguin de la UAB s'haurà d'adjuntar la documentació acreditativa  (amb el codi que s'indica a la taula)</t>
    </r>
  </si>
  <si>
    <r>
      <t>i. IP d'un projecte amb finançament:</t>
    </r>
    <r>
      <rPr>
        <b/>
        <sz val="11"/>
        <color theme="1"/>
        <rFont val="Calibri"/>
        <family val="2"/>
        <scheme val="minor"/>
      </rPr>
      <t xml:space="preserve"> 1 punt</t>
    </r>
  </si>
  <si>
    <r>
      <t xml:space="preserve">i'. IP d'un projecte sense finançament: </t>
    </r>
    <r>
      <rPr>
        <b/>
        <sz val="11"/>
        <color theme="1"/>
        <rFont val="Calibri"/>
        <family val="2"/>
        <scheme val="minor"/>
      </rPr>
      <t>0,5 punts</t>
    </r>
  </si>
  <si>
    <r>
      <t>i. Participació en un projecte amb finançament:</t>
    </r>
    <r>
      <rPr>
        <b/>
        <sz val="11"/>
        <color theme="1"/>
        <rFont val="Calibri"/>
        <family val="2"/>
        <scheme val="minor"/>
      </rPr>
      <t xml:space="preserve"> 0,5 punts</t>
    </r>
  </si>
  <si>
    <r>
      <t xml:space="preserve">ii'. Participació en un projecte sense finançament: </t>
    </r>
    <r>
      <rPr>
        <b/>
        <sz val="11"/>
        <color theme="1"/>
        <rFont val="Calibri"/>
        <family val="2"/>
        <scheme val="minor"/>
      </rPr>
      <t>0,25 punts</t>
    </r>
  </si>
  <si>
    <r>
      <t xml:space="preserve">iii. Trams de docència autonòmics avaluats (no computen els estatals que es donen automàticament): </t>
    </r>
    <r>
      <rPr>
        <b/>
        <sz val="11"/>
        <color theme="1"/>
        <rFont val="Calibri"/>
        <family val="2"/>
        <scheme val="minor"/>
      </rPr>
      <t>1 punt/tram.</t>
    </r>
  </si>
  <si>
    <t>Els que apareixen són els que tenim introduïts al sistema, si no és correcte ho podeu modificar</t>
  </si>
  <si>
    <t>iv. Direcció/codirecció de tesis doctorals defensades:</t>
  </si>
  <si>
    <r>
      <t>Cal aportar, en la pestanya</t>
    </r>
    <r>
      <rPr>
        <b/>
        <sz val="9"/>
        <color theme="1"/>
        <rFont val="Calibri"/>
        <family val="2"/>
        <scheme val="minor"/>
      </rPr>
      <t xml:space="preserve"> "Tesis"</t>
    </r>
    <r>
      <rPr>
        <sz val="9"/>
        <color theme="1"/>
        <rFont val="Calibri"/>
        <family val="2"/>
        <scheme val="minor"/>
      </rPr>
      <t xml:space="preserve">, una relació de les tesis doctorals que s'han computat. </t>
    </r>
    <r>
      <rPr>
        <sz val="9"/>
        <rFont val="Calibri"/>
        <family val="2"/>
        <scheme val="minor"/>
      </rPr>
      <t>En el cas de tesis no llegides a la UAB s'ha d'aportar el document que ho acrediti (amb el codi que s'adjudica a la taula)</t>
    </r>
  </si>
  <si>
    <r>
      <t xml:space="preserve">v.1. Experiència docent universitària en matèries reglades de grau i màster de, al menys, 5 anys </t>
    </r>
    <r>
      <rPr>
        <b/>
        <sz val="11"/>
        <color theme="1"/>
        <rFont val="Calibri"/>
        <family val="2"/>
        <scheme val="minor"/>
      </rPr>
      <t>a la UAB</t>
    </r>
  </si>
  <si>
    <r>
      <t xml:space="preserve">v.2. Experiència docent universitària en matèries reglades de grau i màster de, al menys, 5 anys - </t>
    </r>
    <r>
      <rPr>
        <b/>
        <sz val="11"/>
        <color theme="1"/>
        <rFont val="Calibri"/>
        <family val="2"/>
        <scheme val="minor"/>
      </rPr>
      <t>fora de la UAB</t>
    </r>
  </si>
  <si>
    <r>
      <t xml:space="preserve">i. 112 crèdits impartits o 1960h de docència reconeguda o 1120h impartides presencials o més: </t>
    </r>
    <r>
      <rPr>
        <b/>
        <sz val="11"/>
        <color theme="1"/>
        <rFont val="Calibri"/>
        <family val="2"/>
        <scheme val="minor"/>
      </rPr>
      <t>3 punts</t>
    </r>
  </si>
  <si>
    <r>
      <t xml:space="preserve">Cal aportar, a la pestanya </t>
    </r>
    <r>
      <rPr>
        <b/>
        <sz val="9"/>
        <color theme="1"/>
        <rFont val="Calibri"/>
        <family val="2"/>
        <scheme val="minor"/>
      </rPr>
      <t>"Experiència docent"</t>
    </r>
    <r>
      <rPr>
        <sz val="9"/>
        <color theme="1"/>
        <rFont val="Calibri"/>
        <family val="2"/>
        <scheme val="minor"/>
      </rPr>
      <t xml:space="preserve"> documentació acreditativa a la docència impartida fora de la UAB</t>
    </r>
  </si>
  <si>
    <r>
      <t>ii. 88 crèdits impartits o 1540h de docència reconeguda o 880h impartides presencials o més fins els límits del punt i.:</t>
    </r>
    <r>
      <rPr>
        <b/>
        <sz val="11"/>
        <color theme="1"/>
        <rFont val="Calibri"/>
        <family val="2"/>
        <scheme val="minor"/>
      </rPr>
      <t xml:space="preserve"> 2 punts</t>
    </r>
  </si>
  <si>
    <r>
      <t>iii. 60 crèdits impartits o 1050h de docència reconeguda o 600h impartides presencials o més fins els límits del punt ii.:</t>
    </r>
    <r>
      <rPr>
        <b/>
        <sz val="11"/>
        <color theme="1"/>
        <rFont val="Calibri"/>
        <family val="2"/>
        <scheme val="minor"/>
      </rPr>
      <t xml:space="preserve"> 1 punts</t>
    </r>
  </si>
  <si>
    <r>
      <t xml:space="preserve">vi.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theme="1"/>
        <rFont val="Calibri"/>
        <family val="2"/>
        <scheme val="minor"/>
      </rPr>
      <t>màxim 1,5 punts en total (0,3 punts per mèrit per cada període de 3 anys).</t>
    </r>
  </si>
  <si>
    <r>
      <t>Periodes de 3 anys (Cal aportar, en la pestanya de "</t>
    </r>
    <r>
      <rPr>
        <b/>
        <sz val="9"/>
        <color theme="1"/>
        <rFont val="Calibri"/>
        <family val="2"/>
        <scheme val="minor"/>
      </rPr>
      <t>Comissions de docència</t>
    </r>
    <r>
      <rPr>
        <sz val="9"/>
        <color theme="1"/>
        <rFont val="Calibri"/>
        <family val="2"/>
        <scheme val="minor"/>
      </rPr>
      <t>", una relació de mèrits que s'han computat)</t>
    </r>
  </si>
  <si>
    <r>
      <t xml:space="preserve">vii.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theme="1"/>
        <rFont val="Calibri"/>
        <family val="2"/>
        <scheme val="minor"/>
      </rPr>
      <t>màxim 1 punt en total (de 0,2 a 0,5 punts per mèrit).</t>
    </r>
  </si>
  <si>
    <t>3.- Mèrits de Gestió (màxim 3 punts)</t>
  </si>
  <si>
    <t>La puntuació total obtinguda en aquest apartat es multiplicarà per un factor corrector d'1,5</t>
  </si>
  <si>
    <r>
      <t xml:space="preserve">i.Vicerector, comissionat, delegat del rector, adjunt al vicerector, vicedegà, secretari de centre, coordinadors d'unitats docents a la Facultat de Medicina, director d'un institut de recerca de l'àmbit sanitari (participat per la UAB que coincideixi amb el temps amb la condició de contractat a la UAB): </t>
    </r>
    <r>
      <rPr>
        <b/>
        <sz val="11"/>
        <color theme="1"/>
        <rFont val="Calibri"/>
        <family val="2"/>
        <scheme val="minor"/>
      </rPr>
      <t>0,4 punts per any</t>
    </r>
  </si>
  <si>
    <r>
      <t xml:space="preserve">Indicar el </t>
    </r>
    <r>
      <rPr>
        <sz val="9"/>
        <rFont val="Calibri"/>
        <family val="2"/>
        <scheme val="minor"/>
      </rPr>
      <t>nombre</t>
    </r>
    <r>
      <rPr>
        <sz val="9"/>
        <color theme="1"/>
        <rFont val="Calibri"/>
        <family val="2"/>
        <scheme val="minor"/>
      </rPr>
      <t xml:space="preserve"> d'anys d'exercici de càrrecs. En cas que el càrrec no hagi estat a la UAB aportar documentació acreditativa en la pestanya </t>
    </r>
    <r>
      <rPr>
        <b/>
        <sz val="9"/>
        <color theme="1"/>
        <rFont val="Calibri"/>
        <family val="2"/>
        <scheme val="minor"/>
      </rPr>
      <t>"Altres Mèrits"</t>
    </r>
  </si>
  <si>
    <r>
      <t xml:space="preserve">ii.Secretari de departament, secretari d'institut, secretari d'un institut de recerca de l'àmbit sanitari (participat per la UAB que coincideixi amb el temps amb la condició de contractat a la UAB), coordinador de titulacions oficials (grau, màster), coordinador de doctorat, coordinador d'unitat: </t>
    </r>
    <r>
      <rPr>
        <b/>
        <sz val="11"/>
        <color theme="1"/>
        <rFont val="Calibri"/>
        <family val="2"/>
        <scheme val="minor"/>
      </rPr>
      <t>0,2 punts per any</t>
    </r>
  </si>
  <si>
    <r>
      <t xml:space="preserve">4.- Mèrits </t>
    </r>
    <r>
      <rPr>
        <b/>
        <u/>
        <sz val="14"/>
        <color theme="1"/>
        <rFont val="Calibri"/>
        <family val="2"/>
        <scheme val="minor"/>
      </rPr>
      <t>molt</t>
    </r>
    <r>
      <rPr>
        <b/>
        <sz val="14"/>
        <color theme="1"/>
        <rFont val="Calibri"/>
        <family val="2"/>
        <scheme val="minor"/>
      </rPr>
      <t xml:space="preserve"> excepcionals (màxim 3 punts)</t>
    </r>
  </si>
  <si>
    <t>La comissió podrà atorgar fins a 3 punts per mèrits extraordinàriament rellevants i que no s’hagin tingut en compte en els apartats anteriors. La decisió en aquest sentit requerirà el vot favorable de com a mínim 4 membres de la comissió avaluadora i haurà de ser adequadament justificada.</t>
  </si>
  <si>
    <r>
      <t xml:space="preserve">Cal a aportar en la pestanya </t>
    </r>
    <r>
      <rPr>
        <b/>
        <sz val="9"/>
        <color theme="1"/>
        <rFont val="Calibri"/>
        <family val="2"/>
        <scheme val="minor"/>
      </rPr>
      <t>"Altres Mèrits"</t>
    </r>
    <r>
      <rPr>
        <sz val="9"/>
        <color theme="1"/>
        <rFont val="Calibri"/>
        <family val="2"/>
        <scheme val="minor"/>
      </rPr>
      <t xml:space="preserve"> els documents que ho acreditin.</t>
    </r>
  </si>
  <si>
    <t>Àrea del coneixement</t>
  </si>
  <si>
    <t>N AQU</t>
  </si>
  <si>
    <t>Humanitats</t>
  </si>
  <si>
    <t>Ciències Socials</t>
  </si>
  <si>
    <t>Ciències</t>
  </si>
  <si>
    <t>Ciències de la Vida</t>
  </si>
  <si>
    <t>CC Mèdiques i de la Salut</t>
  </si>
  <si>
    <t>Enginyeria i Arquitectura</t>
  </si>
  <si>
    <t>BIOLOGIA ANIMAL,BIO.VEGETAL I ECOLOGIA</t>
  </si>
  <si>
    <t>D0407</t>
  </si>
  <si>
    <t>BIOLOGIA CEL.L  DE FISIOL I D'IMMUNOLOGI</t>
  </si>
  <si>
    <t>D0456</t>
  </si>
  <si>
    <t>BIOQUÍMICA I BIOLOGIA MOLECULAR</t>
  </si>
  <si>
    <t>D0406</t>
  </si>
  <si>
    <t>ENGINYERIA QUÍMICA,BIOLÒGICA I AMBIENTAL</t>
  </si>
  <si>
    <t>D2634</t>
  </si>
  <si>
    <t>FÍSICA</t>
  </si>
  <si>
    <t>D0404</t>
  </si>
  <si>
    <t>GENÈTICA I MICROBIOLOGIA</t>
  </si>
  <si>
    <t>D0409</t>
  </si>
  <si>
    <t>GEOLOGIA</t>
  </si>
  <si>
    <t>D0405</t>
  </si>
  <si>
    <t>MATEMÀTIQUES</t>
  </si>
  <si>
    <t>D0402</t>
  </si>
  <si>
    <t>QUÍMICA</t>
  </si>
  <si>
    <t>D0403</t>
  </si>
  <si>
    <t xml:space="preserve">WoS Category </t>
  </si>
  <si>
    <t>C normalitzat</t>
  </si>
  <si>
    <t xml:space="preserve">WOS Domain </t>
  </si>
  <si>
    <t>ALLERGY</t>
  </si>
  <si>
    <t>Health Sciences</t>
  </si>
  <si>
    <t>ANESTHESIOLOGY</t>
  </si>
  <si>
    <t>AUDIOLOGY &amp; SPEECH-LANGUAGE PATHOLOGY</t>
  </si>
  <si>
    <t>CARDIAC &amp; CARDIOVASCULAR SYSTEMS</t>
  </si>
  <si>
    <t>CRITICAL CARE MEDICINE</t>
  </si>
  <si>
    <t>DENTISTRY, ORAL SURGERY &amp; MEDICINE</t>
  </si>
  <si>
    <t>DERMATOLOGY</t>
  </si>
  <si>
    <t>EMERGENCY MEDICINE</t>
  </si>
  <si>
    <t>GASTROENTEROLOGY &amp; HEPATOLOGY</t>
  </si>
  <si>
    <t>GERIATRICS &amp; GERONTOLOGY</t>
  </si>
  <si>
    <t>HEALTH CARE SCIENCES &amp; SERVICES</t>
  </si>
  <si>
    <t>HEMATOLOGY</t>
  </si>
  <si>
    <t>INFECTIOUS DISEASES</t>
  </si>
  <si>
    <t>INTEGRATIVE &amp; COMPLEMENTARY MEDICINE</t>
  </si>
  <si>
    <t>MEDICAL ETHICS</t>
  </si>
  <si>
    <t>MEDICAL INFORMATICS</t>
  </si>
  <si>
    <t>MEDICAL LABORATORY TECHNOLOGY</t>
  </si>
  <si>
    <t>MEDICINE, GENERAL &amp; INTERNAL</t>
  </si>
  <si>
    <t>MEDICINE, LEGAL</t>
  </si>
  <si>
    <t>MEDICINE, RESEARCH &amp; EXPERIMENTAL</t>
  </si>
  <si>
    <t>NURSING</t>
  </si>
  <si>
    <t>NUTRITION &amp; DIETETICS</t>
  </si>
  <si>
    <t>OBSTETRICS &amp; GYNECOLOGY</t>
  </si>
  <si>
    <t>ONCOLOGY</t>
  </si>
  <si>
    <t>OPHTHALMOLOGY</t>
  </si>
  <si>
    <t>ORTHOPEDICS</t>
  </si>
  <si>
    <t>OTORHINOLARYNGOLOGY</t>
  </si>
  <si>
    <t>PATHOLOGY</t>
  </si>
  <si>
    <t>PEDIATRICS</t>
  </si>
  <si>
    <t>PERIPHERAL VASCULAR DISEASE</t>
  </si>
  <si>
    <t>PRIMARY HEALTH CARE</t>
  </si>
  <si>
    <t>PUBLIC, ENVIRONMENTAL &amp; OCCUPATIONAL HEALTH</t>
  </si>
  <si>
    <t>RADIOLOGY, NUCLEAR MEDICINE &amp; MEDICAL IMAGING</t>
  </si>
  <si>
    <t>REHABILITATION</t>
  </si>
  <si>
    <t>REPRODUCTIVE BIOLOGY</t>
  </si>
  <si>
    <t>RESPIRATORY SYSTEM</t>
  </si>
  <si>
    <t>RHEUMATOLOGY</t>
  </si>
  <si>
    <t>SPORT SCIENCES</t>
  </si>
  <si>
    <t>SURGERY</t>
  </si>
  <si>
    <t>TOXICOLOGY</t>
  </si>
  <si>
    <t>TRANSPLANTATION</t>
  </si>
  <si>
    <t>TROPICAL MEDICINE</t>
  </si>
  <si>
    <t>UROLOGY &amp; NEPHROLOGY</t>
  </si>
  <si>
    <t>AGRICULTURAL ECONOMICS &amp; POLICY</t>
  </si>
  <si>
    <t>Life Sciences</t>
  </si>
  <si>
    <t>AGRICULTURAL ENGINEERING</t>
  </si>
  <si>
    <t>AGRICULTURE, DAIRY &amp; ANIMAL SCIENCE</t>
  </si>
  <si>
    <t>AGRICULTURE, MULTIDISCIPLINARY</t>
  </si>
  <si>
    <t>AGRONOMY</t>
  </si>
  <si>
    <t>ANATOMY &amp; MORPHOLOGY</t>
  </si>
  <si>
    <t>ANDROLOGY</t>
  </si>
  <si>
    <t>BEHAVIORAL SCIENCES</t>
  </si>
  <si>
    <t>BIOCHEMICAL RESEARCH METHODS</t>
  </si>
  <si>
    <t>BIOCHEMISTRY &amp; MOLECULAR BIOLOGY</t>
  </si>
  <si>
    <t>BIODIVERSITY CONSERVATION</t>
  </si>
  <si>
    <t>BIOLOGY</t>
  </si>
  <si>
    <t>BIOPHYSICS</t>
  </si>
  <si>
    <t>BIOTECHNOLOGY &amp; APPLIED MICROBIOLOGY</t>
  </si>
  <si>
    <t>CELL &amp; TISSUE ENGINEERING</t>
  </si>
  <si>
    <t>CELL BIOLOGY</t>
  </si>
  <si>
    <t>CHEMISTRY, MEDICINAL</t>
  </si>
  <si>
    <t>CLINICAL NEUROLOGY</t>
  </si>
  <si>
    <t>DEVELOPMENTAL BIOLOGY</t>
  </si>
  <si>
    <t>ECOLOGY</t>
  </si>
  <si>
    <t>ENDOCRINOLOGY &amp; METABOLISM</t>
  </si>
  <si>
    <t>ENTOMOLOGY</t>
  </si>
  <si>
    <t>ENVIRONMENTAL SCIENCES</t>
  </si>
  <si>
    <t>EVOLUTIONARY BIOLOGY</t>
  </si>
  <si>
    <t>FISHERIES</t>
  </si>
  <si>
    <t>FOOD SCIENCE &amp; TECHNOLOGY</t>
  </si>
  <si>
    <t>FORESTRY</t>
  </si>
  <si>
    <t>GENETICS &amp; HEREDITY</t>
  </si>
  <si>
    <t>HORTICULTURE</t>
  </si>
  <si>
    <t>IMMUNOLOGY</t>
  </si>
  <si>
    <t>LIMNOLOGY</t>
  </si>
  <si>
    <t>MARINE &amp; FRESHWATER BIOLOGY</t>
  </si>
  <si>
    <t>MICROBIOLOGY</t>
  </si>
  <si>
    <t>MYCOLOGY</t>
  </si>
  <si>
    <t>NEUROIMAGING</t>
  </si>
  <si>
    <t>NEUROSCIENCES</t>
  </si>
  <si>
    <t>ORNITHOLOGY</t>
  </si>
  <si>
    <t>PARASITOLOGY</t>
  </si>
  <si>
    <t>PHARMACOLOGY &amp; PHARMACY</t>
  </si>
  <si>
    <t>PHYSIOLOGY</t>
  </si>
  <si>
    <t>PLANT SCIENCES</t>
  </si>
  <si>
    <t>SOIL SCIENCE</t>
  </si>
  <si>
    <t>SUBSTANCE ABUSE</t>
  </si>
  <si>
    <t>VETERINARY SCIENCES</t>
  </si>
  <si>
    <t>VIROLOGY</t>
  </si>
  <si>
    <t>ACOUSTICS</t>
  </si>
  <si>
    <t>Physical/Engineering Sciences</t>
  </si>
  <si>
    <t>ASTRONOMY &amp; ASTROPHYSICS</t>
  </si>
  <si>
    <t>AUTOMATION &amp; CONTROL SYSTEMS</t>
  </si>
  <si>
    <t>CHEMISTRY, ANALYTICAL</t>
  </si>
  <si>
    <t>CHEMISTRY, APPLIED</t>
  </si>
  <si>
    <t>CHEMISTRY, INORGANIC &amp; NUCLEAR</t>
  </si>
  <si>
    <t>CHEMISTRY, MULTIDISCIPLINARY</t>
  </si>
  <si>
    <t>CHEMISTRY, ORGANIC</t>
  </si>
  <si>
    <t>CHEMISTRY, PHYSICAL</t>
  </si>
  <si>
    <t>COMPUTER SCIENCE, ARTIFICIAL INTELLIGENCE</t>
  </si>
  <si>
    <t>COMPUTER SCIENCE, CYBERNETICS</t>
  </si>
  <si>
    <t>COMPUTER SCIENCE, HARDWARE &amp; ARCHITECTURE</t>
  </si>
  <si>
    <t>COMPUTER SCIENCE, INFORMATION SYSTEMS</t>
  </si>
  <si>
    <t>COMPUTER SCIENCE, INTERDISCIPLINARY APPLICATIONS</t>
  </si>
  <si>
    <t>COMPUTER SCIENCE, SOFTWARE ENGINEERING</t>
  </si>
  <si>
    <t>COMPUTER SCIENCE, THEORY &amp; METHODS</t>
  </si>
  <si>
    <t>CONSTRUCTION &amp; BUILDING TECHNOLOGY</t>
  </si>
  <si>
    <t>CRYSTALLOGRAPHY</t>
  </si>
  <si>
    <t>ELECTROCHEMISTRY</t>
  </si>
  <si>
    <t>ENERGY &amp; FUELS</t>
  </si>
  <si>
    <t>ENGINEERING, AEROSPACE</t>
  </si>
  <si>
    <t>ENGINEERING, BIOMEDICAL</t>
  </si>
  <si>
    <t>ENGINEERING, CHEMICAL</t>
  </si>
  <si>
    <t>ENGINEERING, CIVIL</t>
  </si>
  <si>
    <t>ENGINEERING, ELECTRICAL &amp; ELECTRONIC</t>
  </si>
  <si>
    <t>ENGINEERING, ENVIRONMENTAL</t>
  </si>
  <si>
    <t>ENGINEERING, GEOLOGICAL</t>
  </si>
  <si>
    <t>ENGINEERING, INDUSTRIAL</t>
  </si>
  <si>
    <t>ENGINEERING, MANUFACTURING</t>
  </si>
  <si>
    <t>ENGINEERING, MARINE</t>
  </si>
  <si>
    <t>ENGINEERING, MECHANICAL</t>
  </si>
  <si>
    <t>ENGINEERING, MULTIDISCIPLINARY</t>
  </si>
  <si>
    <t>ENGINEERING, OCEAN</t>
  </si>
  <si>
    <t>ENGINEERING, PETROLEUM</t>
  </si>
  <si>
    <t>ERGONOMICS</t>
  </si>
  <si>
    <t>GEOCHEMISTRY &amp; GEOPHYSICS</t>
  </si>
  <si>
    <t>GEOGRAPHY, PHYSICAL</t>
  </si>
  <si>
    <t>GEOLOGY</t>
  </si>
  <si>
    <t>GEOSCIENCES, MULTIDISCIPLINARY</t>
  </si>
  <si>
    <t>GREEN &amp; SUSTAINABLE SCIENCE &amp; TECHNOLOGY</t>
  </si>
  <si>
    <t>IMAGING SCIENCE &amp; PHOTOGRAPHIC TECHNOLOGY</t>
  </si>
  <si>
    <t>INSTRUMENTS &amp; INSTRUMENTATION</t>
  </si>
  <si>
    <t>LOGIC</t>
  </si>
  <si>
    <t>MATERIALS SCIENCE, BIOMATERIALS</t>
  </si>
  <si>
    <t>MATERIALS SCIENCE, CERAMICS</t>
  </si>
  <si>
    <t>MATERIALS SCIENCE, CHARACTERIZATION &amp; TESTING</t>
  </si>
  <si>
    <t>MATERIALS SCIENCE, COATINGS &amp; FILMS</t>
  </si>
  <si>
    <t>MATERIALS SCIENCE, COMPOSITES</t>
  </si>
  <si>
    <t>MATERIALS SCIENCE, MULTIDISCIPLINARY</t>
  </si>
  <si>
    <t>MATERIALS SCIENCE, PAPER &amp; WOOD</t>
  </si>
  <si>
    <t>MATERIALS SCIENCE, TEXTILES</t>
  </si>
  <si>
    <t>MATHEMATICAL &amp; COMPUTATIONAL BIOLOGY</t>
  </si>
  <si>
    <t>MATHEMATICS</t>
  </si>
  <si>
    <t>MATHEMATICS, APPLIED</t>
  </si>
  <si>
    <t>MATHEMATICS, INTERDISCIPLINARY APPLICATIONS</t>
  </si>
  <si>
    <t>MECHANICS</t>
  </si>
  <si>
    <t>METALLURGY &amp; METALLURGICAL ENGINEERING</t>
  </si>
  <si>
    <t>METEOROLOGY &amp; ATMOSPHERIC SCIENCES</t>
  </si>
  <si>
    <t>MICROSCOPY</t>
  </si>
  <si>
    <t>MINERALOGY</t>
  </si>
  <si>
    <t>MINING &amp; MINERAL PROCESSING</t>
  </si>
  <si>
    <t>MULTIDISCIPLINARY SCIENCES</t>
  </si>
  <si>
    <t>NANOSCIENCE &amp; NANOTECHNOLOGY</t>
  </si>
  <si>
    <t>NUCLEAR SCIENCE &amp; TECHNOLOGY</t>
  </si>
  <si>
    <t>OCEANOGRAPHY</t>
  </si>
  <si>
    <t>OPERATIONS RESEARCH &amp; MANAGEMENT SCIENCE</t>
  </si>
  <si>
    <t>OPTICS</t>
  </si>
  <si>
    <t>PALEONTOLOGY</t>
  </si>
  <si>
    <t>PHYSICS, APPLIED</t>
  </si>
  <si>
    <t>PHYSICS, ATOMIC, MOLECULAR &amp; CHEMICAL</t>
  </si>
  <si>
    <t>PHYSICS, CONDENSED MATTER</t>
  </si>
  <si>
    <t>PHYSICS, FLUIDS &amp; PLASMAS</t>
  </si>
  <si>
    <t>PHYSICS, MATHEMATICAL</t>
  </si>
  <si>
    <t>PHYSICS, MULTIDISCIPLINARY</t>
  </si>
  <si>
    <t>PHYSICS, NUCLEAR</t>
  </si>
  <si>
    <t>PHYSICS, PARTICLES &amp; FIELDS</t>
  </si>
  <si>
    <t>POLYMER SCIENCE</t>
  </si>
  <si>
    <t>QUANTUM SCIENCE &amp; TECHNOLOGY</t>
  </si>
  <si>
    <t>REMOTE SENSING</t>
  </si>
  <si>
    <t>ROBOTICS</t>
  </si>
  <si>
    <t>SPECTROSCOPY</t>
  </si>
  <si>
    <t>STATISTICS &amp; PROBABILITY</t>
  </si>
  <si>
    <t>TELECOMMUNICATIONS</t>
  </si>
  <si>
    <t>THERMODYNAMICS</t>
  </si>
  <si>
    <t>TRANSPORTATION</t>
  </si>
  <si>
    <t>TRANSPORTATION SCIENCE &amp; TECHNOLOGY</t>
  </si>
  <si>
    <t>WATER RESOURCES</t>
  </si>
  <si>
    <t>ZOOLOGY</t>
  </si>
  <si>
    <t>ANTHROPOLOGY</t>
  </si>
  <si>
    <t>Social Sciences/Humanities</t>
  </si>
  <si>
    <t>ARCHAEOLOGY</t>
  </si>
  <si>
    <t>ARCHITECTURE</t>
  </si>
  <si>
    <t>AREA STUDIES</t>
  </si>
  <si>
    <t>ART</t>
  </si>
  <si>
    <t>ASIAN STUDIES</t>
  </si>
  <si>
    <t>BUSINESS</t>
  </si>
  <si>
    <t>BUSINESS, FINANCE</t>
  </si>
  <si>
    <t>CLASSICS</t>
  </si>
  <si>
    <t>COMMUNICATION</t>
  </si>
  <si>
    <t>CRIMINOLOGY &amp; PENOLOGY</t>
  </si>
  <si>
    <t>CULTURAL STUDIES</t>
  </si>
  <si>
    <t>DANCE</t>
  </si>
  <si>
    <t>DEMOGRAPHY</t>
  </si>
  <si>
    <t>DEVELOPMENT STUDIES</t>
  </si>
  <si>
    <t>ECONOMICS</t>
  </si>
  <si>
    <t>EDUCATION &amp; EDUCATIONAL RESEARCH</t>
  </si>
  <si>
    <t>EDUCATION, SCIENTIFIC DISCIPLINES</t>
  </si>
  <si>
    <t>EDUCATION, SPECIAL</t>
  </si>
  <si>
    <t>ENVIRONMENTAL STUDIES</t>
  </si>
  <si>
    <t>ETHICS</t>
  </si>
  <si>
    <t>ETHNIC STUDIES</t>
  </si>
  <si>
    <t>FAMILY STUDIES</t>
  </si>
  <si>
    <t>FILM, RADIO, TELEVISION</t>
  </si>
  <si>
    <t>FOLKLORE</t>
  </si>
  <si>
    <t>GEOGRAPHY</t>
  </si>
  <si>
    <t>GERONTOLOGY</t>
  </si>
  <si>
    <t>HEALTH POLICY &amp; SERVICES</t>
  </si>
  <si>
    <t>HISTORY</t>
  </si>
  <si>
    <t>HISTORY &amp; PHILOSOPHY OF SCIENCE</t>
  </si>
  <si>
    <t>HISTORY OF SOCIAL SCIENCES</t>
  </si>
  <si>
    <t>HOSPITALITY, LEISURE, SPORT &amp; TOURISM</t>
  </si>
  <si>
    <t>HUMANITIES, MULTIDISCIPLINARY</t>
  </si>
  <si>
    <t>INDUSTRIAL RELATIONS &amp; LABOR</t>
  </si>
  <si>
    <t>INFORMATION SCIENCE &amp; LIBRARY SCIENCE</t>
  </si>
  <si>
    <t>INTERNATIONAL RELATIONS</t>
  </si>
  <si>
    <t>LANGUAGE &amp; LINGUISTICS</t>
  </si>
  <si>
    <t>LAW</t>
  </si>
  <si>
    <t>LINGUISTICS</t>
  </si>
  <si>
    <t>LITERARY REVIEWS</t>
  </si>
  <si>
    <t>LITERARY THEORY &amp; CRITICISM</t>
  </si>
  <si>
    <t>LITERATURE</t>
  </si>
  <si>
    <t>LITERATURE, AFRICAN, AUSTRALIAN, CANADIAN</t>
  </si>
  <si>
    <t>LITERATURE, AMERICAN</t>
  </si>
  <si>
    <t>LITERATURE, BRITISH ISLES</t>
  </si>
  <si>
    <t>LITERATURE, GERMAN, DUTCH, SCANDINAVIAN</t>
  </si>
  <si>
    <t>LITERATURE, ROMANCE</t>
  </si>
  <si>
    <t>LITERATURE, SLAVIC</t>
  </si>
  <si>
    <t>MANAGEMENT</t>
  </si>
  <si>
    <t>MEDIEVAL &amp; RENAISSANCE STUDIES</t>
  </si>
  <si>
    <t>MUSIC</t>
  </si>
  <si>
    <t>PHILOSOPHY</t>
  </si>
  <si>
    <t>POETRY</t>
  </si>
  <si>
    <t>POLITICAL SCIENCE</t>
  </si>
  <si>
    <t>PSYCHIATRY</t>
  </si>
  <si>
    <t>PSYCHOLOGY</t>
  </si>
  <si>
    <t>PSYCHOLOGY, APPLIED</t>
  </si>
  <si>
    <t>PSYCHOLOGY, BIOLOGICAL</t>
  </si>
  <si>
    <t>PSYCHOLOGY, CLINICAL</t>
  </si>
  <si>
    <t>PSYCHOLOGY, DEVELOPMENTAL</t>
  </si>
  <si>
    <t>PSYCHOLOGY, EDUCATIONAL</t>
  </si>
  <si>
    <t>PSYCHOLOGY, EXPERIMENTAL</t>
  </si>
  <si>
    <t>PSYCHOLOGY, MATHEMATICAL</t>
  </si>
  <si>
    <t>PSYCHOLOGY, MULTIDISCIPLINARY</t>
  </si>
  <si>
    <t>PSYCHOLOGY, PSYCHOANALYSIS</t>
  </si>
  <si>
    <t>PSYCHOLOGY, SOCIAL</t>
  </si>
  <si>
    <t>PUBLIC ADMINISTRATION</t>
  </si>
  <si>
    <t>REGIONAL &amp; URBAN PLANNING</t>
  </si>
  <si>
    <t>RELIGION</t>
  </si>
  <si>
    <t>SOCIAL ISSUES</t>
  </si>
  <si>
    <t>SOCIAL SCIENCES, BIOMEDICAL</t>
  </si>
  <si>
    <t>SOCIAL SCIENCES, INTERDISCIPLINARY</t>
  </si>
  <si>
    <t>SOCIAL SCIENCES, MATHEMATICAL METHODS</t>
  </si>
  <si>
    <t>SOCIAL WORK</t>
  </si>
  <si>
    <t>SOCIOLOGY</t>
  </si>
  <si>
    <t>THEATER</t>
  </si>
  <si>
    <t>URBAN STUDIES</t>
  </si>
  <si>
    <t>WOMEN’S STUDIES</t>
  </si>
  <si>
    <t>NIF / NIE</t>
  </si>
  <si>
    <t>Niu</t>
  </si>
  <si>
    <t>Cognoms i Nom</t>
  </si>
  <si>
    <t>Categoria</t>
  </si>
  <si>
    <t>Departament</t>
  </si>
  <si>
    <t>Àrea</t>
  </si>
  <si>
    <t>codi dep</t>
  </si>
  <si>
    <t>codi àrea</t>
  </si>
  <si>
    <t>nombre mín publ ANECA AQU</t>
  </si>
  <si>
    <t xml:space="preserve"> punts docència</t>
  </si>
  <si>
    <t>crèdits docència</t>
  </si>
  <si>
    <t>enllaç</t>
  </si>
  <si>
    <t>46778348M</t>
  </si>
  <si>
    <t>CAMPS POLO, JORDI</t>
  </si>
  <si>
    <t>PROFESSOR ASSOCIAT LABORAL</t>
  </si>
  <si>
    <t>BIOLOGIA CEL·LULAR</t>
  </si>
  <si>
    <t>D045601</t>
  </si>
  <si>
    <t xml:space="preserve">CELL BIOLOGY </t>
  </si>
  <si>
    <t xml:space="preserve">Life Sciences </t>
  </si>
  <si>
    <t>https://uab-my.sharepoint.com/:f:/g/personal/1502249_uab_cat/EnIqO7Zp-XxGj-Fb7lR2qr8BpaNIv2F9OD5YellsITvl1A?e=Ph03XI</t>
  </si>
  <si>
    <t>47138959E</t>
  </si>
  <si>
    <t>CANDIOTA SILVEIRA, ANA PAULA</t>
  </si>
  <si>
    <t>D040601</t>
  </si>
  <si>
    <t xml:space="preserve">BIOCHEMISTRY &amp; MOLECULAR BIOLOGY </t>
  </si>
  <si>
    <t>https://uab-my.sharepoint.com/:f:/g/personal/1502249_uab_cat/Ep-2QWu2JUxChr5d_FDIw28B5xD7doORtwVR9yautmWgAw?e=gchxsw</t>
  </si>
  <si>
    <t>45471542J</t>
  </si>
  <si>
    <t>COLOBRAN ORIOL, ROGER</t>
  </si>
  <si>
    <t>IMMUNOLOGIA</t>
  </si>
  <si>
    <t>D045603</t>
  </si>
  <si>
    <t xml:space="preserve">IMMUNOLOGY </t>
  </si>
  <si>
    <t>https://uab-my.sharepoint.com/:f:/g/personal/1502249_uab_cat/EnTX0BXIGT1Fn0eCJ86wDN8B2eg-ml0W3v4kNH02_V3_2g?e=hKbBle</t>
  </si>
  <si>
    <t>44806029M</t>
  </si>
  <si>
    <t>NOVIO VAZQUEZ, FERNANDO</t>
  </si>
  <si>
    <t>QUÍMICA INORGÀNICA</t>
  </si>
  <si>
    <t>D040304</t>
  </si>
  <si>
    <t>https://uab-my.sharepoint.com/:f:/g/personal/1502249_uab_cat/EhhzGgIsagxFuWvppfsPvNMBsUp-S68i90xtiyYlLEU7Kw?e=hX4iTS</t>
  </si>
  <si>
    <t>PLANTILLA DE JUSTIFICACIÓ D'ERC Grant</t>
  </si>
  <si>
    <t xml:space="preserve">Omplir la següent graella indicant les dades que es demanen. </t>
  </si>
  <si>
    <t>Presentació Candidats per Merits rellevants - e-Formularis</t>
  </si>
  <si>
    <t xml:space="preserve"> ERC Grant</t>
  </si>
  <si>
    <t>ORDRE</t>
  </si>
  <si>
    <t>ERC Grant</t>
  </si>
  <si>
    <t>Tipus</t>
  </si>
  <si>
    <t>DATA inici</t>
  </si>
  <si>
    <t>DATA fi</t>
  </si>
  <si>
    <t>CODI</t>
  </si>
  <si>
    <t>PLANTILLA DE JUSTIFICACIÓ DE PROJECTES</t>
  </si>
  <si>
    <t xml:space="preserve">Omplir la següent graella indicant les dades dels projectes que es demanen. </t>
  </si>
  <si>
    <t>si</t>
  </si>
  <si>
    <t>no</t>
  </si>
  <si>
    <t>PUNTUACIÓ PROJECTES INTERNACIONALS</t>
  </si>
  <si>
    <t xml:space="preserve">a. Projectes internacionals de convocatòries competitives tipus programa marc de la Unió Europea o similars </t>
  </si>
  <si>
    <t>Nom de la convocatòria</t>
  </si>
  <si>
    <t>Entitat finançadora</t>
  </si>
  <si>
    <t>Referència</t>
  </si>
  <si>
    <t>Títol</t>
  </si>
  <si>
    <t>nº grups participants</t>
  </si>
  <si>
    <t>nº IPs projecte</t>
  </si>
  <si>
    <t>IP projecte (si/no)</t>
  </si>
  <si>
    <t>Xarxa internac. Tipus ITN</t>
  </si>
  <si>
    <r>
      <t xml:space="preserve">IP workpackage </t>
    </r>
    <r>
      <rPr>
        <b/>
        <sz val="11"/>
        <color theme="1"/>
        <rFont val="Calibri"/>
        <family val="2"/>
        <scheme val="minor"/>
      </rPr>
      <t>(només si no és IP)</t>
    </r>
  </si>
  <si>
    <r>
      <t xml:space="preserve">Participació </t>
    </r>
    <r>
      <rPr>
        <b/>
        <sz val="11"/>
        <color theme="1"/>
        <rFont val="Calibri"/>
        <family val="2"/>
        <scheme val="minor"/>
      </rPr>
      <t>(només si no és IP)</t>
    </r>
  </si>
  <si>
    <t>Cuantia de la subvenció</t>
  </si>
  <si>
    <t>Data inici (dia/mes/any)</t>
  </si>
  <si>
    <t>Data final (dia/mes/any)</t>
  </si>
  <si>
    <t xml:space="preserve">Duració en anys </t>
  </si>
  <si>
    <t>Puntuació projecte</t>
  </si>
  <si>
    <t>PUNTUACIÓ projecte (mínim 3 anys)</t>
  </si>
  <si>
    <t>Projecte UAB</t>
  </si>
  <si>
    <t>PUNTUACIÓ PROJECTES I+D+i</t>
  </si>
  <si>
    <t>(No compten les xarxes temàtiques)</t>
  </si>
  <si>
    <t>b. Projectes tipus I+D+i del MINECO, I+D+i INIA, I+D+i en Salut o similars (NO COMPTEN LES XARXES TEMÀTIQUES NI ELS GRUPS EMERGENTS)</t>
  </si>
  <si>
    <t>nº grups participants (referit  a subprojectes dins de projectes coordinats, sent l'IP del projecte coordinat el candidat)</t>
  </si>
  <si>
    <t>Participació (si/no) (només si no és IP)</t>
  </si>
  <si>
    <t>PUNTUACIÓ CONVENIS-ANY</t>
  </si>
  <si>
    <t>c. SGR</t>
  </si>
  <si>
    <t>Finançat (si/no)</t>
  </si>
  <si>
    <t>Nº IP's</t>
  </si>
  <si>
    <t>SGR de la UAB</t>
  </si>
  <si>
    <t>PLANTILLA DE JUSTIFICACIÓ DE PUBLICACIONS. ÀMBIT  Ciències, Biociències</t>
  </si>
  <si>
    <t>PUNTUACIÓ PUBLICACIONS</t>
  </si>
  <si>
    <t>d. Publicacions</t>
  </si>
  <si>
    <t>Referència completa de la publicació indexada JCR: autors, títol, Revista, pàgina inicial-final.</t>
  </si>
  <si>
    <t>Quartil JCR grup (1, 2 o 3)</t>
  </si>
  <si>
    <t>Rellevància autoria
Grup 1 articles o revisions de 6 o menys coautors, o
art. o revisions de més de 6 coautors en els quals el sol·licitant ocupa una posició rellevant (primer autor, últim autor o autor de corresp.)
Grup 2 Altres</t>
  </si>
  <si>
    <t>núm. de cites</t>
  </si>
  <si>
    <t>Àrea JCR: Articles o revisions de 6 o menys autors o artricles o revisions de més de 6 coautors en els quals el sol·licitant ocupa una posició considerada rellevant(primer auror, últim autor o correspondència 1)</t>
  </si>
  <si>
    <t>valor</t>
  </si>
  <si>
    <t>P</t>
  </si>
  <si>
    <t>Q</t>
  </si>
  <si>
    <t>I</t>
  </si>
  <si>
    <t>* Per a Enginyeria informàtica, també es podran considerar publicacions en proceedings de congressos recollits en el rating de congressos de GII-GRIN-SCIE (http://www.scie.es//gii-grin-scie-rating/).</t>
  </si>
  <si>
    <t>PUNTUACIÓ CONVENIS I PATENTS</t>
  </si>
  <si>
    <t>e. Convenis o contractes-any i patents</t>
  </si>
  <si>
    <t>Conveni/Patent</t>
  </si>
  <si>
    <t>Nom del conveni</t>
  </si>
  <si>
    <t>Nacional / Internacional</t>
  </si>
  <si>
    <t>Duració conveni (nombre d'anys)</t>
  </si>
  <si>
    <t>Entitats</t>
  </si>
  <si>
    <t>Responsable / Participant</t>
  </si>
  <si>
    <t>P1</t>
  </si>
  <si>
    <t>P2</t>
  </si>
  <si>
    <t>P3</t>
  </si>
  <si>
    <t>P4</t>
  </si>
  <si>
    <t>P5</t>
  </si>
  <si>
    <t>PLANTILLA DE JUSTIFICACIÓ MEMBRES D'INTITUCIONS O SOCIETATS ACADÈMIQUES</t>
  </si>
  <si>
    <t>1.2.f. Membre d'institucions o societats acadèmiques</t>
  </si>
  <si>
    <t>Nom de la societat/institució</t>
  </si>
  <si>
    <t>Ciutat on es troba</t>
  </si>
  <si>
    <t>DATA inici membre</t>
  </si>
  <si>
    <t>PLANTILLA DE JUSTIFICACIÓ DE DIRECCIÓ DE GRANS INFRAESTRUCTURES CIENTÍFIQUES</t>
  </si>
  <si>
    <t>1.2.g. Direcció de grans infraestructures científiques</t>
  </si>
  <si>
    <t>Nom de la infraestructura científica</t>
  </si>
  <si>
    <t>DATA inici direcció</t>
  </si>
  <si>
    <t>PLANTILLA DE JUSTIFICACIÓ DE PROJECTES D'INNOVACIÓ DOCENT</t>
  </si>
  <si>
    <t>PUNTUACIÓ PROJECTES INNOVACIÓ DOCENT</t>
  </si>
  <si>
    <t>2ii. Projectes d’innovació docent</t>
  </si>
  <si>
    <t>Nom del projecte</t>
  </si>
  <si>
    <t>Amb finançament s/n</t>
  </si>
  <si>
    <t>PLANTILLA DE JUSTIFICACIÓ DE TESIS</t>
  </si>
  <si>
    <t>puntuació tesis</t>
  </si>
  <si>
    <t>2.iv. Tesis</t>
  </si>
  <si>
    <t>Direcció o codirecció</t>
  </si>
  <si>
    <t>Autor i títol de la tesis</t>
  </si>
  <si>
    <t>Universitat on es va defensar</t>
  </si>
  <si>
    <t>DATA de lectura</t>
  </si>
  <si>
    <t>Tesis UAB</t>
  </si>
  <si>
    <t>Punts</t>
  </si>
  <si>
    <t>PLANTILLA DE JUSTIFICACIÓ D'EXPERIÈNCIA DOCENT FORA DE LA UAB</t>
  </si>
  <si>
    <t>PUNTS</t>
  </si>
  <si>
    <t>Hores de docència reconeguda</t>
  </si>
  <si>
    <t>Crèdits impartits</t>
  </si>
  <si>
    <t>Matèria (de grau o màster)</t>
  </si>
  <si>
    <t>Centre Docent</t>
  </si>
  <si>
    <t>CURS</t>
  </si>
  <si>
    <t>Nombre d'hores</t>
  </si>
  <si>
    <t>Nombre de crèdits</t>
  </si>
  <si>
    <t>PLANTILLA DE JUSTIFICACIÓ PARTICIPACIÓ COMISSIONS DE DOCÈNCIA</t>
  </si>
  <si>
    <t>PUNTUACIÓ PARTICIPACIÓ COMISSIONS DOCÈNCIA</t>
  </si>
  <si>
    <t>2.vi. Participació en comissions de docència / coordinació programes docents (mínim 3 anys)</t>
  </si>
  <si>
    <t>Descripció de la comissió / programa docent</t>
  </si>
  <si>
    <t>Nombre de períodes de 3 anys</t>
  </si>
  <si>
    <t xml:space="preserve"> </t>
  </si>
  <si>
    <t>ALTRES MÈRITS DOCENTS</t>
  </si>
  <si>
    <t>2.vii. Altres mèrits docents</t>
  </si>
  <si>
    <r>
      <rPr>
        <sz val="11"/>
        <color theme="1" tint="4.9989318521683403E-2"/>
        <rFont val="Calibri"/>
        <family val="2"/>
        <scheme val="minor"/>
      </rPr>
      <t>Tipus d''activitat:</t>
    </r>
    <r>
      <rPr>
        <b/>
        <sz val="11"/>
        <color theme="1" tint="4.9989318521683403E-2"/>
        <rFont val="Calibri"/>
        <family val="2"/>
        <scheme val="minor"/>
      </rPr>
      <t xml:space="preserve">
</t>
    </r>
  </si>
  <si>
    <t>Descripció o detall de l'activitat (… si escau)</t>
  </si>
  <si>
    <t>data d'inici (si escau)</t>
  </si>
  <si>
    <t>data de fi (si escau)</t>
  </si>
  <si>
    <t>nombre d'hores (només per a cursos de formació docent)</t>
  </si>
  <si>
    <t>Puntuació</t>
  </si>
  <si>
    <t>ref</t>
  </si>
  <si>
    <t>name</t>
  </si>
  <si>
    <t>point</t>
  </si>
  <si>
    <t>1. Direcció de TFM</t>
  </si>
  <si>
    <t>2. Participació en comissions de docència oficials (+3 anys)(no computen les de departament)</t>
  </si>
  <si>
    <t>3. Experiència docent en programes internacionals(Erasmus Teaching, Summer School,…)</t>
  </si>
  <si>
    <t>4. Coordinació de mòdul de màster oficial</t>
  </si>
  <si>
    <t>5.Participació en el Programa Argó o altres activitats de tutorització amb estudiants de secundària</t>
  </si>
  <si>
    <t>6. Participació en congressos docents (puntuació depenent de la comissió segons bases de la convocatòria)</t>
  </si>
  <si>
    <t>7. Publicacions docents (puntuació depenent de la comissió segons bases de la convocatòria)</t>
  </si>
  <si>
    <t>8. Estades docents en altres centres (puntuació depenent de la comissió segons bases de la convocatòria)</t>
  </si>
  <si>
    <t>9. Capacitació docència en Anglès (puntuació depenent de la comissió segons bases de la convocatòria)</t>
  </si>
  <si>
    <t>10. Altres mèrits de gran rellevància (puntuació depenent de la comissió segons bases de la convocatòria)</t>
  </si>
  <si>
    <t>PLANTILLA DE JUSTIFICACIÓ D'ALTRES MÈRITS</t>
  </si>
  <si>
    <t xml:space="preserve">AM. Altres mèrits </t>
  </si>
  <si>
    <t>Mèrit</t>
  </si>
  <si>
    <t>DATA</t>
  </si>
  <si>
    <t>NOM I COGNOMS</t>
  </si>
  <si>
    <t>DNI</t>
  </si>
  <si>
    <t>1.- Mèrits de Recerca</t>
  </si>
  <si>
    <t xml:space="preserve">2.- Mèrits de Docència </t>
  </si>
  <si>
    <t>3.- Mèrits de Gestió</t>
  </si>
  <si>
    <t>4.- Mèrits molt excepcionals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</si>
</sst>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
    <numFmt numFmtId="165" formatCode="#,##0.00\ &quot;€&quot;"/>
  </numFmts>
  <fonts count="51">
    <font>
      <sz val="11"/>
      <color theme="1"/>
      <name val="Calibri"/>
      <family val="2"/>
      <scheme val="minor"/>
    </font>
    <font>
      <b/>
      <sz val="11"/>
      <color theme="1"/>
      <name val="Calibri"/>
      <family val="2"/>
      <scheme val="minor"/>
    </font>
    <font>
      <b/>
      <sz val="11"/>
      <name val="Calibri"/>
      <family val="2"/>
      <scheme val="minor"/>
    </font>
    <font>
      <sz val="11"/>
      <color rgb="FFFF0000"/>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20"/>
      <color theme="1"/>
      <name val="Calibri"/>
      <family val="2"/>
      <scheme val="minor"/>
    </font>
    <font>
      <b/>
      <sz val="24"/>
      <color theme="1"/>
      <name val="Calibri"/>
      <family val="2"/>
      <scheme val="minor"/>
    </font>
    <font>
      <sz val="24"/>
      <color theme="1"/>
      <name val="Calibri"/>
      <family val="2"/>
      <scheme val="minor"/>
    </font>
    <font>
      <u/>
      <sz val="11"/>
      <color theme="1"/>
      <name val="Calibri"/>
      <family val="2"/>
      <scheme val="minor"/>
    </font>
    <font>
      <b/>
      <sz val="16"/>
      <color theme="1"/>
      <name val="Calibri"/>
      <family val="2"/>
      <scheme val="minor"/>
    </font>
    <font>
      <sz val="10"/>
      <color theme="1"/>
      <name val="Calibri"/>
      <family val="2"/>
      <scheme val="minor"/>
    </font>
    <font>
      <sz val="11"/>
      <name val="Calibri"/>
      <family val="2"/>
      <scheme val="minor"/>
    </font>
    <font>
      <b/>
      <u/>
      <sz val="14"/>
      <color theme="1"/>
      <name val="Calibri"/>
      <family val="2"/>
      <scheme val="minor"/>
    </font>
    <font>
      <b/>
      <sz val="12"/>
      <color theme="1"/>
      <name val="Times New Roman"/>
      <family val="1"/>
    </font>
    <font>
      <b/>
      <sz val="9"/>
      <color theme="1"/>
      <name val="Calibri"/>
      <family val="2"/>
      <scheme val="minor"/>
    </font>
    <font>
      <sz val="12"/>
      <color theme="1"/>
      <name val="Times New Roman"/>
      <family val="1"/>
    </font>
    <font>
      <sz val="11"/>
      <color theme="0"/>
      <name val="Calibri"/>
      <family val="2"/>
      <scheme val="minor"/>
    </font>
    <font>
      <sz val="9"/>
      <name val="Calibri"/>
      <family val="2"/>
      <scheme val="minor"/>
    </font>
    <font>
      <sz val="11"/>
      <color rgb="FF000000"/>
      <name val="Calibri"/>
      <family val="2"/>
      <scheme val="minor"/>
    </font>
    <font>
      <u/>
      <sz val="11"/>
      <color theme="10"/>
      <name val="Calibri"/>
      <family val="2"/>
      <scheme val="minor"/>
    </font>
    <font>
      <u/>
      <sz val="11"/>
      <color theme="0"/>
      <name val="Calibri"/>
      <family val="2"/>
      <scheme val="minor"/>
    </font>
    <font>
      <b/>
      <sz val="12"/>
      <name val="Times New Roman"/>
      <family val="1"/>
    </font>
    <font>
      <b/>
      <sz val="12"/>
      <color rgb="FFFF0000"/>
      <name val="Calibri"/>
      <family val="2"/>
      <scheme val="minor"/>
    </font>
    <font>
      <sz val="11"/>
      <color theme="1"/>
      <name val="Calibri"/>
      <family val="2"/>
      <scheme val="minor"/>
    </font>
    <font>
      <b/>
      <sz val="10"/>
      <color theme="1"/>
      <name val="Arial"/>
      <family val="2"/>
    </font>
    <font>
      <sz val="1"/>
      <color theme="0"/>
      <name val="Calibri"/>
      <family val="2"/>
      <scheme val="minor"/>
    </font>
    <font>
      <b/>
      <sz val="10"/>
      <color theme="1"/>
      <name val="Calibri"/>
      <family val="2"/>
      <scheme val="minor"/>
    </font>
    <font>
      <sz val="10"/>
      <color rgb="FF000000"/>
      <name val="Calibri"/>
      <family val="2"/>
      <scheme val="minor"/>
    </font>
    <font>
      <sz val="16"/>
      <color rgb="FFFF0000"/>
      <name val="Calibri"/>
      <family val="2"/>
      <scheme val="minor"/>
    </font>
    <font>
      <b/>
      <sz val="1"/>
      <color theme="0"/>
      <name val="Times New Roman"/>
      <family val="1"/>
    </font>
    <font>
      <b/>
      <sz val="16"/>
      <color theme="4" tint="-0.499984740745262"/>
      <name val="Calibri"/>
      <family val="2"/>
      <scheme val="minor"/>
    </font>
    <font>
      <b/>
      <sz val="9"/>
      <color indexed="81"/>
      <name val="Tahoma"/>
      <family val="2"/>
    </font>
    <font>
      <sz val="9"/>
      <color indexed="81"/>
      <name val="Tahoma"/>
      <family val="2"/>
    </font>
    <font>
      <i/>
      <sz val="11"/>
      <color theme="1"/>
      <name val="Verdana"/>
      <family val="2"/>
    </font>
    <font>
      <b/>
      <sz val="11"/>
      <color theme="1" tint="4.9989318521683403E-2"/>
      <name val="Calibri"/>
      <family val="2"/>
      <scheme val="minor"/>
    </font>
    <font>
      <sz val="11"/>
      <color theme="1" tint="4.9989318521683403E-2"/>
      <name val="Calibri"/>
      <family val="2"/>
      <scheme val="minor"/>
    </font>
    <font>
      <sz val="9"/>
      <color theme="1" tint="4.9989318521683403E-2"/>
      <name val="Calibri"/>
      <family val="2"/>
      <scheme val="minor"/>
    </font>
    <font>
      <b/>
      <sz val="11"/>
      <color theme="1" tint="4.9989318521683403E-2"/>
      <name val="Arial"/>
      <family val="2"/>
    </font>
    <font>
      <sz val="10"/>
      <color theme="1" tint="4.9989318521683403E-2"/>
      <name val="Calibri"/>
      <family val="2"/>
      <scheme val="minor"/>
    </font>
    <font>
      <b/>
      <sz val="10"/>
      <color theme="1" tint="4.9989318521683403E-2"/>
      <name val="Calibri"/>
      <family val="2"/>
      <scheme val="minor"/>
    </font>
    <font>
      <sz val="11"/>
      <color theme="1" tint="4.9989318521683403E-2"/>
      <name val="Arial"/>
      <family val="2"/>
    </font>
    <font>
      <sz val="11"/>
      <color rgb="FF006100"/>
      <name val="Calibri"/>
      <family val="2"/>
      <scheme val="minor"/>
    </font>
    <font>
      <b/>
      <sz val="6"/>
      <color theme="1"/>
      <name val="Calibri"/>
      <family val="2"/>
      <scheme val="minor"/>
    </font>
    <font>
      <b/>
      <sz val="6"/>
      <color rgb="FF000000"/>
      <name val="Calibri"/>
      <family val="2"/>
      <scheme val="minor"/>
    </font>
    <font>
      <u/>
      <sz val="22"/>
      <color theme="10"/>
      <name val="Calibri"/>
      <family val="2"/>
      <scheme val="minor"/>
    </font>
    <font>
      <sz val="22"/>
      <color theme="1"/>
      <name val="Calibri"/>
      <family val="2"/>
      <scheme val="minor"/>
    </font>
    <font>
      <b/>
      <sz val="8"/>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rgb="FFFFFF00"/>
        <bgColor theme="4" tint="0.79998168889431442"/>
      </patternFill>
    </fill>
    <fill>
      <patternFill patternType="solid">
        <fgColor theme="4" tint="0.59999389629810485"/>
        <bgColor indexed="64"/>
      </patternFill>
    </fill>
    <fill>
      <patternFill patternType="solid">
        <fgColor theme="4" tint="0.79998168889431442"/>
        <bgColor indexed="64"/>
      </patternFill>
    </fill>
    <fill>
      <patternFill patternType="solid">
        <fgColor rgb="FFC6EFCE"/>
      </patternFill>
    </fill>
  </fills>
  <borders count="5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right/>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theme="4" tint="-0.249977111117893"/>
      </left>
      <right style="thin">
        <color theme="4" tint="-0.249977111117893"/>
      </right>
      <top style="thin">
        <color theme="4" tint="-0.249977111117893"/>
      </top>
      <bottom style="thin">
        <color theme="4" tint="-0.249977111117893"/>
      </bottom>
      <diagonal/>
    </border>
    <border>
      <left/>
      <right style="thin">
        <color theme="4" tint="-0.249977111117893"/>
      </right>
      <top style="thin">
        <color theme="4" tint="-0.249977111117893"/>
      </top>
      <bottom style="thin">
        <color theme="4" tint="-0.249977111117893"/>
      </bottom>
      <diagonal/>
    </border>
    <border>
      <left style="medium">
        <color theme="4" tint="-0.249977111117893"/>
      </left>
      <right style="medium">
        <color theme="4" tint="-0.249977111117893"/>
      </right>
      <top style="medium">
        <color theme="4" tint="-0.249977111117893"/>
      </top>
      <bottom style="medium">
        <color theme="4" tint="-0.249977111117893"/>
      </bottom>
      <diagonal/>
    </border>
    <border>
      <left style="thin">
        <color theme="4" tint="-0.249977111117893"/>
      </left>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diagonal/>
    </border>
    <border>
      <left style="medium">
        <color indexed="64"/>
      </left>
      <right style="medium">
        <color indexed="64"/>
      </right>
      <top style="medium">
        <color indexed="64"/>
      </top>
      <bottom style="medium">
        <color indexed="64"/>
      </bottom>
      <diagonal/>
    </border>
    <border>
      <left/>
      <right style="thin">
        <color theme="4" tint="-0.249977111117893"/>
      </right>
      <top/>
      <bottom style="thin">
        <color theme="4" tint="-0.249977111117893"/>
      </bottom>
      <diagonal/>
    </border>
    <border>
      <left style="thin">
        <color theme="4" tint="-0.249977111117893"/>
      </left>
      <right style="thin">
        <color theme="4" tint="-0.249977111117893"/>
      </right>
      <top/>
      <bottom style="thin">
        <color theme="4" tint="-0.249977111117893"/>
      </bottom>
      <diagonal/>
    </border>
    <border>
      <left style="thin">
        <color theme="4" tint="-0.249977111117893"/>
      </left>
      <right style="thin">
        <color theme="4" tint="-0.249977111117893"/>
      </right>
      <top/>
      <bottom/>
      <diagonal/>
    </border>
    <border>
      <left style="thin">
        <color theme="4" tint="-0.249977111117893"/>
      </left>
      <right/>
      <top/>
      <bottom style="thin">
        <color theme="4" tint="-0.249977111117893"/>
      </bottom>
      <diagonal/>
    </border>
    <border>
      <left style="thin">
        <color theme="4" tint="-0.249977111117893"/>
      </left>
      <right/>
      <top style="thin">
        <color theme="4" tint="-0.249977111117893"/>
      </top>
      <bottom/>
      <diagonal/>
    </border>
    <border>
      <left/>
      <right/>
      <top style="thin">
        <color theme="4" tint="-0.249977111117893"/>
      </top>
      <bottom/>
      <diagonal/>
    </border>
    <border>
      <left/>
      <right style="thin">
        <color theme="4" tint="-0.249977111117893"/>
      </right>
      <top style="thin">
        <color theme="4" tint="-0.249977111117893"/>
      </top>
      <bottom/>
      <diagonal/>
    </border>
    <border>
      <left style="medium">
        <color theme="4" tint="-0.249977111117893"/>
      </left>
      <right style="medium">
        <color theme="4" tint="-0.249977111117893"/>
      </right>
      <top style="medium">
        <color theme="4" tint="-0.249977111117893"/>
      </top>
      <bottom/>
      <diagonal/>
    </border>
    <border>
      <left style="thin">
        <color indexed="64"/>
      </left>
      <right/>
      <top style="thin">
        <color indexed="64"/>
      </top>
      <bottom style="thin">
        <color theme="4" tint="-0.249977111117893"/>
      </bottom>
      <diagonal/>
    </border>
    <border>
      <left/>
      <right/>
      <top style="thin">
        <color indexed="64"/>
      </top>
      <bottom style="thin">
        <color theme="4" tint="-0.249977111117893"/>
      </bottom>
      <diagonal/>
    </border>
    <border>
      <left/>
      <right style="thin">
        <color indexed="64"/>
      </right>
      <top style="thin">
        <color indexed="64"/>
      </top>
      <bottom style="thin">
        <color theme="4" tint="-0.249977111117893"/>
      </bottom>
      <diagonal/>
    </border>
    <border>
      <left/>
      <right/>
      <top style="thin">
        <color theme="4" tint="-0.249977111117893"/>
      </top>
      <bottom style="thin">
        <color theme="4" tint="-0.24997711111789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20" fillId="3" borderId="0" applyNumberFormat="0" applyBorder="0" applyAlignment="0" applyProtection="0"/>
    <xf numFmtId="0" fontId="23" fillId="0" borderId="0" applyNumberFormat="0" applyFill="0" applyBorder="0" applyAlignment="0" applyProtection="0"/>
    <xf numFmtId="0" fontId="45" fillId="10" borderId="0" applyNumberFormat="0" applyBorder="0" applyAlignment="0" applyProtection="0"/>
  </cellStyleXfs>
  <cellXfs count="379">
    <xf numFmtId="0" fontId="0" fillId="0" borderId="0" xfId="0"/>
    <xf numFmtId="0" fontId="0" fillId="0" borderId="0" xfId="0" applyProtection="1">
      <protection locked="0"/>
    </xf>
    <xf numFmtId="0" fontId="1" fillId="0" borderId="0" xfId="0" applyFont="1" applyProtection="1">
      <protection locked="0"/>
    </xf>
    <xf numFmtId="0" fontId="0" fillId="0" borderId="1" xfId="0" applyBorder="1" applyProtection="1">
      <protection locked="0"/>
    </xf>
    <xf numFmtId="0" fontId="3" fillId="0" borderId="0" xfId="0" applyFont="1" applyAlignment="1" applyProtection="1">
      <alignment wrapText="1"/>
      <protection locked="0"/>
    </xf>
    <xf numFmtId="0" fontId="1" fillId="0" borderId="12" xfId="0" applyFont="1" applyBorder="1" applyProtection="1">
      <protection locked="0"/>
    </xf>
    <xf numFmtId="0" fontId="0" fillId="0" borderId="6" xfId="0" applyBorder="1" applyProtection="1">
      <protection locked="0"/>
    </xf>
    <xf numFmtId="0" fontId="0" fillId="0" borderId="13" xfId="0" applyBorder="1" applyProtection="1">
      <protection locked="0"/>
    </xf>
    <xf numFmtId="0" fontId="0" fillId="0" borderId="1" xfId="0" applyBorder="1" applyAlignment="1" applyProtection="1">
      <alignment horizontal="left" vertical="top" wrapText="1"/>
      <protection locked="0"/>
    </xf>
    <xf numFmtId="0" fontId="4" fillId="0" borderId="0" xfId="0" applyFont="1" applyAlignment="1">
      <alignment vertical="center"/>
    </xf>
    <xf numFmtId="0" fontId="7" fillId="0" borderId="0" xfId="0" applyFont="1" applyAlignment="1">
      <alignment vertical="center"/>
    </xf>
    <xf numFmtId="0" fontId="0" fillId="0" borderId="2" xfId="0" applyBorder="1" applyProtection="1">
      <protection locked="0"/>
    </xf>
    <xf numFmtId="0" fontId="8" fillId="0" borderId="0" xfId="0" applyFont="1" applyAlignment="1">
      <alignment vertical="center"/>
    </xf>
    <xf numFmtId="0" fontId="0" fillId="0" borderId="0" xfId="0" applyAlignment="1">
      <alignment horizontal="center"/>
    </xf>
    <xf numFmtId="0" fontId="0" fillId="0" borderId="0" xfId="0" applyAlignment="1">
      <alignment vertical="center"/>
    </xf>
    <xf numFmtId="0" fontId="1" fillId="0" borderId="0" xfId="0" applyFont="1" applyAlignment="1">
      <alignment vertical="center"/>
    </xf>
    <xf numFmtId="0" fontId="1" fillId="0" borderId="0" xfId="0" applyFont="1"/>
    <xf numFmtId="0" fontId="17" fillId="0" borderId="0" xfId="0" applyFont="1" applyAlignment="1">
      <alignment horizontal="left" wrapText="1"/>
    </xf>
    <xf numFmtId="0" fontId="0" fillId="0" borderId="0" xfId="0" applyAlignment="1">
      <alignment horizontal="center" vertical="center"/>
    </xf>
    <xf numFmtId="2" fontId="0" fillId="0" borderId="0" xfId="0" applyNumberFormat="1"/>
    <xf numFmtId="0" fontId="19" fillId="0" borderId="0" xfId="0" applyFont="1" applyAlignment="1">
      <alignment horizontal="justify" vertical="center"/>
    </xf>
    <xf numFmtId="2" fontId="0" fillId="0" borderId="0" xfId="0" applyNumberFormat="1" applyAlignment="1">
      <alignment horizontal="center" vertical="center"/>
    </xf>
    <xf numFmtId="0" fontId="0" fillId="0" borderId="0" xfId="0" applyAlignment="1" applyProtection="1">
      <alignment wrapText="1"/>
      <protection locked="0"/>
    </xf>
    <xf numFmtId="0" fontId="24" fillId="0" borderId="0" xfId="2" applyFont="1"/>
    <xf numFmtId="0" fontId="0" fillId="0" borderId="2" xfId="0" applyBorder="1" applyAlignment="1" applyProtection="1">
      <alignment vertical="center" wrapText="1"/>
      <protection locked="0"/>
    </xf>
    <xf numFmtId="2" fontId="5" fillId="0" borderId="7" xfId="0" applyNumberFormat="1" applyFont="1" applyBorder="1" applyAlignment="1">
      <alignment horizontal="center" vertical="center" wrapText="1"/>
    </xf>
    <xf numFmtId="2" fontId="5" fillId="0" borderId="8"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10" fillId="2" borderId="12" xfId="0" applyFont="1" applyFill="1" applyBorder="1" applyAlignment="1">
      <alignment vertical="center"/>
    </xf>
    <xf numFmtId="0" fontId="11" fillId="2" borderId="6" xfId="0" applyFont="1" applyFill="1" applyBorder="1" applyAlignment="1">
      <alignment vertical="center"/>
    </xf>
    <xf numFmtId="0" fontId="0" fillId="2" borderId="6" xfId="0" applyFill="1" applyBorder="1" applyAlignment="1">
      <alignment vertical="center"/>
    </xf>
    <xf numFmtId="0" fontId="0" fillId="2" borderId="13" xfId="0" applyFill="1" applyBorder="1" applyAlignment="1">
      <alignment vertical="center"/>
    </xf>
    <xf numFmtId="0" fontId="1" fillId="2" borderId="6" xfId="0" applyFont="1" applyFill="1" applyBorder="1" applyAlignment="1">
      <alignment vertical="center"/>
    </xf>
    <xf numFmtId="0" fontId="7" fillId="0" borderId="0" xfId="0" applyFont="1" applyAlignment="1">
      <alignment horizontal="left" vertical="center"/>
    </xf>
    <xf numFmtId="0" fontId="5" fillId="0" borderId="0" xfId="0" applyFont="1" applyAlignment="1">
      <alignment vertical="center"/>
    </xf>
    <xf numFmtId="0" fontId="0" fillId="0" borderId="12" xfId="0" applyBorder="1" applyAlignment="1">
      <alignment horizontal="left" vertical="center" wrapText="1"/>
    </xf>
    <xf numFmtId="0" fontId="0" fillId="0" borderId="0" xfId="0" applyAlignment="1">
      <alignment horizontal="left" vertical="center" wrapText="1"/>
    </xf>
    <xf numFmtId="0" fontId="13" fillId="0" borderId="0" xfId="0" applyFont="1" applyAlignment="1">
      <alignment vertical="center"/>
    </xf>
    <xf numFmtId="0" fontId="0" fillId="0" borderId="0" xfId="0" applyAlignment="1">
      <alignment horizontal="left" wrapText="1"/>
    </xf>
    <xf numFmtId="2" fontId="0" fillId="0" borderId="10" xfId="0" applyNumberFormat="1" applyBorder="1" applyAlignment="1">
      <alignment horizontal="center" vertical="center" wrapText="1"/>
    </xf>
    <xf numFmtId="2" fontId="1" fillId="0" borderId="0" xfId="0" applyNumberFormat="1" applyFont="1" applyAlignment="1">
      <alignment horizontal="center" vertical="center"/>
    </xf>
    <xf numFmtId="0" fontId="0" fillId="0" borderId="2" xfId="0" applyBorder="1" applyAlignment="1" applyProtection="1">
      <alignment horizontal="center" vertical="center" wrapText="1"/>
      <protection locked="0"/>
    </xf>
    <xf numFmtId="0" fontId="0" fillId="0" borderId="0" xfId="0" applyAlignment="1" applyProtection="1">
      <alignment horizontal="left" vertical="top" wrapText="1"/>
      <protection locked="0"/>
    </xf>
    <xf numFmtId="0" fontId="0" fillId="0" borderId="0" xfId="0" applyAlignment="1" applyProtection="1">
      <alignment vertical="center"/>
      <protection locked="0"/>
    </xf>
    <xf numFmtId="0" fontId="0" fillId="0" borderId="0" xfId="0" applyAlignment="1" applyProtection="1">
      <alignment vertical="top"/>
      <protection locked="0"/>
    </xf>
    <xf numFmtId="0" fontId="0" fillId="0" borderId="0" xfId="0" applyAlignment="1" applyProtection="1">
      <alignment vertical="center" wrapText="1"/>
      <protection locked="0"/>
    </xf>
    <xf numFmtId="0" fontId="24" fillId="0" borderId="0" xfId="2" applyFont="1" applyFill="1"/>
    <xf numFmtId="0" fontId="24" fillId="0" borderId="0" xfId="2" applyFont="1" applyProtection="1"/>
    <xf numFmtId="0" fontId="1" fillId="4" borderId="15" xfId="1" applyFont="1" applyFill="1" applyBorder="1" applyAlignment="1" applyProtection="1">
      <alignment horizontal="center" vertical="center"/>
    </xf>
    <xf numFmtId="0" fontId="1" fillId="4" borderId="15" xfId="1" applyFont="1" applyFill="1" applyBorder="1" applyAlignment="1" applyProtection="1">
      <alignment vertical="center" wrapText="1"/>
    </xf>
    <xf numFmtId="0" fontId="1" fillId="4" borderId="16" xfId="1" applyFont="1" applyFill="1" applyBorder="1" applyAlignment="1" applyProtection="1">
      <alignment vertical="center" wrapText="1"/>
    </xf>
    <xf numFmtId="0" fontId="27" fillId="4" borderId="0" xfId="0" applyFont="1" applyFill="1"/>
    <xf numFmtId="0" fontId="27" fillId="4" borderId="2" xfId="0" applyFont="1" applyFill="1" applyBorder="1"/>
    <xf numFmtId="2" fontId="27" fillId="4" borderId="2" xfId="0" applyNumberFormat="1" applyFont="1" applyFill="1" applyBorder="1"/>
    <xf numFmtId="164" fontId="27" fillId="4" borderId="2" xfId="0" applyNumberFormat="1" applyFont="1" applyFill="1" applyBorder="1"/>
    <xf numFmtId="0" fontId="9" fillId="5" borderId="3" xfId="0" applyFont="1" applyFill="1" applyBorder="1" applyAlignment="1">
      <alignment vertical="center"/>
    </xf>
    <xf numFmtId="0" fontId="11" fillId="5" borderId="4" xfId="0" applyFont="1" applyFill="1" applyBorder="1" applyAlignment="1">
      <alignment vertical="center"/>
    </xf>
    <xf numFmtId="0" fontId="0" fillId="5" borderId="4" xfId="0" applyFill="1" applyBorder="1" applyAlignment="1">
      <alignment vertical="center"/>
    </xf>
    <xf numFmtId="0" fontId="1" fillId="5" borderId="4" xfId="0" applyFont="1" applyFill="1" applyBorder="1" applyAlignment="1">
      <alignment vertical="center"/>
    </xf>
    <xf numFmtId="0" fontId="0" fillId="5" borderId="5" xfId="0" applyFill="1" applyBorder="1" applyAlignment="1">
      <alignment vertical="center"/>
    </xf>
    <xf numFmtId="0" fontId="8" fillId="5" borderId="3" xfId="0" applyFont="1" applyFill="1" applyBorder="1" applyAlignment="1">
      <alignment vertical="center"/>
    </xf>
    <xf numFmtId="0" fontId="0" fillId="5" borderId="1" xfId="0" applyFill="1" applyBorder="1" applyAlignment="1">
      <alignment vertical="center"/>
    </xf>
    <xf numFmtId="0" fontId="1" fillId="5" borderId="1" xfId="0" applyFont="1" applyFill="1" applyBorder="1" applyAlignment="1">
      <alignment vertical="center"/>
    </xf>
    <xf numFmtId="0" fontId="0" fillId="5" borderId="9" xfId="0" applyFill="1" applyBorder="1" applyAlignment="1">
      <alignment vertical="center"/>
    </xf>
    <xf numFmtId="0" fontId="0" fillId="5" borderId="5" xfId="0" applyFill="1" applyBorder="1" applyAlignment="1">
      <alignment horizontal="center" vertical="center"/>
    </xf>
    <xf numFmtId="0" fontId="5" fillId="5" borderId="4" xfId="0" applyFont="1" applyFill="1" applyBorder="1" applyAlignment="1">
      <alignment vertical="center"/>
    </xf>
    <xf numFmtId="0" fontId="29" fillId="0" borderId="0" xfId="0" applyFont="1"/>
    <xf numFmtId="0" fontId="0" fillId="6" borderId="2" xfId="0" applyFill="1" applyBorder="1" applyAlignment="1" applyProtection="1">
      <alignment horizontal="center" vertical="center" wrapText="1"/>
      <protection locked="0"/>
    </xf>
    <xf numFmtId="0" fontId="0" fillId="6" borderId="10" xfId="0" applyFill="1" applyBorder="1" applyAlignment="1" applyProtection="1">
      <alignment horizontal="center" vertical="center" wrapText="1"/>
      <protection locked="0"/>
    </xf>
    <xf numFmtId="0" fontId="5" fillId="6" borderId="2" xfId="0" applyFont="1" applyFill="1" applyBorder="1" applyAlignment="1" applyProtection="1">
      <alignment horizontal="center" vertical="center" wrapText="1"/>
      <protection locked="0"/>
    </xf>
    <xf numFmtId="0" fontId="0" fillId="8" borderId="0" xfId="0" applyFill="1" applyAlignment="1">
      <alignment vertical="center"/>
    </xf>
    <xf numFmtId="0" fontId="0" fillId="8" borderId="0" xfId="0" applyFill="1"/>
    <xf numFmtId="0" fontId="17" fillId="0" borderId="0" xfId="0" applyFont="1" applyAlignment="1">
      <alignment horizontal="center" wrapText="1"/>
    </xf>
    <xf numFmtId="0" fontId="8" fillId="8" borderId="3" xfId="0" applyFont="1" applyFill="1" applyBorder="1" applyAlignment="1">
      <alignment vertical="center"/>
    </xf>
    <xf numFmtId="0" fontId="32" fillId="0" borderId="0" xfId="0" applyFont="1"/>
    <xf numFmtId="0" fontId="8" fillId="8" borderId="26" xfId="0" applyFont="1" applyFill="1" applyBorder="1" applyAlignment="1">
      <alignment vertical="center"/>
    </xf>
    <xf numFmtId="0" fontId="0" fillId="0" borderId="26" xfId="0" applyBorder="1" applyProtection="1">
      <protection locked="0"/>
    </xf>
    <xf numFmtId="4" fontId="0" fillId="0" borderId="0" xfId="0" applyNumberFormat="1"/>
    <xf numFmtId="4" fontId="17" fillId="0" borderId="0" xfId="0" applyNumberFormat="1" applyFont="1" applyAlignment="1">
      <alignment horizontal="left" wrapText="1"/>
    </xf>
    <xf numFmtId="4" fontId="33" fillId="0" borderId="0" xfId="0" applyNumberFormat="1" applyFont="1" applyAlignment="1">
      <alignment horizontal="left" wrapText="1"/>
    </xf>
    <xf numFmtId="2" fontId="34" fillId="8" borderId="26" xfId="0" applyNumberFormat="1" applyFont="1" applyFill="1" applyBorder="1" applyAlignment="1">
      <alignment horizontal="center" vertical="center"/>
    </xf>
    <xf numFmtId="0" fontId="7" fillId="5" borderId="6" xfId="0" applyFont="1" applyFill="1" applyBorder="1" applyAlignment="1">
      <alignment vertical="center"/>
    </xf>
    <xf numFmtId="0" fontId="7" fillId="5" borderId="4" xfId="0" applyFont="1" applyFill="1" applyBorder="1" applyAlignment="1">
      <alignment vertical="center"/>
    </xf>
    <xf numFmtId="2" fontId="7" fillId="5" borderId="2" xfId="0" applyNumberFormat="1" applyFont="1" applyFill="1" applyBorder="1" applyAlignment="1">
      <alignment vertical="center"/>
    </xf>
    <xf numFmtId="0" fontId="8" fillId="5" borderId="4" xfId="0" applyFont="1" applyFill="1" applyBorder="1" applyAlignment="1">
      <alignment vertical="center"/>
    </xf>
    <xf numFmtId="2" fontId="8" fillId="5" borderId="2" xfId="0" applyNumberFormat="1" applyFont="1" applyFill="1" applyBorder="1" applyAlignment="1">
      <alignment vertical="center"/>
    </xf>
    <xf numFmtId="2" fontId="8" fillId="5" borderId="2" xfId="0" applyNumberFormat="1" applyFont="1" applyFill="1" applyBorder="1" applyAlignment="1">
      <alignment vertical="center" wrapText="1"/>
    </xf>
    <xf numFmtId="0" fontId="8" fillId="5" borderId="6" xfId="0" applyFont="1" applyFill="1" applyBorder="1" applyAlignment="1">
      <alignment vertical="center"/>
    </xf>
    <xf numFmtId="0" fontId="0" fillId="9" borderId="2" xfId="0" applyFill="1" applyBorder="1" applyAlignment="1">
      <alignment horizontal="center" vertical="center"/>
    </xf>
    <xf numFmtId="0" fontId="0" fillId="9" borderId="10" xfId="0" quotePrefix="1" applyFill="1" applyBorder="1" applyAlignment="1">
      <alignment horizontal="left" vertical="center" wrapText="1"/>
    </xf>
    <xf numFmtId="0" fontId="0" fillId="9" borderId="7" xfId="0" applyFill="1" applyBorder="1" applyAlignment="1">
      <alignment vertical="center" wrapText="1"/>
    </xf>
    <xf numFmtId="0" fontId="0" fillId="9" borderId="11" xfId="0" applyFill="1" applyBorder="1" applyAlignment="1">
      <alignment vertical="center"/>
    </xf>
    <xf numFmtId="0" fontId="0" fillId="9" borderId="14" xfId="0" applyFill="1" applyBorder="1" applyAlignment="1">
      <alignment vertical="center" wrapText="1"/>
    </xf>
    <xf numFmtId="0" fontId="0" fillId="9" borderId="14" xfId="0" applyFill="1" applyBorder="1" applyAlignment="1">
      <alignment vertical="center"/>
    </xf>
    <xf numFmtId="0" fontId="8" fillId="9" borderId="6" xfId="0" applyFont="1" applyFill="1" applyBorder="1" applyAlignment="1">
      <alignment horizontal="center" vertical="center" wrapText="1"/>
    </xf>
    <xf numFmtId="0" fontId="1" fillId="9" borderId="5" xfId="0" applyFont="1" applyFill="1" applyBorder="1" applyAlignment="1">
      <alignment vertical="center"/>
    </xf>
    <xf numFmtId="0" fontId="0" fillId="9" borderId="12" xfId="0" applyFill="1" applyBorder="1" applyAlignment="1">
      <alignment horizontal="left" vertical="center" wrapText="1"/>
    </xf>
    <xf numFmtId="0" fontId="0" fillId="9" borderId="2" xfId="0" applyFill="1" applyBorder="1" applyAlignment="1">
      <alignment vertical="center" wrapText="1"/>
    </xf>
    <xf numFmtId="0" fontId="0" fillId="9" borderId="7" xfId="0" applyFill="1" applyBorder="1" applyAlignment="1">
      <alignment horizontal="left" vertical="center" wrapText="1"/>
    </xf>
    <xf numFmtId="0" fontId="0" fillId="9" borderId="10" xfId="0" applyFill="1" applyBorder="1" applyAlignment="1">
      <alignment vertical="center"/>
    </xf>
    <xf numFmtId="0" fontId="0" fillId="9" borderId="5" xfId="0" applyFill="1" applyBorder="1" applyAlignment="1">
      <alignment vertical="center" wrapText="1"/>
    </xf>
    <xf numFmtId="0" fontId="0" fillId="9" borderId="12" xfId="0" applyFill="1" applyBorder="1" applyAlignment="1">
      <alignment vertical="center"/>
    </xf>
    <xf numFmtId="0" fontId="0" fillId="9" borderId="6" xfId="0" applyFill="1" applyBorder="1" applyAlignment="1">
      <alignment vertical="center"/>
    </xf>
    <xf numFmtId="0" fontId="6" fillId="9" borderId="4" xfId="0" applyFont="1" applyFill="1" applyBorder="1" applyAlignment="1">
      <alignment horizontal="center" vertical="center" wrapText="1"/>
    </xf>
    <xf numFmtId="0" fontId="0" fillId="9" borderId="2" xfId="0" applyFill="1" applyBorder="1" applyAlignment="1">
      <alignment vertical="center"/>
    </xf>
    <xf numFmtId="0" fontId="0" fillId="9" borderId="8" xfId="0" applyFill="1" applyBorder="1" applyAlignment="1">
      <alignment vertical="center"/>
    </xf>
    <xf numFmtId="0" fontId="0" fillId="9" borderId="9" xfId="0" applyFill="1" applyBorder="1" applyAlignment="1">
      <alignment vertical="center"/>
    </xf>
    <xf numFmtId="0" fontId="0" fillId="9" borderId="9" xfId="0" applyFill="1" applyBorder="1" applyAlignment="1">
      <alignment vertical="center" wrapText="1"/>
    </xf>
    <xf numFmtId="0" fontId="0" fillId="9" borderId="14" xfId="0" applyFill="1" applyBorder="1" applyAlignment="1">
      <alignment horizontal="left" vertical="center" wrapText="1"/>
    </xf>
    <xf numFmtId="0" fontId="0" fillId="9" borderId="10" xfId="0" applyFill="1" applyBorder="1" applyAlignment="1">
      <alignment horizontal="left" vertical="center" wrapText="1"/>
    </xf>
    <xf numFmtId="0" fontId="6" fillId="9" borderId="5" xfId="0" applyFont="1" applyFill="1" applyBorder="1" applyAlignment="1">
      <alignment horizontal="center" vertical="center" wrapText="1"/>
    </xf>
    <xf numFmtId="0" fontId="6" fillId="9" borderId="2" xfId="0" applyFont="1" applyFill="1" applyBorder="1" applyAlignment="1">
      <alignment horizontal="left" vertical="center" wrapText="1"/>
    </xf>
    <xf numFmtId="0" fontId="6" fillId="9" borderId="2" xfId="0" applyFont="1" applyFill="1" applyBorder="1" applyAlignment="1">
      <alignment vertical="center" wrapText="1"/>
    </xf>
    <xf numFmtId="0" fontId="7" fillId="9" borderId="6" xfId="0" applyFont="1" applyFill="1" applyBorder="1" applyAlignment="1">
      <alignment vertical="center"/>
    </xf>
    <xf numFmtId="0" fontId="7" fillId="9" borderId="4" xfId="0" applyFont="1" applyFill="1" applyBorder="1" applyAlignment="1">
      <alignment vertical="center"/>
    </xf>
    <xf numFmtId="0" fontId="0" fillId="9" borderId="0" xfId="0" applyFill="1" applyAlignment="1">
      <alignment horizontal="left" vertical="center" wrapText="1"/>
    </xf>
    <xf numFmtId="0" fontId="0" fillId="9" borderId="2" xfId="0" quotePrefix="1" applyFill="1" applyBorder="1" applyAlignment="1">
      <alignment horizontal="left" vertical="center" wrapText="1"/>
    </xf>
    <xf numFmtId="0" fontId="0" fillId="9" borderId="11" xfId="0" quotePrefix="1" applyFill="1" applyBorder="1" applyAlignment="1">
      <alignment horizontal="left" vertical="center" wrapText="1"/>
    </xf>
    <xf numFmtId="0" fontId="6" fillId="9" borderId="2" xfId="0" applyFont="1" applyFill="1" applyBorder="1" applyAlignment="1">
      <alignment horizontal="center" vertical="center" wrapText="1"/>
    </xf>
    <xf numFmtId="2" fontId="0" fillId="9" borderId="2" xfId="0" applyNumberFormat="1" applyFill="1" applyBorder="1"/>
    <xf numFmtId="0" fontId="1" fillId="8" borderId="0" xfId="0" applyFont="1" applyFill="1" applyAlignment="1">
      <alignment vertical="center"/>
    </xf>
    <xf numFmtId="0" fontId="8" fillId="8" borderId="5" xfId="0" applyFont="1" applyFill="1" applyBorder="1" applyAlignment="1">
      <alignment horizontal="center"/>
    </xf>
    <xf numFmtId="0" fontId="1" fillId="8" borderId="2" xfId="0" applyFont="1" applyFill="1" applyBorder="1"/>
    <xf numFmtId="0" fontId="0" fillId="8" borderId="2" xfId="0" applyFill="1" applyBorder="1"/>
    <xf numFmtId="0" fontId="8" fillId="8" borderId="2" xfId="0" applyFont="1" applyFill="1" applyBorder="1" applyAlignment="1">
      <alignment horizontal="center"/>
    </xf>
    <xf numFmtId="0" fontId="8" fillId="8" borderId="2" xfId="0" applyFont="1" applyFill="1" applyBorder="1"/>
    <xf numFmtId="0" fontId="8" fillId="8" borderId="4" xfId="0" applyFont="1" applyFill="1" applyBorder="1"/>
    <xf numFmtId="2" fontId="1" fillId="8" borderId="5" xfId="0" applyNumberFormat="1" applyFont="1" applyFill="1" applyBorder="1" applyAlignment="1">
      <alignment horizontal="center" vertical="center"/>
    </xf>
    <xf numFmtId="0" fontId="1" fillId="8" borderId="0" xfId="0" applyFont="1" applyFill="1"/>
    <xf numFmtId="2" fontId="0" fillId="9" borderId="26" xfId="0" applyNumberFormat="1" applyFill="1" applyBorder="1"/>
    <xf numFmtId="14" fontId="0" fillId="0" borderId="26" xfId="0" applyNumberFormat="1" applyBorder="1" applyProtection="1">
      <protection locked="0"/>
    </xf>
    <xf numFmtId="2" fontId="0" fillId="5" borderId="2" xfId="0" applyNumberFormat="1" applyFill="1" applyBorder="1" applyAlignment="1">
      <alignment horizontal="center" vertical="center"/>
    </xf>
    <xf numFmtId="0" fontId="0" fillId="5" borderId="10" xfId="0" applyFill="1" applyBorder="1" applyAlignment="1">
      <alignment horizontal="center" vertical="center"/>
    </xf>
    <xf numFmtId="0" fontId="0" fillId="5" borderId="2" xfId="0" applyFill="1" applyBorder="1" applyAlignment="1">
      <alignment horizontal="center" vertical="center"/>
    </xf>
    <xf numFmtId="2" fontId="1" fillId="5" borderId="2" xfId="0" applyNumberFormat="1" applyFont="1" applyFill="1" applyBorder="1" applyAlignment="1">
      <alignment horizontal="center" vertical="center"/>
    </xf>
    <xf numFmtId="2" fontId="1" fillId="5" borderId="5" xfId="0" applyNumberFormat="1" applyFont="1" applyFill="1" applyBorder="1" applyAlignment="1">
      <alignment horizontal="center" vertical="center"/>
    </xf>
    <xf numFmtId="2" fontId="0" fillId="5" borderId="5" xfId="0" applyNumberFormat="1" applyFill="1" applyBorder="1" applyAlignment="1">
      <alignment horizontal="center" vertical="center"/>
    </xf>
    <xf numFmtId="2" fontId="0" fillId="5" borderId="3" xfId="0" applyNumberFormat="1" applyFill="1" applyBorder="1" applyAlignment="1">
      <alignment horizontal="center" vertical="center" wrapText="1"/>
    </xf>
    <xf numFmtId="2" fontId="0" fillId="5" borderId="11" xfId="0" applyNumberFormat="1" applyFill="1" applyBorder="1" applyAlignment="1">
      <alignment horizontal="center" vertical="center" wrapText="1"/>
    </xf>
    <xf numFmtId="2" fontId="0" fillId="5" borderId="14" xfId="0" applyNumberFormat="1" applyFill="1" applyBorder="1" applyAlignment="1">
      <alignment horizontal="center" vertical="center" wrapText="1"/>
    </xf>
    <xf numFmtId="0" fontId="0" fillId="5" borderId="10" xfId="0" applyFill="1" applyBorder="1" applyAlignment="1">
      <alignment horizontal="center" vertical="center" wrapText="1"/>
    </xf>
    <xf numFmtId="0" fontId="0" fillId="5" borderId="2" xfId="0" applyFill="1" applyBorder="1" applyAlignment="1" applyProtection="1">
      <alignment horizontal="center" vertical="center"/>
      <protection locked="0"/>
    </xf>
    <xf numFmtId="0" fontId="0" fillId="5" borderId="2" xfId="0" applyFill="1" applyBorder="1" applyAlignment="1">
      <alignment horizontal="center" vertical="center" wrapText="1"/>
    </xf>
    <xf numFmtId="0" fontId="0" fillId="9" borderId="5" xfId="0" applyFill="1" applyBorder="1" applyAlignment="1">
      <alignment horizontal="left" vertical="center" wrapText="1"/>
    </xf>
    <xf numFmtId="0" fontId="5" fillId="9" borderId="6"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6" fillId="9" borderId="6" xfId="0" applyFont="1" applyFill="1" applyBorder="1" applyAlignment="1">
      <alignment horizontal="left" vertical="center" wrapText="1"/>
    </xf>
    <xf numFmtId="2" fontId="6" fillId="9" borderId="2" xfId="0" applyNumberFormat="1" applyFont="1" applyFill="1" applyBorder="1" applyAlignment="1" applyProtection="1">
      <alignment horizontal="center" vertical="center" wrapText="1"/>
      <protection locked="0"/>
    </xf>
    <xf numFmtId="0" fontId="0" fillId="9" borderId="10" xfId="0" applyFill="1" applyBorder="1" applyAlignment="1">
      <alignment horizontal="center" vertical="center" wrapText="1"/>
    </xf>
    <xf numFmtId="2" fontId="34" fillId="0" borderId="0" xfId="0" applyNumberFormat="1" applyFont="1" applyAlignment="1">
      <alignment horizontal="center" vertical="center"/>
    </xf>
    <xf numFmtId="0" fontId="0" fillId="0" borderId="2" xfId="0" applyBorder="1"/>
    <xf numFmtId="0" fontId="1" fillId="0" borderId="2" xfId="0" applyFont="1" applyBorder="1"/>
    <xf numFmtId="0" fontId="1" fillId="0" borderId="2" xfId="0" applyFont="1" applyBorder="1" applyAlignment="1">
      <alignment horizontal="center"/>
    </xf>
    <xf numFmtId="0" fontId="0" fillId="0" borderId="2" xfId="0" applyBorder="1" applyAlignment="1">
      <alignment horizontal="center"/>
    </xf>
    <xf numFmtId="0" fontId="28" fillId="0" borderId="21" xfId="0" applyFont="1" applyBorder="1"/>
    <xf numFmtId="0" fontId="8" fillId="0" borderId="0" xfId="0" applyFont="1" applyAlignment="1">
      <alignment horizontal="center"/>
    </xf>
    <xf numFmtId="14" fontId="0" fillId="0" borderId="2" xfId="0" applyNumberFormat="1" applyBorder="1" applyAlignment="1" applyProtection="1">
      <alignment vertical="center" wrapText="1"/>
      <protection locked="0"/>
    </xf>
    <xf numFmtId="0" fontId="8" fillId="9" borderId="3" xfId="0" applyFont="1" applyFill="1" applyBorder="1" applyAlignment="1">
      <alignment vertical="center"/>
    </xf>
    <xf numFmtId="0" fontId="8" fillId="9" borderId="4" xfId="0" applyFont="1" applyFill="1" applyBorder="1" applyAlignment="1">
      <alignment vertical="center"/>
    </xf>
    <xf numFmtId="0" fontId="8" fillId="9" borderId="5" xfId="0" applyFont="1" applyFill="1" applyBorder="1" applyAlignment="1">
      <alignment horizontal="center"/>
    </xf>
    <xf numFmtId="0" fontId="0" fillId="9" borderId="2" xfId="0" applyFill="1" applyBorder="1" applyAlignment="1">
      <alignment horizontal="center" vertical="center" wrapText="1"/>
    </xf>
    <xf numFmtId="0" fontId="0" fillId="0" borderId="31" xfId="0" applyBorder="1"/>
    <xf numFmtId="0" fontId="0" fillId="0" borderId="0" xfId="0" applyAlignment="1" applyProtection="1">
      <alignment horizontal="center"/>
      <protection locked="0"/>
    </xf>
    <xf numFmtId="0" fontId="0" fillId="9" borderId="11" xfId="0" applyFill="1" applyBorder="1" applyAlignment="1">
      <alignment horizontal="center" vertical="center" wrapText="1"/>
    </xf>
    <xf numFmtId="0" fontId="0" fillId="9" borderId="5" xfId="0" applyFill="1" applyBorder="1"/>
    <xf numFmtId="0" fontId="0" fillId="9" borderId="13" xfId="0" applyFill="1" applyBorder="1"/>
    <xf numFmtId="0" fontId="0" fillId="0" borderId="11" xfId="0" applyBorder="1" applyAlignment="1" applyProtection="1">
      <alignment horizontal="center" vertical="center" wrapText="1"/>
      <protection locked="0"/>
    </xf>
    <xf numFmtId="0" fontId="0" fillId="0" borderId="11" xfId="0" applyBorder="1" applyAlignment="1" applyProtection="1">
      <alignment vertical="center" wrapText="1"/>
      <protection locked="0"/>
    </xf>
    <xf numFmtId="14" fontId="0" fillId="0" borderId="11" xfId="0" applyNumberFormat="1" applyBorder="1" applyAlignment="1" applyProtection="1">
      <alignment vertical="center" wrapText="1"/>
      <protection locked="0"/>
    </xf>
    <xf numFmtId="0" fontId="0" fillId="9" borderId="3" xfId="0" applyFill="1" applyBorder="1"/>
    <xf numFmtId="0" fontId="1" fillId="9" borderId="9" xfId="0" applyFont="1" applyFill="1" applyBorder="1" applyAlignment="1">
      <alignment vertical="center"/>
    </xf>
    <xf numFmtId="0" fontId="1" fillId="9" borderId="10" xfId="0" applyFont="1" applyFill="1" applyBorder="1" applyAlignment="1">
      <alignment horizontal="center" vertical="center" wrapText="1"/>
    </xf>
    <xf numFmtId="0" fontId="1" fillId="9" borderId="8" xfId="0" applyFont="1" applyFill="1" applyBorder="1" applyAlignment="1">
      <alignment horizontal="center" vertical="center" wrapText="1"/>
    </xf>
    <xf numFmtId="0" fontId="0" fillId="9" borderId="12" xfId="0" applyFill="1" applyBorder="1"/>
    <xf numFmtId="0" fontId="38" fillId="9" borderId="9" xfId="0" applyFont="1" applyFill="1" applyBorder="1" applyAlignment="1">
      <alignment vertical="center"/>
    </xf>
    <xf numFmtId="0" fontId="38" fillId="9" borderId="10" xfId="0" applyFont="1" applyFill="1" applyBorder="1" applyAlignment="1">
      <alignment horizontal="center" vertical="center" wrapText="1"/>
    </xf>
    <xf numFmtId="0" fontId="38" fillId="9" borderId="8" xfId="0" applyFont="1" applyFill="1" applyBorder="1" applyAlignment="1">
      <alignment horizontal="center" vertical="center" wrapText="1"/>
    </xf>
    <xf numFmtId="0" fontId="0" fillId="0" borderId="11" xfId="0" applyBorder="1" applyProtection="1">
      <protection locked="0"/>
    </xf>
    <xf numFmtId="0" fontId="39" fillId="9" borderId="5" xfId="0" applyFont="1" applyFill="1" applyBorder="1"/>
    <xf numFmtId="0" fontId="39" fillId="0" borderId="2" xfId="0" applyFont="1" applyBorder="1" applyAlignment="1" applyProtection="1">
      <alignment vertical="center" wrapText="1"/>
      <protection locked="0"/>
    </xf>
    <xf numFmtId="0" fontId="39" fillId="0" borderId="2" xfId="0" applyFont="1" applyBorder="1" applyAlignment="1" applyProtection="1">
      <alignment horizontal="center" vertical="center" wrapText="1"/>
      <protection locked="0"/>
    </xf>
    <xf numFmtId="0" fontId="39" fillId="9" borderId="3" xfId="0" applyFont="1" applyFill="1" applyBorder="1"/>
    <xf numFmtId="0" fontId="39" fillId="0" borderId="2" xfId="0" applyFont="1" applyBorder="1" applyProtection="1">
      <protection locked="0"/>
    </xf>
    <xf numFmtId="0" fontId="39" fillId="0" borderId="2" xfId="0" applyFont="1" applyBorder="1" applyAlignment="1" applyProtection="1">
      <alignment horizontal="center" vertical="center"/>
      <protection locked="0"/>
    </xf>
    <xf numFmtId="0" fontId="39" fillId="9" borderId="13" xfId="0" applyFont="1" applyFill="1" applyBorder="1"/>
    <xf numFmtId="0" fontId="39" fillId="0" borderId="11" xfId="0" applyFont="1" applyBorder="1" applyProtection="1">
      <protection locked="0"/>
    </xf>
    <xf numFmtId="0" fontId="39" fillId="0" borderId="11" xfId="0" applyFont="1" applyBorder="1" applyAlignment="1" applyProtection="1">
      <alignment horizontal="center" vertical="center"/>
      <protection locked="0"/>
    </xf>
    <xf numFmtId="0" fontId="39" fillId="9" borderId="12" xfId="0" applyFont="1" applyFill="1" applyBorder="1"/>
    <xf numFmtId="0" fontId="38" fillId="9" borderId="10" xfId="0" applyFont="1" applyFill="1" applyBorder="1" applyAlignment="1">
      <alignment vertical="center" wrapText="1"/>
    </xf>
    <xf numFmtId="14" fontId="39" fillId="0" borderId="2" xfId="0" applyNumberFormat="1" applyFont="1" applyBorder="1" applyAlignment="1" applyProtection="1">
      <alignment vertical="center" wrapText="1"/>
      <protection locked="0"/>
    </xf>
    <xf numFmtId="0" fontId="39" fillId="9" borderId="2" xfId="0" applyFont="1" applyFill="1" applyBorder="1"/>
    <xf numFmtId="14" fontId="39" fillId="0" borderId="2" xfId="0" applyNumberFormat="1" applyFont="1" applyBorder="1" applyProtection="1">
      <protection locked="0"/>
    </xf>
    <xf numFmtId="0" fontId="39" fillId="9" borderId="11" xfId="0" applyFont="1" applyFill="1" applyBorder="1"/>
    <xf numFmtId="0" fontId="1" fillId="9" borderId="3" xfId="0" applyFont="1" applyFill="1" applyBorder="1"/>
    <xf numFmtId="0" fontId="0" fillId="9" borderId="9" xfId="0" applyFill="1" applyBorder="1"/>
    <xf numFmtId="0" fontId="0" fillId="9" borderId="10" xfId="0" applyFill="1" applyBorder="1" applyAlignment="1">
      <alignment wrapText="1"/>
    </xf>
    <xf numFmtId="2" fontId="0" fillId="9" borderId="11" xfId="0" applyNumberFormat="1" applyFill="1" applyBorder="1"/>
    <xf numFmtId="0" fontId="39" fillId="9" borderId="9" xfId="0" applyFont="1" applyFill="1" applyBorder="1"/>
    <xf numFmtId="0" fontId="39" fillId="9" borderId="10" xfId="0" applyFont="1" applyFill="1" applyBorder="1" applyAlignment="1">
      <alignment wrapText="1"/>
    </xf>
    <xf numFmtId="0" fontId="39" fillId="9" borderId="10" xfId="0" applyFont="1" applyFill="1" applyBorder="1" applyAlignment="1">
      <alignment horizontal="center" vertical="center" wrapText="1"/>
    </xf>
    <xf numFmtId="2" fontId="39" fillId="9" borderId="2" xfId="0" applyNumberFormat="1" applyFont="1" applyFill="1" applyBorder="1"/>
    <xf numFmtId="0" fontId="38" fillId="9" borderId="3" xfId="0" applyFont="1" applyFill="1" applyBorder="1"/>
    <xf numFmtId="2" fontId="39" fillId="9" borderId="11" xfId="0" applyNumberFormat="1" applyFont="1" applyFill="1" applyBorder="1"/>
    <xf numFmtId="0" fontId="38" fillId="9" borderId="12" xfId="0" applyFont="1" applyFill="1" applyBorder="1"/>
    <xf numFmtId="0" fontId="39" fillId="0" borderId="32" xfId="0" applyFont="1" applyBorder="1" applyAlignment="1">
      <alignment vertical="center"/>
    </xf>
    <xf numFmtId="0" fontId="39" fillId="0" borderId="33" xfId="0" applyFont="1" applyBorder="1" applyAlignment="1">
      <alignment vertical="center" wrapText="1"/>
    </xf>
    <xf numFmtId="0" fontId="39" fillId="0" borderId="33" xfId="0" quotePrefix="1" applyFont="1" applyBorder="1" applyAlignment="1">
      <alignment vertical="center" wrapText="1"/>
    </xf>
    <xf numFmtId="0" fontId="40" fillId="0" borderId="34" xfId="0" applyFont="1" applyBorder="1" applyAlignment="1">
      <alignment horizontal="center" vertical="center" wrapText="1"/>
    </xf>
    <xf numFmtId="4" fontId="39" fillId="0" borderId="33" xfId="0" applyNumberFormat="1" applyFont="1" applyBorder="1" applyAlignment="1">
      <alignment vertical="center" wrapText="1"/>
    </xf>
    <xf numFmtId="4" fontId="39" fillId="0" borderId="35" xfId="0" applyNumberFormat="1" applyFont="1" applyBorder="1" applyAlignment="1">
      <alignment horizontal="center" vertical="center" wrapText="1"/>
    </xf>
    <xf numFmtId="0" fontId="39" fillId="0" borderId="27" xfId="0" applyFont="1" applyBorder="1" applyAlignment="1" applyProtection="1">
      <alignment vertical="center"/>
      <protection locked="0"/>
    </xf>
    <xf numFmtId="0" fontId="39" fillId="0" borderId="26" xfId="0" applyFont="1" applyBorder="1" applyAlignment="1" applyProtection="1">
      <alignment vertical="center" wrapText="1"/>
      <protection locked="0"/>
    </xf>
    <xf numFmtId="0" fontId="39" fillId="0" borderId="26" xfId="0" applyFont="1" applyBorder="1" applyAlignment="1" applyProtection="1">
      <alignment horizontal="center" vertical="center" wrapText="1"/>
      <protection locked="0"/>
    </xf>
    <xf numFmtId="0" fontId="39" fillId="0" borderId="29" xfId="0" applyFont="1" applyBorder="1" applyAlignment="1" applyProtection="1">
      <alignment horizontal="center" vertical="center" wrapText="1"/>
      <protection locked="0"/>
    </xf>
    <xf numFmtId="0" fontId="40" fillId="0" borderId="28" xfId="0" applyFont="1" applyBorder="1" applyAlignment="1" applyProtection="1">
      <alignment horizontal="center"/>
      <protection locked="0"/>
    </xf>
    <xf numFmtId="0" fontId="39" fillId="0" borderId="38" xfId="0" applyFont="1" applyBorder="1" applyAlignment="1" applyProtection="1">
      <alignment vertical="center"/>
      <protection locked="0"/>
    </xf>
    <xf numFmtId="0" fontId="39" fillId="0" borderId="30" xfId="0" applyFont="1" applyBorder="1" applyAlignment="1" applyProtection="1">
      <alignment vertical="center" wrapText="1"/>
      <protection locked="0"/>
    </xf>
    <xf numFmtId="0" fontId="39" fillId="0" borderId="30" xfId="0" applyFont="1" applyBorder="1" applyAlignment="1" applyProtection="1">
      <alignment horizontal="center" vertical="center" wrapText="1"/>
      <protection locked="0"/>
    </xf>
    <xf numFmtId="0" fontId="39" fillId="0" borderId="36" xfId="0" applyFont="1" applyBorder="1" applyAlignment="1" applyProtection="1">
      <alignment horizontal="center" vertical="center" wrapText="1"/>
      <protection locked="0"/>
    </xf>
    <xf numFmtId="0" fontId="40" fillId="0" borderId="39" xfId="0" applyFont="1" applyBorder="1" applyAlignment="1" applyProtection="1">
      <alignment horizontal="center"/>
      <protection locked="0"/>
    </xf>
    <xf numFmtId="0" fontId="0" fillId="0" borderId="30" xfId="0" applyBorder="1" applyProtection="1">
      <protection locked="0"/>
    </xf>
    <xf numFmtId="2" fontId="0" fillId="9" borderId="30" xfId="0" applyNumberFormat="1" applyFill="1" applyBorder="1"/>
    <xf numFmtId="0" fontId="0" fillId="9" borderId="27" xfId="0" applyFill="1" applyBorder="1"/>
    <xf numFmtId="0" fontId="1" fillId="9" borderId="29" xfId="0" applyFont="1" applyFill="1" applyBorder="1" applyAlignment="1">
      <alignment horizontal="center"/>
    </xf>
    <xf numFmtId="0" fontId="0" fillId="9" borderId="32" xfId="0" applyFill="1" applyBorder="1"/>
    <xf numFmtId="0" fontId="0" fillId="9" borderId="33" xfId="0" applyFill="1" applyBorder="1" applyAlignment="1">
      <alignment wrapText="1"/>
    </xf>
    <xf numFmtId="0" fontId="0" fillId="9" borderId="33" xfId="0" applyFill="1" applyBorder="1" applyAlignment="1">
      <alignment horizontal="center" vertical="center" wrapText="1"/>
    </xf>
    <xf numFmtId="0" fontId="1" fillId="9" borderId="35" xfId="0" applyFont="1" applyFill="1" applyBorder="1" applyAlignment="1">
      <alignment horizontal="center" vertical="center" wrapText="1"/>
    </xf>
    <xf numFmtId="0" fontId="0" fillId="9" borderId="38" xfId="0" applyFill="1" applyBorder="1"/>
    <xf numFmtId="0" fontId="1" fillId="9" borderId="36" xfId="0" applyFont="1" applyFill="1" applyBorder="1" applyAlignment="1">
      <alignment horizontal="center"/>
    </xf>
    <xf numFmtId="0" fontId="0" fillId="9" borderId="43" xfId="0" applyFill="1" applyBorder="1"/>
    <xf numFmtId="0" fontId="0" fillId="9" borderId="34" xfId="0" applyFill="1" applyBorder="1" applyAlignment="1">
      <alignment wrapText="1"/>
    </xf>
    <xf numFmtId="0" fontId="0" fillId="0" borderId="26" xfId="0" applyBorder="1"/>
    <xf numFmtId="0" fontId="0" fillId="9" borderId="37" xfId="0" applyFill="1" applyBorder="1"/>
    <xf numFmtId="0" fontId="1" fillId="9" borderId="29" xfId="0" applyFont="1" applyFill="1" applyBorder="1"/>
    <xf numFmtId="0" fontId="1" fillId="9" borderId="36" xfId="0" applyFont="1" applyFill="1" applyBorder="1"/>
    <xf numFmtId="0" fontId="37" fillId="0" borderId="26" xfId="0" applyFont="1" applyBorder="1"/>
    <xf numFmtId="0" fontId="38" fillId="0" borderId="9" xfId="0" applyFont="1" applyBorder="1"/>
    <xf numFmtId="0" fontId="38" fillId="0" borderId="10" xfId="0" applyFont="1" applyBorder="1"/>
    <xf numFmtId="0" fontId="38" fillId="0" borderId="8" xfId="0" applyFont="1" applyBorder="1"/>
    <xf numFmtId="0" fontId="38" fillId="0" borderId="10" xfId="0" applyFont="1" applyBorder="1" applyAlignment="1">
      <alignment vertical="center" wrapText="1"/>
    </xf>
    <xf numFmtId="0" fontId="38" fillId="0" borderId="10" xfId="0" applyFont="1" applyBorder="1" applyAlignment="1">
      <alignment horizontal="center"/>
    </xf>
    <xf numFmtId="0" fontId="41" fillId="0" borderId="21" xfId="0" applyFont="1" applyBorder="1" applyAlignment="1">
      <alignment horizontal="center"/>
    </xf>
    <xf numFmtId="0" fontId="39" fillId="0" borderId="0" xfId="0" applyFont="1"/>
    <xf numFmtId="0" fontId="39" fillId="0" borderId="5" xfId="0" applyFont="1" applyBorder="1"/>
    <xf numFmtId="0" fontId="39" fillId="0" borderId="2" xfId="0" applyFont="1" applyBorder="1"/>
    <xf numFmtId="0" fontId="39" fillId="0" borderId="3" xfId="0" applyFont="1" applyBorder="1"/>
    <xf numFmtId="0" fontId="42" fillId="0" borderId="2" xfId="0" applyFont="1" applyBorder="1" applyAlignment="1">
      <alignment vertical="center" wrapText="1"/>
    </xf>
    <xf numFmtId="2" fontId="39" fillId="0" borderId="2" xfId="0" applyNumberFormat="1" applyFont="1" applyBorder="1" applyAlignment="1">
      <alignment horizontal="center" vertical="center" wrapText="1"/>
    </xf>
    <xf numFmtId="0" fontId="43" fillId="0" borderId="2" xfId="0" applyFont="1" applyBorder="1" applyAlignment="1">
      <alignment vertical="center" wrapText="1"/>
    </xf>
    <xf numFmtId="0" fontId="39" fillId="0" borderId="10" xfId="0" applyFont="1" applyBorder="1"/>
    <xf numFmtId="0" fontId="44" fillId="0" borderId="22" xfId="0" applyFont="1" applyBorder="1"/>
    <xf numFmtId="14" fontId="44" fillId="0" borderId="22" xfId="0" applyNumberFormat="1" applyFont="1" applyBorder="1"/>
    <xf numFmtId="0" fontId="39" fillId="0" borderId="23" xfId="0" applyFont="1" applyBorder="1"/>
    <xf numFmtId="0" fontId="39" fillId="0" borderId="11" xfId="0" applyFont="1" applyBorder="1"/>
    <xf numFmtId="2" fontId="39" fillId="0" borderId="0" xfId="0" applyNumberFormat="1" applyFont="1"/>
    <xf numFmtId="0" fontId="39" fillId="0" borderId="0" xfId="0" applyFont="1" applyAlignment="1">
      <alignment horizontal="center"/>
    </xf>
    <xf numFmtId="0" fontId="0" fillId="0" borderId="0" xfId="0" applyProtection="1">
      <protection hidden="1"/>
    </xf>
    <xf numFmtId="0" fontId="39" fillId="0" borderId="13" xfId="0" applyFont="1" applyBorder="1" applyAlignment="1">
      <alignment wrapText="1"/>
    </xf>
    <xf numFmtId="0" fontId="39" fillId="0" borderId="12" xfId="0" applyFont="1" applyBorder="1"/>
    <xf numFmtId="0" fontId="45" fillId="10" borderId="5" xfId="3" applyBorder="1" applyAlignment="1">
      <alignment wrapText="1"/>
    </xf>
    <xf numFmtId="0" fontId="45" fillId="10" borderId="2" xfId="3" applyBorder="1"/>
    <xf numFmtId="0" fontId="30" fillId="0" borderId="0" xfId="0" applyFont="1" applyAlignment="1">
      <alignment vertical="center" wrapText="1"/>
    </xf>
    <xf numFmtId="0" fontId="1" fillId="0" borderId="0" xfId="0" applyFont="1" applyAlignment="1">
      <alignment horizontal="center"/>
    </xf>
    <xf numFmtId="0" fontId="31" fillId="0" borderId="0" xfId="0" applyFont="1" applyAlignment="1">
      <alignment vertical="center" wrapText="1"/>
    </xf>
    <xf numFmtId="2" fontId="0" fillId="0" borderId="0" xfId="0" applyNumberFormat="1" applyAlignment="1">
      <alignment horizontal="center" vertical="center" wrapText="1"/>
    </xf>
    <xf numFmtId="0" fontId="46" fillId="0" borderId="0" xfId="0" applyFont="1" applyAlignment="1">
      <alignment vertical="center" wrapText="1"/>
    </xf>
    <xf numFmtId="0" fontId="47" fillId="0" borderId="0" xfId="0" applyFont="1" applyAlignment="1">
      <alignment vertical="center" wrapText="1"/>
    </xf>
    <xf numFmtId="0" fontId="0" fillId="7" borderId="2" xfId="0" applyFill="1" applyBorder="1" applyAlignment="1" applyProtection="1">
      <alignment horizontal="center" vertical="center"/>
      <protection locked="0"/>
    </xf>
    <xf numFmtId="0" fontId="29" fillId="0" borderId="0" xfId="0" applyFont="1" applyAlignment="1">
      <alignment vertical="center"/>
    </xf>
    <xf numFmtId="0" fontId="0" fillId="9" borderId="10" xfId="0" applyFill="1" applyBorder="1" applyAlignment="1" applyProtection="1">
      <alignment horizontal="center" vertical="center" wrapText="1"/>
      <protection locked="0"/>
    </xf>
    <xf numFmtId="0" fontId="0" fillId="9" borderId="2" xfId="0" applyFill="1" applyBorder="1" applyAlignment="1" applyProtection="1">
      <alignment horizontal="center" vertical="center" wrapText="1"/>
      <protection locked="0"/>
    </xf>
    <xf numFmtId="0" fontId="5" fillId="9" borderId="3" xfId="0" applyFont="1" applyFill="1" applyBorder="1" applyAlignment="1" applyProtection="1">
      <alignment horizontal="center" vertical="center" wrapText="1"/>
      <protection locked="0"/>
    </xf>
    <xf numFmtId="0" fontId="0" fillId="9" borderId="3" xfId="0" applyFill="1" applyBorder="1" applyAlignment="1" applyProtection="1">
      <alignment horizontal="center" vertical="center" wrapText="1"/>
      <protection locked="0"/>
    </xf>
    <xf numFmtId="0" fontId="50" fillId="8" borderId="4" xfId="0" applyFont="1" applyFill="1" applyBorder="1"/>
    <xf numFmtId="4" fontId="39" fillId="9" borderId="27" xfId="0" applyNumberFormat="1" applyFont="1" applyFill="1" applyBorder="1" applyAlignment="1" applyProtection="1">
      <alignment vertical="center" wrapText="1"/>
      <protection locked="0"/>
    </xf>
    <xf numFmtId="4" fontId="39" fillId="9" borderId="26" xfId="0" applyNumberFormat="1" applyFont="1" applyFill="1" applyBorder="1" applyAlignment="1" applyProtection="1">
      <alignment vertical="center" wrapText="1"/>
      <protection locked="0"/>
    </xf>
    <xf numFmtId="4" fontId="39" fillId="9" borderId="26" xfId="0" applyNumberFormat="1" applyFont="1" applyFill="1" applyBorder="1" applyAlignment="1" applyProtection="1">
      <alignment horizontal="center" vertical="center" wrapText="1"/>
      <protection locked="0"/>
    </xf>
    <xf numFmtId="4" fontId="39" fillId="9" borderId="38" xfId="0" applyNumberFormat="1" applyFont="1" applyFill="1" applyBorder="1" applyAlignment="1" applyProtection="1">
      <alignment vertical="center" wrapText="1"/>
      <protection locked="0"/>
    </xf>
    <xf numFmtId="4" fontId="39" fillId="9" borderId="30" xfId="0" applyNumberFormat="1" applyFont="1" applyFill="1" applyBorder="1" applyAlignment="1" applyProtection="1">
      <alignment vertical="center" wrapText="1"/>
      <protection locked="0"/>
    </xf>
    <xf numFmtId="4" fontId="39" fillId="9" borderId="30" xfId="0" applyNumberFormat="1" applyFont="1" applyFill="1" applyBorder="1" applyAlignment="1" applyProtection="1">
      <alignment horizontal="center" vertical="center" wrapText="1"/>
      <protection locked="0"/>
    </xf>
    <xf numFmtId="165" fontId="0" fillId="0" borderId="26" xfId="0" applyNumberFormat="1" applyBorder="1" applyProtection="1">
      <protection locked="0"/>
    </xf>
    <xf numFmtId="165" fontId="0" fillId="0" borderId="26" xfId="0" applyNumberFormat="1" applyBorder="1"/>
    <xf numFmtId="14" fontId="0" fillId="0" borderId="2" xfId="0" applyNumberFormat="1" applyBorder="1" applyProtection="1">
      <protection locked="0"/>
    </xf>
    <xf numFmtId="14" fontId="0" fillId="0" borderId="11" xfId="0" applyNumberFormat="1" applyBorder="1" applyProtection="1">
      <protection locked="0"/>
    </xf>
    <xf numFmtId="14" fontId="0" fillId="0" borderId="3" xfId="0" applyNumberFormat="1" applyBorder="1" applyAlignment="1" applyProtection="1">
      <alignment vertical="center" wrapText="1"/>
      <protection locked="0"/>
    </xf>
    <xf numFmtId="14" fontId="0" fillId="0" borderId="3" xfId="0" applyNumberFormat="1" applyBorder="1" applyProtection="1">
      <protection locked="0"/>
    </xf>
    <xf numFmtId="14" fontId="0" fillId="0" borderId="12" xfId="0" applyNumberFormat="1" applyBorder="1" applyProtection="1">
      <protection locked="0"/>
    </xf>
    <xf numFmtId="14" fontId="39" fillId="0" borderId="11" xfId="0" applyNumberFormat="1" applyFont="1" applyBorder="1" applyProtection="1">
      <protection locked="0"/>
    </xf>
    <xf numFmtId="165" fontId="39" fillId="0" borderId="2" xfId="0" applyNumberFormat="1" applyFont="1" applyBorder="1" applyProtection="1">
      <protection locked="0"/>
    </xf>
    <xf numFmtId="165" fontId="39" fillId="0" borderId="11" xfId="0" applyNumberFormat="1" applyFont="1" applyBorder="1" applyProtection="1">
      <protection locked="0"/>
    </xf>
    <xf numFmtId="0" fontId="0" fillId="0" borderId="0" xfId="0" applyAlignment="1" applyProtection="1">
      <alignment horizontal="left" vertical="center" wrapText="1"/>
      <protection locked="0"/>
    </xf>
    <xf numFmtId="0" fontId="2" fillId="0" borderId="0" xfId="0" applyFont="1" applyAlignment="1" applyProtection="1">
      <alignment horizontal="left" wrapText="1"/>
      <protection locked="0"/>
    </xf>
    <xf numFmtId="0" fontId="15" fillId="0" borderId="0" xfId="0" applyFont="1" applyAlignment="1" applyProtection="1">
      <alignment horizontal="left" vertical="top" wrapText="1"/>
      <protection locked="0"/>
    </xf>
    <xf numFmtId="0" fontId="0" fillId="0" borderId="0" xfId="0" quotePrefix="1" applyAlignment="1" applyProtection="1">
      <alignment horizontal="left" vertical="center"/>
      <protection locked="0"/>
    </xf>
    <xf numFmtId="0" fontId="0" fillId="0" borderId="0" xfId="0" applyAlignment="1" applyProtection="1">
      <alignment horizontal="left" vertical="top" wrapText="1"/>
      <protection locked="0"/>
    </xf>
    <xf numFmtId="0" fontId="0" fillId="0" borderId="6" xfId="0" applyBorder="1" applyAlignment="1" applyProtection="1">
      <alignment horizontal="left" vertical="center"/>
      <protection locked="0"/>
    </xf>
    <xf numFmtId="0" fontId="0" fillId="0" borderId="6" xfId="0" applyBorder="1" applyAlignment="1" applyProtection="1">
      <alignment horizontal="left" vertical="center" wrapText="1"/>
      <protection locked="0"/>
    </xf>
    <xf numFmtId="0" fontId="0" fillId="0" borderId="0" xfId="0" applyAlignment="1" applyProtection="1">
      <alignment horizontal="left" vertical="center"/>
      <protection locked="0"/>
    </xf>
    <xf numFmtId="0" fontId="0" fillId="0" borderId="0" xfId="0" applyAlignment="1" applyProtection="1">
      <alignment vertical="center" wrapText="1"/>
      <protection locked="0"/>
    </xf>
    <xf numFmtId="0" fontId="22" fillId="0" borderId="0" xfId="0" applyFont="1" applyAlignment="1">
      <alignment horizontal="left" vertical="center" wrapText="1"/>
    </xf>
    <xf numFmtId="0" fontId="0" fillId="9" borderId="3" xfId="0" applyFill="1" applyBorder="1" applyAlignment="1">
      <alignment horizontal="left" vertical="center" wrapText="1"/>
    </xf>
    <xf numFmtId="0" fontId="0" fillId="9" borderId="4" xfId="0" applyFill="1" applyBorder="1" applyAlignment="1">
      <alignment horizontal="left" vertical="center" wrapText="1"/>
    </xf>
    <xf numFmtId="0" fontId="0" fillId="9" borderId="5" xfId="0" applyFill="1" applyBorder="1" applyAlignment="1">
      <alignment horizontal="left" vertical="center" wrapText="1"/>
    </xf>
    <xf numFmtId="0" fontId="6" fillId="9" borderId="12" xfId="0" applyFont="1" applyFill="1" applyBorder="1" applyAlignment="1">
      <alignment horizontal="center" vertical="center" wrapText="1"/>
    </xf>
    <xf numFmtId="0" fontId="0" fillId="9" borderId="7" xfId="0" applyFill="1" applyBorder="1" applyAlignment="1">
      <alignment horizontal="center" vertical="center" wrapText="1"/>
    </xf>
    <xf numFmtId="0" fontId="0" fillId="9" borderId="8" xfId="0" applyFill="1" applyBorder="1" applyAlignment="1">
      <alignment horizontal="center" vertical="center" wrapText="1"/>
    </xf>
    <xf numFmtId="0" fontId="0" fillId="9" borderId="2" xfId="0" applyFill="1" applyBorder="1" applyAlignment="1">
      <alignment horizontal="left" vertical="center" wrapText="1"/>
    </xf>
    <xf numFmtId="0" fontId="1" fillId="9" borderId="14" xfId="0" applyFont="1" applyFill="1" applyBorder="1" applyAlignment="1">
      <alignment horizontal="left" vertical="center" wrapText="1"/>
    </xf>
    <xf numFmtId="0" fontId="1" fillId="9" borderId="10" xfId="0" applyFont="1" applyFill="1" applyBorder="1" applyAlignment="1">
      <alignment horizontal="left" vertical="center" wrapText="1"/>
    </xf>
    <xf numFmtId="0" fontId="6" fillId="9" borderId="14" xfId="0" applyFont="1" applyFill="1" applyBorder="1" applyAlignment="1">
      <alignment horizontal="left" vertical="center" wrapText="1"/>
    </xf>
    <xf numFmtId="0" fontId="6" fillId="9" borderId="10" xfId="0" applyFont="1" applyFill="1" applyBorder="1" applyAlignment="1">
      <alignment horizontal="left" vertical="center" wrapText="1"/>
    </xf>
    <xf numFmtId="0" fontId="6" fillId="9" borderId="6" xfId="0" applyFont="1" applyFill="1" applyBorder="1" applyAlignment="1">
      <alignment horizontal="center" vertical="center" wrapText="1"/>
    </xf>
    <xf numFmtId="0" fontId="0" fillId="9" borderId="0" xfId="0" applyFill="1" applyAlignment="1">
      <alignment horizontal="center" vertical="center" wrapText="1"/>
    </xf>
    <xf numFmtId="0" fontId="0" fillId="9" borderId="12" xfId="0" applyFill="1" applyBorder="1" applyAlignment="1">
      <alignment vertical="top" wrapText="1"/>
    </xf>
    <xf numFmtId="0" fontId="0" fillId="9" borderId="6" xfId="0" applyFill="1" applyBorder="1" applyAlignment="1">
      <alignment vertical="top" wrapText="1"/>
    </xf>
    <xf numFmtId="0" fontId="0" fillId="9" borderId="3" xfId="0" applyFill="1" applyBorder="1" applyAlignment="1">
      <alignment vertical="center" wrapText="1"/>
    </xf>
    <xf numFmtId="0" fontId="0" fillId="9" borderId="5" xfId="0" applyFill="1" applyBorder="1" applyAlignment="1">
      <alignment vertical="center"/>
    </xf>
    <xf numFmtId="0" fontId="6" fillId="9" borderId="0" xfId="0" applyFont="1" applyFill="1" applyAlignment="1">
      <alignment horizontal="center" vertical="center" wrapText="1"/>
    </xf>
    <xf numFmtId="0" fontId="8" fillId="5" borderId="3" xfId="0" applyFont="1" applyFill="1" applyBorder="1" applyAlignment="1">
      <alignment vertical="center" wrapText="1"/>
    </xf>
    <xf numFmtId="0" fontId="0" fillId="5" borderId="4" xfId="0" applyFill="1" applyBorder="1" applyAlignment="1">
      <alignment vertical="center"/>
    </xf>
    <xf numFmtId="0" fontId="0" fillId="9" borderId="5" xfId="0" applyFill="1" applyBorder="1" applyAlignment="1">
      <alignment vertical="center" wrapText="1"/>
    </xf>
    <xf numFmtId="0" fontId="14" fillId="9" borderId="3" xfId="0" applyFont="1" applyFill="1" applyBorder="1" applyAlignment="1">
      <alignment vertical="center"/>
    </xf>
    <xf numFmtId="0" fontId="14" fillId="9" borderId="4" xfId="0" applyFont="1" applyFill="1" applyBorder="1" applyAlignment="1">
      <alignment vertical="center"/>
    </xf>
    <xf numFmtId="0" fontId="6" fillId="9" borderId="20" xfId="0" applyFont="1" applyFill="1" applyBorder="1" applyAlignment="1">
      <alignment horizontal="center" vertical="center" wrapText="1"/>
    </xf>
    <xf numFmtId="0" fontId="0" fillId="9" borderId="11" xfId="0" applyFill="1" applyBorder="1" applyAlignment="1">
      <alignment horizontal="center" vertical="center" wrapText="1"/>
    </xf>
    <xf numFmtId="0" fontId="0" fillId="9" borderId="14" xfId="0" applyFill="1" applyBorder="1" applyAlignment="1">
      <alignment horizontal="center" vertical="center" wrapText="1"/>
    </xf>
    <xf numFmtId="0" fontId="0" fillId="9" borderId="10" xfId="0" applyFill="1" applyBorder="1" applyAlignment="1">
      <alignment horizontal="center" vertical="center" wrapText="1"/>
    </xf>
    <xf numFmtId="0" fontId="6" fillId="9" borderId="11" xfId="0" applyFont="1" applyFill="1" applyBorder="1" applyAlignment="1">
      <alignment horizontal="center" vertical="center" wrapText="1"/>
    </xf>
    <xf numFmtId="0" fontId="6" fillId="9" borderId="14" xfId="0" applyFont="1" applyFill="1" applyBorder="1" applyAlignment="1">
      <alignment horizontal="center" vertical="center" wrapText="1"/>
    </xf>
    <xf numFmtId="0" fontId="6" fillId="9" borderId="10" xfId="0" applyFont="1" applyFill="1" applyBorder="1" applyAlignment="1">
      <alignment horizontal="center" vertical="center" wrapText="1"/>
    </xf>
    <xf numFmtId="0" fontId="0" fillId="9" borderId="1" xfId="0" applyFill="1" applyBorder="1" applyAlignment="1">
      <alignment horizontal="center" vertical="center" wrapText="1"/>
    </xf>
    <xf numFmtId="0" fontId="10" fillId="2" borderId="8"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0" fillId="2" borderId="9" xfId="0" applyFont="1" applyFill="1" applyBorder="1" applyAlignment="1">
      <alignment horizontal="left" vertical="center" wrapText="1"/>
    </xf>
    <xf numFmtId="0" fontId="7" fillId="5" borderId="3" xfId="0" applyFont="1" applyFill="1" applyBorder="1" applyAlignment="1">
      <alignment vertical="center" wrapText="1"/>
    </xf>
    <xf numFmtId="0" fontId="7" fillId="5" borderId="5" xfId="0" applyFont="1" applyFill="1" applyBorder="1" applyAlignment="1">
      <alignment vertical="center" wrapText="1"/>
    </xf>
    <xf numFmtId="0" fontId="7" fillId="5" borderId="2" xfId="0" applyFont="1" applyFill="1" applyBorder="1" applyAlignment="1">
      <alignment horizontal="center" vertical="center"/>
    </xf>
    <xf numFmtId="0" fontId="7" fillId="9" borderId="2" xfId="0" applyFont="1" applyFill="1" applyBorder="1" applyAlignment="1">
      <alignment horizontal="left" vertical="center"/>
    </xf>
    <xf numFmtId="0" fontId="0" fillId="9" borderId="2" xfId="0" applyFill="1" applyBorder="1" applyAlignment="1">
      <alignment horizontal="left"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5" xfId="0" applyFont="1" applyFill="1" applyBorder="1" applyAlignment="1">
      <alignment horizontal="center" vertical="center"/>
    </xf>
    <xf numFmtId="0" fontId="26" fillId="5" borderId="17"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4" fillId="5" borderId="18" xfId="0" applyFont="1" applyFill="1" applyBorder="1" applyAlignment="1">
      <alignment vertical="center" wrapText="1"/>
    </xf>
    <xf numFmtId="0" fontId="0" fillId="5" borderId="19" xfId="0" applyFill="1" applyBorder="1" applyAlignment="1">
      <alignment vertical="center" wrapText="1"/>
    </xf>
    <xf numFmtId="164" fontId="8" fillId="5" borderId="3" xfId="0" applyNumberFormat="1" applyFont="1" applyFill="1" applyBorder="1" applyAlignment="1">
      <alignment horizontal="center" vertical="center"/>
    </xf>
    <xf numFmtId="164" fontId="8" fillId="5" borderId="4" xfId="0" applyNumberFormat="1" applyFont="1" applyFill="1" applyBorder="1" applyAlignment="1">
      <alignment horizontal="center" vertical="center"/>
    </xf>
    <xf numFmtId="164" fontId="8" fillId="5" borderId="5" xfId="0" applyNumberFormat="1" applyFont="1" applyFill="1" applyBorder="1" applyAlignment="1">
      <alignment horizontal="center" vertical="center"/>
    </xf>
    <xf numFmtId="0" fontId="48" fillId="6" borderId="44" xfId="2" applyFont="1" applyFill="1" applyBorder="1" applyAlignment="1" applyProtection="1">
      <alignment horizontal="center" vertical="center"/>
    </xf>
    <xf numFmtId="0" fontId="49" fillId="6" borderId="45" xfId="0" applyFont="1" applyFill="1" applyBorder="1" applyAlignment="1">
      <alignment horizontal="center" vertical="center"/>
    </xf>
    <xf numFmtId="0" fontId="49" fillId="6" borderId="46" xfId="0" applyFont="1" applyFill="1" applyBorder="1" applyAlignment="1">
      <alignment horizontal="center" vertical="center"/>
    </xf>
    <xf numFmtId="0" fontId="49" fillId="6" borderId="47" xfId="0" applyFont="1" applyFill="1" applyBorder="1" applyAlignment="1">
      <alignment horizontal="center" vertical="center"/>
    </xf>
    <xf numFmtId="0" fontId="49" fillId="6" borderId="48" xfId="0" applyFont="1" applyFill="1" applyBorder="1" applyAlignment="1">
      <alignment horizontal="center" vertical="center"/>
    </xf>
    <xf numFmtId="0" fontId="49" fillId="6" borderId="49" xfId="0" applyFont="1" applyFill="1" applyBorder="1" applyAlignment="1">
      <alignment horizontal="center" vertical="center"/>
    </xf>
    <xf numFmtId="0" fontId="17" fillId="8" borderId="3" xfId="0" applyFont="1" applyFill="1" applyBorder="1" applyAlignment="1">
      <alignment horizontal="left" wrapText="1"/>
    </xf>
    <xf numFmtId="0" fontId="0" fillId="8" borderId="4" xfId="0" applyFill="1" applyBorder="1" applyAlignment="1">
      <alignment horizontal="left" wrapText="1"/>
    </xf>
    <xf numFmtId="0" fontId="0" fillId="8" borderId="5" xfId="0" applyFill="1" applyBorder="1" applyAlignment="1">
      <alignment horizontal="left" wrapText="1"/>
    </xf>
    <xf numFmtId="0" fontId="17" fillId="8" borderId="40" xfId="0" applyFont="1" applyFill="1" applyBorder="1" applyAlignment="1">
      <alignment horizontal="left" wrapText="1"/>
    </xf>
    <xf numFmtId="0" fontId="17" fillId="8" borderId="41" xfId="0" applyFont="1" applyFill="1" applyBorder="1" applyAlignment="1">
      <alignment horizontal="left" wrapText="1"/>
    </xf>
    <xf numFmtId="0" fontId="17" fillId="8" borderId="42" xfId="0" applyFont="1" applyFill="1" applyBorder="1" applyAlignment="1">
      <alignment horizontal="left" wrapText="1"/>
    </xf>
    <xf numFmtId="0" fontId="0" fillId="8" borderId="0" xfId="0" applyFill="1" applyAlignment="1">
      <alignment horizontal="center" vertical="center"/>
    </xf>
    <xf numFmtId="0" fontId="1" fillId="8" borderId="0" xfId="0" applyFont="1" applyFill="1" applyAlignment="1">
      <alignment horizontal="center"/>
    </xf>
    <xf numFmtId="0" fontId="17" fillId="8" borderId="11" xfId="0" applyFont="1" applyFill="1" applyBorder="1" applyAlignment="1">
      <alignment horizontal="left" wrapText="1"/>
    </xf>
    <xf numFmtId="0" fontId="17" fillId="8" borderId="26" xfId="0" applyFont="1" applyFill="1" applyBorder="1" applyAlignment="1">
      <alignment horizontal="left" wrapText="1"/>
    </xf>
    <xf numFmtId="0" fontId="0" fillId="8" borderId="26" xfId="0" applyFill="1" applyBorder="1" applyAlignment="1">
      <alignment horizontal="left" wrapText="1"/>
    </xf>
    <xf numFmtId="0" fontId="1" fillId="8" borderId="0" xfId="0" applyFont="1" applyFill="1" applyAlignment="1">
      <alignment horizontal="center" vertical="center"/>
    </xf>
    <xf numFmtId="0" fontId="17" fillId="8" borderId="4" xfId="0" applyFont="1" applyFill="1" applyBorder="1" applyAlignment="1">
      <alignment horizontal="left" wrapText="1"/>
    </xf>
    <xf numFmtId="0" fontId="25" fillId="8" borderId="2" xfId="0" applyFont="1" applyFill="1" applyBorder="1" applyAlignment="1">
      <alignment horizontal="left" wrapText="1"/>
    </xf>
    <xf numFmtId="0" fontId="17" fillId="9" borderId="3" xfId="0" applyFont="1" applyFill="1" applyBorder="1" applyAlignment="1">
      <alignment horizontal="left" wrapText="1"/>
    </xf>
    <xf numFmtId="0" fontId="0" fillId="9" borderId="4" xfId="0" applyFill="1" applyBorder="1" applyAlignment="1">
      <alignment horizontal="left" wrapText="1"/>
    </xf>
    <xf numFmtId="0" fontId="0" fillId="9" borderId="5" xfId="0" applyFill="1" applyBorder="1" applyAlignment="1">
      <alignment horizontal="left" wrapText="1"/>
    </xf>
    <xf numFmtId="0" fontId="1" fillId="4" borderId="24" xfId="1" applyFont="1" applyFill="1" applyBorder="1" applyAlignment="1" applyProtection="1">
      <alignment horizontal="center" vertical="center"/>
    </xf>
    <xf numFmtId="0" fontId="1" fillId="4" borderId="25" xfId="1" applyFont="1" applyFill="1" applyBorder="1" applyAlignment="1" applyProtection="1">
      <alignment horizontal="center" vertical="center"/>
    </xf>
    <xf numFmtId="0" fontId="27" fillId="4" borderId="3" xfId="0" applyFont="1" applyFill="1" applyBorder="1" applyAlignment="1">
      <alignment horizontal="center"/>
    </xf>
    <xf numFmtId="0" fontId="27" fillId="4" borderId="5" xfId="0" applyFont="1" applyFill="1" applyBorder="1" applyAlignment="1">
      <alignment horizontal="center"/>
    </xf>
  </cellXfs>
  <cellStyles count="4">
    <cellStyle name="Bueno" xfId="3" builtinId="26"/>
    <cellStyle name="Énfasis3" xfId="1" builtinId="37"/>
    <cellStyle name="Hipervínculo" xfId="2" builtinId="8"/>
    <cellStyle name="Normal" xfId="0" builtinId="0"/>
  </cellStyles>
  <dxfs count="224">
    <dxf>
      <fill>
        <patternFill patternType="solid">
          <fgColor indexed="64"/>
          <bgColor theme="4" tint="0.79998168889431442"/>
        </patternFill>
      </fill>
      <border diagonalUp="0" diagonalDown="0" outline="0">
        <left style="thin">
          <color indexed="64"/>
        </left>
        <right/>
        <top style="thin">
          <color indexed="64"/>
        </top>
        <bottom style="thin">
          <color indexed="64"/>
        </bottom>
      </border>
    </dxf>
    <dxf>
      <numFmt numFmtId="166" formatCode="m/d/yyyy"/>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4"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4" tint="0.79998168889431442"/>
        </patternFill>
      </fill>
      <border diagonalUp="0" diagonalDown="0">
        <left style="thin">
          <color indexed="64"/>
        </left>
        <right/>
        <top style="thin">
          <color indexed="64"/>
        </top>
        <bottom style="thin">
          <color indexed="64"/>
        </bottom>
        <vertical/>
        <horizontal/>
      </border>
    </dxf>
    <dxf>
      <fill>
        <patternFill patternType="solid">
          <fgColor indexed="64"/>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numFmt numFmtId="167" formatCode="d/m/yyyy"/>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4"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tint="4.9989318521683403E-2"/>
        <name val="Calibri"/>
        <family val="2"/>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protection locked="1" hidden="1"/>
    </dxf>
    <dxf>
      <protection locked="1" hidden="1"/>
    </dxf>
    <dxf>
      <protection locked="1" hidden="1"/>
    </dxf>
    <dxf>
      <protection locked="1" hidden="1"/>
    </dxf>
    <dxf>
      <protection locked="1" hidden="1"/>
    </dxf>
    <dxf>
      <fill>
        <patternFill>
          <bgColor rgb="FFFFC000"/>
        </patternFill>
      </fill>
    </dxf>
    <dxf>
      <font>
        <strike val="0"/>
        <outline val="0"/>
        <shadow val="0"/>
        <u val="none"/>
        <vertAlign val="baseline"/>
        <sz val="11"/>
        <color theme="1" tint="4.9989318521683403E-2"/>
        <name val="Calibri"/>
        <family val="2"/>
        <scheme val="minor"/>
      </font>
      <fill>
        <patternFill patternType="solid">
          <fgColor indexed="64"/>
          <bgColor theme="4" tint="0.79998168889431442"/>
        </patternFill>
      </fill>
      <border diagonalUp="0" diagonalDown="0" outline="0">
        <left style="thin">
          <color indexed="64"/>
        </left>
        <right/>
        <top style="thin">
          <color indexed="64"/>
        </top>
        <bottom style="thin">
          <color indexed="64"/>
        </bottom>
      </border>
    </dxf>
    <dxf>
      <font>
        <strike val="0"/>
        <outline val="0"/>
        <shadow val="0"/>
        <u val="none"/>
        <vertAlign val="baseline"/>
        <sz val="11"/>
        <color theme="1" tint="4.9989318521683403E-2"/>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fill>
        <patternFill patternType="solid">
          <fgColor indexed="64"/>
          <bgColor theme="4" tint="0.79998168889431442"/>
        </patternFill>
      </fill>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tint="4.9989318521683403E-2"/>
        <name val="Calibri"/>
        <family val="2"/>
        <scheme val="minor"/>
      </font>
    </dxf>
    <dxf>
      <font>
        <b/>
        <i val="0"/>
        <strike val="0"/>
        <condense val="0"/>
        <extend val="0"/>
        <outline val="0"/>
        <shadow val="0"/>
        <u val="none"/>
        <vertAlign val="baseline"/>
        <sz val="11"/>
        <color theme="1" tint="4.9989318521683403E-2"/>
        <name val="Calibri"/>
        <family val="2"/>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4" tint="0.79998168889431442"/>
        </patternFill>
      </fill>
      <border diagonalUp="0" diagonalDown="0">
        <left style="thin">
          <color indexed="64"/>
        </left>
        <right/>
        <top style="thin">
          <color indexed="64"/>
        </top>
        <bottom style="thin">
          <color indexed="64"/>
        </bottom>
        <vertical/>
        <horizontal/>
      </border>
      <protection locked="1" hidden="0"/>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4" tint="0.79998168889431442"/>
        </patternFill>
      </fill>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strike val="0"/>
        <outline val="0"/>
        <shadow val="0"/>
        <u val="none"/>
        <vertAlign val="baseline"/>
        <sz val="11"/>
        <color theme="1" tint="4.9989318521683403E-2"/>
        <name val="Calibri"/>
        <family val="2"/>
        <scheme val="minor"/>
      </font>
      <numFmt numFmtId="0" formatCode="General"/>
      <fill>
        <patternFill patternType="solid">
          <fgColor indexed="64"/>
          <bgColor theme="4" tint="0.79998168889431442"/>
        </patternFill>
      </fill>
      <border diagonalUp="0" diagonalDown="0">
        <left style="thin">
          <color indexed="64"/>
        </left>
        <right/>
        <top style="thin">
          <color indexed="64"/>
        </top>
        <bottom style="thin">
          <color indexed="64"/>
        </bottom>
      </border>
    </dxf>
    <dxf>
      <font>
        <strike val="0"/>
        <outline val="0"/>
        <shadow val="0"/>
        <u val="none"/>
        <vertAlign val="baseline"/>
        <sz val="11"/>
        <color theme="1" tint="4.9989318521683403E-2"/>
        <name val="Calibri"/>
        <family val="2"/>
        <scheme val="minor"/>
      </font>
      <fill>
        <patternFill patternType="solid">
          <fgColor indexed="64"/>
          <bgColor theme="4" tint="0.79998168889431442"/>
        </patternFill>
      </fill>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theme="1" tint="4.9989318521683403E-2"/>
        <name val="Calibri"/>
        <family val="2"/>
        <scheme val="minor"/>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numFmt numFmtId="166" formatCode="m/d/yyyy"/>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fill>
        <patternFill patternType="solid">
          <fgColor indexed="64"/>
          <bgColor theme="4" tint="0.79998168889431442"/>
        </patternFill>
      </fill>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tint="4.9989318521683403E-2"/>
        <name val="Calibri"/>
        <family val="2"/>
        <scheme val="minor"/>
      </font>
    </dxf>
    <dxf>
      <font>
        <b/>
        <i val="0"/>
        <strike val="0"/>
        <condense val="0"/>
        <extend val="0"/>
        <outline val="0"/>
        <shadow val="0"/>
        <u val="none"/>
        <vertAlign val="baseline"/>
        <sz val="11"/>
        <color theme="1" tint="4.9989318521683403E-2"/>
        <name val="Calibri"/>
        <family val="2"/>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tint="4.9989318521683403E-2"/>
        <name val="Calibri"/>
        <family val="2"/>
        <scheme val="minor"/>
      </font>
      <fill>
        <patternFill patternType="solid">
          <fgColor indexed="64"/>
          <bgColor theme="4" tint="0.79998168889431442"/>
        </patternFill>
      </fill>
      <border diagonalUp="0" diagonalDown="0" outline="0">
        <left style="thin">
          <color indexed="64"/>
        </left>
        <right/>
        <top style="thin">
          <color indexed="64"/>
        </top>
        <bottom style="thin">
          <color indexed="64"/>
        </bottom>
      </border>
    </dxf>
    <dxf>
      <font>
        <strike val="0"/>
        <outline val="0"/>
        <shadow val="0"/>
        <u val="none"/>
        <vertAlign val="baseline"/>
        <sz val="11"/>
        <color theme="1" tint="4.9989318521683403E-2"/>
        <name val="Calibri"/>
        <family val="2"/>
        <scheme val="minor"/>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numFmt numFmtId="2" formatCode="0.00"/>
      <fill>
        <patternFill patternType="solid">
          <fgColor indexed="64"/>
          <bgColor theme="4" tint="0.79998168889431442"/>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tint="4.9989318521683403E-2"/>
        <name val="Calibri"/>
        <family val="2"/>
        <scheme val="minor"/>
      </font>
      <numFmt numFmtId="166" formatCode="m/d/yyyy"/>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numFmt numFmtId="166" formatCode="m/d/yyyy"/>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numFmt numFmtId="165" formatCode="#,##0.00\ &quot;€&quot;"/>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theme="1" tint="4.9989318521683403E-2"/>
        <name val="Calibri"/>
        <family val="2"/>
        <scheme val="minor"/>
      </font>
      <fill>
        <patternFill patternType="solid">
          <fgColor indexed="64"/>
          <bgColor theme="4" tint="0.79998168889431442"/>
        </patternFill>
      </fill>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tint="4.9989318521683403E-2"/>
        <name val="Calibri"/>
        <family val="2"/>
        <scheme val="minor"/>
      </font>
    </dxf>
    <dxf>
      <font>
        <strike val="0"/>
        <outline val="0"/>
        <shadow val="0"/>
        <u val="none"/>
        <vertAlign val="baseline"/>
        <sz val="11"/>
        <color theme="1" tint="4.9989318521683403E-2"/>
        <name val="Calibri"/>
        <family val="2"/>
        <scheme val="minor"/>
      </font>
    </dxf>
    <dxf>
      <numFmt numFmtId="166" formatCode="m/d/yyyy"/>
      <border diagonalUp="0" diagonalDown="0" outline="0">
        <left style="thin">
          <color indexed="64"/>
        </left>
        <right/>
        <top style="thin">
          <color indexed="64"/>
        </top>
        <bottom style="thin">
          <color indexed="64"/>
        </bottom>
      </border>
      <protection locked="0" hidden="0"/>
    </dxf>
    <dxf>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4"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4" tint="0.79998168889431442"/>
        </patternFill>
      </fill>
      <border diagonalUp="0" diagonalDown="0" outline="0">
        <left style="thin">
          <color indexed="64"/>
        </left>
        <right/>
        <top style="thin">
          <color indexed="64"/>
        </top>
        <bottom style="thin">
          <color indexed="64"/>
        </bottom>
      </border>
    </dxf>
    <dxf>
      <numFmt numFmtId="166" formatCode="m/d/yyyy"/>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4"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border diagonalUp="0" diagonalDown="0">
        <left style="thin">
          <color indexed="64"/>
        </left>
        <right/>
        <top style="thin">
          <color indexed="64"/>
        </top>
        <bottom style="thin">
          <color indexed="64"/>
        </bottom>
        <vertical/>
        <horizontal/>
      </border>
    </dxf>
    <dxf>
      <numFmt numFmtId="2" formatCode="0.00"/>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4"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ill>
        <patternFill patternType="solid">
          <fgColor indexed="64"/>
          <bgColor theme="4" tint="0.79998168889431442"/>
        </patternFill>
      </fill>
    </dxf>
    <dxf>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color theme="1" tint="4.9989318521683403E-2"/>
        <name val="Calibri"/>
        <family val="2"/>
        <scheme val="minor"/>
      </font>
      <numFmt numFmtId="4" formatCode="#,##0.00"/>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font>
        <strike val="0"/>
        <outline val="0"/>
        <shadow val="0"/>
        <u val="none"/>
        <vertAlign val="baseline"/>
        <color theme="1" tint="4.9989318521683403E-2"/>
        <name val="Calibri"/>
        <family val="2"/>
        <scheme val="minor"/>
      </font>
      <numFmt numFmtId="4" formatCode="#,##0.00"/>
      <fill>
        <patternFill patternType="solid">
          <fgColor indexed="64"/>
          <bgColor theme="4" tint="0.79998168889431442"/>
        </patternFill>
      </fill>
      <alignment horizontal="general" vertical="center" textRotation="0" wrapText="1" indent="0" justifyLastLine="0" shrinkToFit="0" readingOrder="0"/>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font>
        <strike val="0"/>
        <outline val="0"/>
        <shadow val="0"/>
        <u val="none"/>
        <vertAlign val="baseline"/>
        <color theme="1" tint="4.9989318521683403E-2"/>
        <name val="Calibri"/>
        <family val="2"/>
        <scheme val="minor"/>
      </font>
      <numFmt numFmtId="4" formatCode="#,##0.00"/>
      <fill>
        <patternFill patternType="solid">
          <fgColor indexed="64"/>
          <bgColor theme="4" tint="0.79998168889431442"/>
        </patternFill>
      </fill>
      <alignment horizontal="general" vertical="center" textRotation="0" wrapText="1" indent="0" justifyLastLine="0" shrinkToFit="0" readingOrder="0"/>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font>
        <strike val="0"/>
        <outline val="0"/>
        <shadow val="0"/>
        <u val="none"/>
        <vertAlign val="baseline"/>
        <color theme="1" tint="4.9989318521683403E-2"/>
        <name val="Calibri"/>
        <family val="2"/>
        <scheme val="minor"/>
      </font>
      <numFmt numFmtId="4" formatCode="#,##0.00"/>
      <fill>
        <patternFill patternType="solid">
          <fgColor indexed="64"/>
          <bgColor theme="4" tint="0.79998168889431442"/>
        </patternFill>
      </fill>
      <alignment horizontal="general" vertical="center" textRotation="0" wrapText="1" indent="0" justifyLastLine="0" shrinkToFit="0" readingOrder="0"/>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font>
        <strike val="0"/>
        <outline val="0"/>
        <shadow val="0"/>
        <u val="none"/>
        <vertAlign val="baseline"/>
        <color theme="1" tint="4.9989318521683403E-2"/>
        <name val="Calibri"/>
        <family val="2"/>
        <scheme val="minor"/>
      </font>
      <numFmt numFmtId="4" formatCode="#,##0.00"/>
      <fill>
        <patternFill patternType="solid">
          <fgColor indexed="64"/>
          <bgColor theme="4" tint="0.79998168889431442"/>
        </patternFill>
      </fill>
      <alignment horizontal="general" vertical="center" textRotation="0" wrapText="1" indent="0" justifyLastLine="0" shrinkToFit="0" readingOrder="0"/>
      <border diagonalUp="0" diagonalDown="0" outline="0">
        <left/>
        <right style="thin">
          <color theme="4" tint="-0.249977111117893"/>
        </right>
        <top style="thin">
          <color theme="4" tint="-0.249977111117893"/>
        </top>
        <bottom style="thin">
          <color theme="4" tint="-0.249977111117893"/>
        </bottom>
      </border>
      <protection locked="0" hidden="0"/>
    </dxf>
    <dxf>
      <font>
        <b val="0"/>
        <i val="0"/>
        <strike val="0"/>
        <condense val="0"/>
        <extend val="0"/>
        <outline val="0"/>
        <shadow val="0"/>
        <u val="none"/>
        <vertAlign val="baseline"/>
        <sz val="9"/>
        <color theme="1" tint="4.9989318521683403E-2"/>
        <name val="Calibri"/>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medium">
          <color theme="4" tint="-0.249977111117893"/>
        </left>
        <right style="medium">
          <color theme="4" tint="-0.249977111117893"/>
        </right>
        <top style="medium">
          <color theme="4" tint="-0.249977111117893"/>
        </top>
        <bottom style="medium">
          <color theme="4" tint="-0.249977111117893"/>
        </bottom>
      </border>
      <protection locked="0" hidden="0"/>
    </dxf>
    <dxf>
      <font>
        <strike val="0"/>
        <outline val="0"/>
        <shadow val="0"/>
        <u val="none"/>
        <vertAlign val="baseline"/>
        <color theme="1" tint="4.9989318521683403E-2"/>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4" tint="-0.249977111117893"/>
        </left>
        <right/>
        <top style="thin">
          <color theme="4" tint="-0.249977111117893"/>
        </top>
        <bottom style="thin">
          <color theme="4" tint="-0.249977111117893"/>
        </bottom>
      </border>
      <protection locked="0" hidden="0"/>
    </dxf>
    <dxf>
      <font>
        <strike val="0"/>
        <outline val="0"/>
        <shadow val="0"/>
        <u val="none"/>
        <vertAlign val="baseline"/>
        <color theme="1" tint="4.9989318521683403E-2"/>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4" tint="-0.249977111117893"/>
        </left>
        <right/>
        <top style="thin">
          <color theme="4" tint="-0.249977111117893"/>
        </top>
        <bottom style="thin">
          <color theme="4" tint="-0.249977111117893"/>
        </bottom>
      </border>
      <protection locked="0" hidden="0"/>
    </dxf>
    <dxf>
      <font>
        <strike val="0"/>
        <outline val="0"/>
        <shadow val="0"/>
        <u val="none"/>
        <vertAlign val="baseline"/>
        <color theme="1" tint="4.9989318521683403E-2"/>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font>
        <strike val="0"/>
        <outline val="0"/>
        <shadow val="0"/>
        <u val="none"/>
        <vertAlign val="baseline"/>
        <color theme="1" tint="4.9989318521683403E-2"/>
        <name val="Calibri"/>
        <family val="2"/>
        <scheme val="minor"/>
      </font>
      <fill>
        <patternFill patternType="none">
          <fgColor indexed="64"/>
          <bgColor auto="1"/>
        </patternFill>
      </fill>
      <alignment horizontal="general" vertical="center" textRotation="0" wrapText="1" indent="0" justifyLastLine="0" shrinkToFit="0" readingOrder="0"/>
      <protection locked="0" hidden="0"/>
    </dxf>
    <dxf>
      <font>
        <strike val="0"/>
        <outline val="0"/>
        <shadow val="0"/>
        <u val="none"/>
        <vertAlign val="baseline"/>
        <color theme="1" tint="4.9989318521683403E-2"/>
        <name val="Calibri"/>
        <family val="2"/>
        <scheme val="minor"/>
      </font>
      <fill>
        <patternFill patternType="none">
          <fgColor indexed="64"/>
          <bgColor auto="1"/>
        </patternFill>
      </fill>
      <alignment horizontal="general" vertical="center" textRotation="0" wrapText="0" indent="0" justifyLastLine="0" shrinkToFit="0" readingOrder="0"/>
      <border diagonalUp="0" diagonalDown="0" outline="0">
        <left/>
        <right style="thin">
          <color theme="4" tint="-0.249977111117893"/>
        </right>
        <top style="thin">
          <color theme="4" tint="-0.249977111117893"/>
        </top>
        <bottom style="thin">
          <color theme="4" tint="-0.249977111117893"/>
        </bottom>
      </border>
      <protection locked="0" hidden="0"/>
    </dxf>
    <dxf>
      <border outline="0">
        <left style="thin">
          <color theme="4" tint="-0.249977111117893"/>
        </left>
        <right style="thin">
          <color theme="4" tint="-0.249977111117893"/>
        </right>
        <top style="thin">
          <color theme="4" tint="-0.249977111117893"/>
        </top>
      </border>
    </dxf>
    <dxf>
      <font>
        <strike val="0"/>
        <outline val="0"/>
        <shadow val="0"/>
        <u val="none"/>
        <vertAlign val="baseline"/>
        <color theme="1" tint="4.9989318521683403E-2"/>
        <name val="Calibri"/>
        <family val="2"/>
        <scheme val="minor"/>
      </font>
      <numFmt numFmtId="4" formatCode="#,##0.00"/>
      <fill>
        <patternFill patternType="none">
          <fgColor indexed="64"/>
          <bgColor auto="1"/>
        </patternFill>
      </fill>
      <alignment horizontal="general" vertical="center" textRotation="0" wrapText="1" indent="0" justifyLastLine="0" shrinkToFit="0" readingOrder="0"/>
      <protection locked="0" hidden="0"/>
    </dxf>
    <dxf>
      <font>
        <strike val="0"/>
        <outline val="0"/>
        <shadow val="0"/>
        <u val="none"/>
        <vertAlign val="baseline"/>
        <color theme="1" tint="4.9989318521683403E-2"/>
        <name val="Calibri"/>
        <family val="2"/>
        <scheme val="minor"/>
      </font>
      <numFmt numFmtId="4" formatCode="#,##0.00"/>
      <fill>
        <patternFill patternType="none">
          <fgColor indexed="64"/>
          <bgColor auto="1"/>
        </patternFill>
      </fill>
      <alignment horizontal="general" vertical="center" textRotation="0" wrapText="1" indent="0" justifyLastLine="0" shrinkToFit="0" readingOrder="0"/>
      <border diagonalUp="0" diagonalDown="0" outline="0">
        <left style="thin">
          <color theme="4" tint="-0.249977111117893"/>
        </left>
        <right style="thin">
          <color theme="4" tint="-0.249977111117893"/>
        </right>
        <top/>
        <bottom/>
      </border>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border diagonalUp="0" diagonalDown="0">
        <left style="thin">
          <color theme="4" tint="-0.249977111117893"/>
        </left>
        <right/>
        <top style="thin">
          <color theme="4" tint="-0.249977111117893"/>
        </top>
        <bottom style="thin">
          <color theme="4" tint="-0.249977111117893"/>
        </bottom>
        <vertical/>
        <horizontal/>
      </border>
    </dxf>
    <dxf>
      <fill>
        <patternFill patternType="none">
          <fgColor indexed="64"/>
          <bgColor indexed="65"/>
        </patternFill>
      </fill>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numFmt numFmtId="2" formatCode="0.00"/>
      <fill>
        <patternFill patternType="solid">
          <fgColor indexed="64"/>
          <bgColor theme="4" tint="0.79998168889431442"/>
        </patternFill>
      </fill>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dxf>
    <dxf>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fill>
        <patternFill patternType="solid">
          <fgColor indexed="64"/>
          <bgColor theme="4" tint="0.79998168889431442"/>
        </patternFill>
      </fill>
      <border diagonalUp="0" diagonalDown="0">
        <left/>
        <right style="thin">
          <color theme="4" tint="-0.249977111117893"/>
        </right>
        <top style="thin">
          <color theme="4" tint="-0.249977111117893"/>
        </top>
        <bottom style="thin">
          <color theme="4" tint="-0.249977111117893"/>
        </bottom>
        <vertical/>
        <horizontal/>
      </border>
    </dxf>
    <dxf>
      <border outline="0">
        <top style="thin">
          <color theme="4" tint="-0.249977111117893"/>
        </top>
      </border>
    </dxf>
    <dxf>
      <border outline="0">
        <bottom style="thin">
          <color theme="4" tint="-0.249977111117893"/>
        </bottom>
      </border>
    </dxf>
    <dxf>
      <border outline="0">
        <left style="thin">
          <color theme="4" tint="-0.249977111117893"/>
        </left>
        <right style="thin">
          <color theme="4" tint="-0.249977111117893"/>
        </right>
        <top style="thin">
          <color theme="4" tint="-0.249977111117893"/>
        </top>
        <bottom style="thin">
          <color theme="4" tint="-0.249977111117893"/>
        </bottom>
      </border>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border diagonalUp="0" diagonalDown="0">
        <left style="thin">
          <color theme="4" tint="-0.249977111117893"/>
        </left>
        <right/>
        <top style="thin">
          <color theme="4" tint="-0.249977111117893"/>
        </top>
        <bottom style="thin">
          <color theme="4" tint="-0.249977111117893"/>
        </bottom>
        <vertical/>
        <horizontal/>
      </border>
    </dxf>
    <dxf>
      <fill>
        <patternFill patternType="none">
          <fgColor indexed="64"/>
          <bgColor indexed="65"/>
        </patternFill>
      </fill>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numFmt numFmtId="2" formatCode="0.00"/>
      <fill>
        <patternFill patternType="solid">
          <fgColor indexed="64"/>
          <bgColor theme="4" tint="0.79998168889431442"/>
        </patternFill>
      </fill>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dxf>
    <dxf>
      <numFmt numFmtId="2" formatCode="0.00"/>
      <fill>
        <patternFill patternType="solid">
          <fgColor indexed="64"/>
          <bgColor theme="4" tint="0.79998168889431442"/>
        </patternFill>
      </fill>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dxf>
    <dxf>
      <numFmt numFmtId="2" formatCode="0.00"/>
      <fill>
        <patternFill patternType="solid">
          <fgColor indexed="64"/>
          <bgColor theme="4" tint="0.79998168889431442"/>
        </patternFill>
      </fill>
      <border diagonalUp="0" diagonalDown="0" outline="0">
        <left style="thin">
          <color theme="4" tint="-0.249977111117893"/>
        </left>
        <right style="thin">
          <color theme="4" tint="-0.249977111117893"/>
        </right>
        <top style="thin">
          <color theme="4" tint="-0.249977111117893"/>
        </top>
        <bottom style="thin">
          <color theme="4" tint="-0.249977111117893"/>
        </bottom>
      </border>
    </dxf>
    <dxf>
      <numFmt numFmtId="166" formatCode="m/d/yyyy"/>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numFmt numFmtId="166" formatCode="m/d/yyyy"/>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numFmt numFmtId="165" formatCode="#,##0.00\ &quot;€&quot;"/>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fill>
        <patternFill patternType="solid">
          <fgColor indexed="64"/>
          <bgColor theme="4" tint="0.79998168889431442"/>
        </patternFill>
      </fill>
      <border diagonalUp="0" diagonalDown="0">
        <left/>
        <right style="thin">
          <color theme="4" tint="-0.249977111117893"/>
        </right>
        <top style="thin">
          <color theme="4" tint="-0.249977111117893"/>
        </top>
        <bottom style="thin">
          <color theme="4" tint="-0.249977111117893"/>
        </bottom>
        <vertical/>
        <horizontal/>
      </border>
    </dxf>
    <dxf>
      <border outline="0">
        <bottom style="thin">
          <color theme="4" tint="-0.249977111117893"/>
        </bottom>
      </border>
    </dxf>
    <dxf>
      <border outline="0">
        <left style="thin">
          <color theme="4" tint="-0.249977111117893"/>
        </left>
        <right style="thin">
          <color theme="4" tint="-0.249977111117893"/>
        </right>
        <top style="thin">
          <color theme="4" tint="-0.249977111117893"/>
        </top>
        <bottom style="thin">
          <color theme="4" tint="-0.249977111117893"/>
        </bottom>
      </border>
    </dxf>
    <dxf>
      <fill>
        <patternFill patternType="solid">
          <fgColor indexed="64"/>
          <bgColor theme="4" tint="0.79998168889431442"/>
        </patternFill>
      </fill>
    </dxf>
    <dxf>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theme="4" tint="-0.249977111117893"/>
        </left>
        <right style="thin">
          <color theme="4" tint="-0.249977111117893"/>
        </right>
        <top/>
        <bottom/>
      </border>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theme="4" tint="-0.249977111117893"/>
        </left>
        <right/>
        <top style="thin">
          <color theme="4" tint="-0.249977111117893"/>
        </top>
        <bottom style="thin">
          <color theme="4" tint="-0.249977111117893"/>
        </bottom>
        <vertical/>
        <horizontal/>
      </border>
    </dxf>
    <dxf>
      <fill>
        <patternFill patternType="none">
          <fgColor indexed="64"/>
          <bgColor indexed="65"/>
        </patternFill>
      </fill>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protection locked="0" hidden="0"/>
    </dxf>
    <dxf>
      <numFmt numFmtId="2" formatCode="0.00"/>
      <fill>
        <patternFill patternType="solid">
          <fgColor indexed="64"/>
          <bgColor theme="4" tint="0.79998168889431442"/>
        </patternFill>
      </fill>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dxf>
    <dxf>
      <numFmt numFmtId="2" formatCode="0.00"/>
      <fill>
        <patternFill patternType="solid">
          <fgColor indexed="64"/>
          <bgColor theme="4" tint="0.79998168889431442"/>
        </patternFill>
      </fill>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dxf>
    <dxf>
      <numFmt numFmtId="2" formatCode="0.00"/>
      <fill>
        <patternFill patternType="solid">
          <fgColor indexed="64"/>
          <bgColor theme="4" tint="0.79998168889431442"/>
        </patternFill>
      </fill>
      <border diagonalUp="0" diagonalDown="0">
        <left style="thin">
          <color theme="4" tint="-0.249977111117893"/>
        </left>
        <right style="thin">
          <color theme="4" tint="-0.249977111117893"/>
        </right>
        <top style="thin">
          <color theme="4" tint="-0.249977111117893"/>
        </top>
        <bottom style="thin">
          <color theme="4" tint="-0.249977111117893"/>
        </bottom>
        <vertical/>
        <horizontal/>
      </border>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numFmt numFmtId="165" formatCode="#,##0.00\ &quot;€&quot;"/>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border diagonalUp="0" diagonalDown="0" outline="0">
        <left style="thin">
          <color theme="4" tint="-0.249977111117893"/>
        </left>
        <right style="thin">
          <color theme="4" tint="-0.249977111117893"/>
        </right>
        <top style="thin">
          <color theme="4" tint="-0.249977111117893"/>
        </top>
        <bottom style="thin">
          <color theme="4" tint="-0.249977111117893"/>
        </bottom>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border diagonalUp="0" diagonalDown="0">
        <left style="thin">
          <color theme="4" tint="-0.249977111117893"/>
        </left>
        <right style="thin">
          <color theme="4" tint="-0.249977111117893"/>
        </right>
        <top style="thin">
          <color theme="4" tint="-0.249977111117893"/>
        </top>
        <bottom style="thin">
          <color theme="4" tint="-0.249977111117893"/>
        </bottom>
        <vertical style="thin">
          <color theme="4" tint="-0.249977111117893"/>
        </vertical>
        <horizontal style="thin">
          <color theme="4" tint="-0.249977111117893"/>
        </horizontal>
      </border>
      <protection locked="0" hidden="0"/>
    </dxf>
    <dxf>
      <fill>
        <patternFill patternType="solid">
          <fgColor indexed="64"/>
          <bgColor theme="4" tint="0.79998168889431442"/>
        </patternFill>
      </fill>
      <border diagonalUp="0" diagonalDown="0">
        <left/>
        <right style="thin">
          <color theme="4" tint="-0.249977111117893"/>
        </right>
        <top style="thin">
          <color theme="4" tint="-0.249977111117893"/>
        </top>
        <bottom style="thin">
          <color theme="4" tint="-0.249977111117893"/>
        </bottom>
        <vertical/>
        <horizontal/>
      </border>
    </dxf>
    <dxf>
      <border outline="0">
        <bottom style="thin">
          <color theme="4" tint="-0.249977111117893"/>
        </bottom>
      </border>
    </dxf>
    <dxf>
      <border outline="0">
        <left style="thin">
          <color theme="4" tint="-0.249977111117893"/>
        </left>
        <right style="thin">
          <color theme="4" tint="-0.249977111117893"/>
        </right>
        <top style="thin">
          <color theme="4" tint="-0.249977111117893"/>
        </top>
        <bottom style="thin">
          <color theme="4" tint="-0.249977111117893"/>
        </bottom>
      </border>
    </dxf>
    <dxf>
      <fill>
        <patternFill patternType="solid">
          <fgColor indexed="64"/>
          <bgColor theme="4" tint="0.79998168889431442"/>
        </patternFill>
      </fill>
    </dxf>
    <dxf>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theme="4" tint="-0.249977111117893"/>
        </left>
        <right style="thin">
          <color theme="4" tint="-0.249977111117893"/>
        </right>
        <top/>
        <bottom/>
      </border>
    </dxf>
    <dxf>
      <numFmt numFmtId="0" formatCode="General"/>
      <fill>
        <patternFill patternType="solid">
          <fgColor indexed="64"/>
          <bgColor theme="4" tint="0.79998168889431442"/>
        </patternFill>
      </fill>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4"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tint="4.9989318521683403E-2"/>
        <name val="Calibri"/>
        <scheme val="minor"/>
      </font>
      <numFmt numFmtId="0" formatCode="General"/>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numFmt numFmtId="0" formatCode="General"/>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numFmt numFmtId="0" formatCode="General"/>
      <fill>
        <patternFill patternType="none">
          <fgColor indexed="64"/>
          <bgColor auto="1"/>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fill>
        <patternFill patternType="none">
          <fgColor indexed="64"/>
          <bgColor auto="1"/>
        </patternFill>
      </fill>
    </dxf>
    <dxf>
      <font>
        <b/>
        <i val="0"/>
        <strike val="0"/>
        <condense val="0"/>
        <extend val="0"/>
        <outline val="0"/>
        <shadow val="0"/>
        <u val="none"/>
        <vertAlign val="baseline"/>
        <sz val="11"/>
        <color theme="1" tint="4.9989318521683403E-2"/>
        <name val="Calibri"/>
        <scheme val="minor"/>
      </font>
      <fill>
        <patternFill patternType="none">
          <fgColor indexed="64"/>
          <bgColor auto="1"/>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6"/>
        <color theme="1"/>
        <name val="Calibri"/>
        <family val="2"/>
        <scheme val="minor"/>
      </font>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dxf>
    <dxf>
      <fill>
        <gradientFill degree="90">
          <stop position="0">
            <color theme="0"/>
          </stop>
          <stop position="0.5">
            <color rgb="FFF5F9FD"/>
          </stop>
          <stop position="1">
            <color theme="0"/>
          </stop>
        </gradientFill>
      </fill>
    </dxf>
    <dxf>
      <fill>
        <patternFill>
          <bgColor theme="0"/>
        </patternFill>
      </fill>
    </dxf>
    <dxf>
      <fill>
        <patternFill>
          <bgColor theme="4" tint="0.59996337778862885"/>
        </patternFill>
      </fill>
    </dxf>
  </dxfs>
  <tableStyles count="1" defaultTableStyle="Estilo de tabla 1" defaultPivotStyle="PivotStyleLight16">
    <tableStyle name="Estilo de tabla 1" pivot="0" count="3" xr9:uid="{8D3DEA3E-4FDB-4655-B837-487A71000209}">
      <tableStyleElement type="headerRow" dxfId="223"/>
      <tableStyleElement type="firstRowStripe" dxfId="222"/>
      <tableStyleElement type="secondRowStripe" dxfId="221"/>
    </tableStyle>
  </tableStyles>
  <colors>
    <mruColors>
      <color rgb="FFF5F9FD"/>
      <color rgb="FF1C729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8</xdr:col>
      <xdr:colOff>571500</xdr:colOff>
      <xdr:row>22</xdr:row>
      <xdr:rowOff>123825</xdr:rowOff>
    </xdr:to>
    <xdr:pic>
      <xdr:nvPicPr>
        <xdr:cNvPr id="6" name="Imagen 5">
          <a:extLst>
            <a:ext uri="{FF2B5EF4-FFF2-40B4-BE49-F238E27FC236}">
              <a16:creationId xmlns:a16="http://schemas.microsoft.com/office/drawing/2014/main" id="{41B60247-1EB7-4DA8-B577-59BDE005B5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0"/>
          <a:ext cx="5905500" cy="431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61356E0-2428-434B-8586-3C6FCBDF5241}" name="WoS" displayName="WoS" ref="B25:D279" totalsRowShown="0">
  <autoFilter ref="B25:D279" xr:uid="{191C58AE-4B32-4E0B-BAC0-38AAC35C8305}"/>
  <tableColumns count="3">
    <tableColumn id="1" xr3:uid="{37557790-669C-460F-9606-96B54A7AB234}" name="WoS Category " dataDxfId="220"/>
    <tableColumn id="2" xr3:uid="{B22C4E70-9731-4302-B2D9-74920242A48E}" name="C normalitzat" dataDxfId="219"/>
    <tableColumn id="3" xr3:uid="{F77BE574-633D-48EC-9376-53F09B1A383F}" name="WOS Domain " dataDxfId="218"/>
  </tableColumns>
  <tableStyleInfo name="Estilo de tabla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A1:O5" totalsRowShown="0" headerRowDxfId="217" dataDxfId="216" headerRowBorderDxfId="214" tableBorderDxfId="215" totalsRowBorderDxfId="213">
  <autoFilter ref="A1:O5"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5">
    <tableColumn id="1" xr3:uid="{00000000-0010-0000-0100-000001000000}" name="NIF / NIE" dataDxfId="212"/>
    <tableColumn id="2" xr3:uid="{00000000-0010-0000-0100-000002000000}" name="Niu" dataDxfId="211"/>
    <tableColumn id="3" xr3:uid="{00000000-0010-0000-0100-000003000000}" name="Cognoms i Nom" dataDxfId="210"/>
    <tableColumn id="4" xr3:uid="{00000000-0010-0000-0100-000004000000}" name="Categoria" dataDxfId="209"/>
    <tableColumn id="5" xr3:uid="{00000000-0010-0000-0100-000005000000}" name="Departament" dataDxfId="208"/>
    <tableColumn id="6" xr3:uid="{00000000-0010-0000-0100-000006000000}" name="Àrea" dataDxfId="207"/>
    <tableColumn id="7" xr3:uid="{00000000-0010-0000-0100-000007000000}" name="codi dep" dataDxfId="206"/>
    <tableColumn id="8" xr3:uid="{00000000-0010-0000-0100-000008000000}" name="codi àrea" dataDxfId="205"/>
    <tableColumn id="9" xr3:uid="{00000000-0010-0000-0100-000009000000}" name="WoS Category " dataDxfId="204"/>
    <tableColumn id="10" xr3:uid="{00000000-0010-0000-0100-00000A000000}" name="C normalitzat" dataDxfId="203"/>
    <tableColumn id="11" xr3:uid="{00000000-0010-0000-0100-00000B000000}" name="WOS Domain " dataDxfId="202"/>
    <tableColumn id="12" xr3:uid="{00000000-0010-0000-0100-00000C000000}" name="nombre mín publ ANECA AQU" dataDxfId="201"/>
    <tableColumn id="13" xr3:uid="{00000000-0010-0000-0100-00000D000000}" name=" punts docència" dataDxfId="200"/>
    <tableColumn id="14" xr3:uid="{5417BC38-210E-4418-8392-ADCCC33268FD}" name="crèdits docència" dataDxfId="199"/>
    <tableColumn id="15" xr3:uid="{5517C7E5-F649-4BF4-9D66-4933CECD87C2}" name="enllaç" dataDxfId="198"/>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47C67B7-6D4A-439F-BA2F-13F968C83B53}" name="Tabla4" displayName="Tabla4" ref="A6:F106" totalsRowShown="0" headerRowDxfId="197" dataDxfId="196" headerRowBorderDxfId="194" tableBorderDxfId="195" totalsRowBorderDxfId="193">
  <autoFilter ref="A6:F106" xr:uid="{546CB050-029E-4E2F-BD08-C7C86B1B3F19}">
    <filterColumn colId="0" hiddenButton="1"/>
    <filterColumn colId="1" hiddenButton="1"/>
    <filterColumn colId="2" hiddenButton="1"/>
    <filterColumn colId="3" hiddenButton="1"/>
    <filterColumn colId="4" hiddenButton="1"/>
    <filterColumn colId="5" hiddenButton="1"/>
  </autoFilter>
  <tableColumns count="6">
    <tableColumn id="1" xr3:uid="{116714AA-D79A-407B-A9F4-7C7CB09DB7FF}" name="ORDRE" dataDxfId="192"/>
    <tableColumn id="2" xr3:uid="{081A851F-4DB7-4FC6-AEE9-C7EC71CCDD25}" name="ERC Grant" dataDxfId="191"/>
    <tableColumn id="6" xr3:uid="{CDCBCBA9-93CC-4F67-AF55-6A35696DDBD6}" name="Tipus" dataDxfId="190"/>
    <tableColumn id="3" xr3:uid="{2BC52679-75E9-411B-B9ED-2A43E92DF600}" name="DATA inici" dataDxfId="189"/>
    <tableColumn id="4" xr3:uid="{2C727F02-337A-4D52-AE77-A4289368D06F}" name="DATA fi" dataDxfId="188"/>
    <tableColumn id="5" xr3:uid="{4CB5FD9B-037D-42CD-8EC7-F16860AC73CC}" name="CODI" dataDxfId="187">
      <calculatedColumnFormula>IF(B7&gt;0,(CONCATENATE("ERC",'Valoració '!$D$7,"00",A7)),"")</calculatedColumnFormula>
    </tableColumn>
  </tableColumns>
  <tableStyleInfo name="Estilo de tabla 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4D06E26E-D4AB-4C03-9A49-8EA4F5AFB851}" name="Tabla16" displayName="Tabla16" ref="A7:S107" totalsRowShown="0" headerRowDxfId="186" dataDxfId="185" headerRowBorderDxfId="183" tableBorderDxfId="184">
  <autoFilter ref="A7:S107" xr:uid="{C6D4A4F4-D502-4368-B0E0-F83211124F9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xr3:uid="{9808CDAA-A34A-44C8-AAA4-89CCD562802B}" name="ORDRE" dataDxfId="182"/>
    <tableColumn id="2" xr3:uid="{978F590C-0D62-44EA-B073-B4499B38B9CD}" name="Nom de la convocatòria" dataDxfId="181"/>
    <tableColumn id="3" xr3:uid="{D615A507-CF55-40C0-BD83-88A33FF4525A}" name="Entitat finançadora" dataDxfId="180"/>
    <tableColumn id="4" xr3:uid="{A0BA6FD4-A4B4-402A-B6F3-DD92DE012288}" name="Referència" dataDxfId="179"/>
    <tableColumn id="5" xr3:uid="{F9C310C5-463E-48B5-8415-E4B783C6F10A}" name="Títol" dataDxfId="178"/>
    <tableColumn id="6" xr3:uid="{787A3DEE-7F63-488D-8232-8E93425B238F}" name="nº grups participants" dataDxfId="177"/>
    <tableColumn id="7" xr3:uid="{33F08838-0382-4027-A425-15C4A6B24E4C}" name="nº IPs projecte" dataDxfId="176"/>
    <tableColumn id="8" xr3:uid="{9D2DBFE1-04B8-4987-B6BF-28B9807032E9}" name="IP projecte (si/no)" dataDxfId="175"/>
    <tableColumn id="9" xr3:uid="{DCBF8103-D9EA-4FD4-BB0E-A7F3D7EF83D5}" name="Xarxa internac. Tipus ITN" dataDxfId="174"/>
    <tableColumn id="10" xr3:uid="{8C97646E-A0AA-437C-827C-3F2A7CB55814}" name="IP workpackage (només si no és IP)" dataDxfId="173"/>
    <tableColumn id="11" xr3:uid="{424765D9-9528-402D-8A53-F8C241EB684C}" name="Participació (només si no és IP)" dataDxfId="172"/>
    <tableColumn id="12" xr3:uid="{AA54CB6C-0C44-4FF2-895A-65AD6BE2974F}" name="Cuantia de la subvenció" dataDxfId="171"/>
    <tableColumn id="13" xr3:uid="{97FD84FE-0219-4E35-B55C-6E5FD2BE9592}" name="Data inici (dia/mes/any)" dataDxfId="170"/>
    <tableColumn id="14" xr3:uid="{D7C8188B-9019-4A41-AA28-F842994E20C4}" name="Data final (dia/mes/any)" dataDxfId="169"/>
    <tableColumn id="15" xr3:uid="{F5F8C405-A8ED-4FDA-A57D-6398CA8BD8E0}" name="Duració en anys " dataDxfId="168">
      <calculatedColumnFormula>(N8+1-M8)/365</calculatedColumnFormula>
    </tableColumn>
    <tableColumn id="16" xr3:uid="{C81232DE-5A86-4D4E-8C49-5B9DB6B0FD7C}" name="Puntuació projecte" dataDxfId="167">
      <calculatedColumnFormula>IF(AND(I8="si",K8="si",H8="no"),0,IF(F8&gt;=6,IF(AND(I8="si",H8="si"),1.25,IF(J8="si",1,IF(K8="si",0.5,IF(AND(H8="si",G8=1),1.5,1)))),IF(I8="si",0.6,IF(AND(H8="si",G8=1),1.25,IF(AND(H8="si",G8&gt;1),0.9,IF(J8="si",1,IF(K8="si",0.5,0)))))))</calculatedColumnFormula>
    </tableColumn>
    <tableColumn id="17" xr3:uid="{5722C087-AA6E-415A-B701-311C6F5CBBBB}" name="PUNTUACIÓ projecte (mínim 3 anys)" dataDxfId="166">
      <calculatedColumnFormula>IF(O8=3,P8,IF(O8&gt;3,(P8+(P8*(O8-3))/3),((P8*O8)/3)))</calculatedColumnFormula>
    </tableColumn>
    <tableColumn id="18" xr3:uid="{AAD340B3-6ACA-4765-ADE9-CDB60CA9260F}" name="Projecte UAB" dataDxfId="165"/>
    <tableColumn id="19" xr3:uid="{CE367028-C32E-45B7-A399-E8886A76FADB}" name="CODI" dataDxfId="164">
      <calculatedColumnFormula>IF(R8="","",IF(R8="SI","No cal documentació",IF(P8&gt;0,(CONCATENATE("12a_",'Valoració '!$D$7,"00",A8))," ")))</calculatedColumnFormula>
    </tableColumn>
  </tableColumns>
  <tableStyleInfo name="Estilo de tabla 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8C70A274-D20C-4AD9-B856-2D492F9A1CA2}" name="Tabla17" displayName="Tabla17" ref="A7:Q107" totalsRowShown="0" headerRowDxfId="163" dataDxfId="162" headerRowBorderDxfId="160" tableBorderDxfId="161">
  <autoFilter ref="A7:Q107" xr:uid="{B343D5B4-2CE1-4912-917A-AC25E25BFA1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autoFilter>
  <tableColumns count="17">
    <tableColumn id="1" xr3:uid="{93A9E295-F327-4F95-8B48-8A49DB01BC29}" name="ORDRE" dataDxfId="159"/>
    <tableColumn id="2" xr3:uid="{E8F81FD0-70D2-4A2D-8BB8-93487851111F}" name="Nom de la convocatòria" dataDxfId="158"/>
    <tableColumn id="3" xr3:uid="{0D843630-A4F8-467A-8A75-398E914CFB51}" name="Entitat finançadora" dataDxfId="157"/>
    <tableColumn id="4" xr3:uid="{8697D925-EF04-427C-922C-9738BC065121}" name="Referència" dataDxfId="156"/>
    <tableColumn id="5" xr3:uid="{819E6DCC-B777-4BA8-A4F5-12F18F9601C5}" name="Títol" dataDxfId="155"/>
    <tableColumn id="6" xr3:uid="{D85BB704-3AEA-4305-AF09-B74847DA8FF2}" name="nº grups participants (referit  a subprojectes dins de projectes coordinats, sent l'IP del projecte coordinat el candidat)" dataDxfId="154"/>
    <tableColumn id="7" xr3:uid="{DFFEE1A7-7FB0-48BF-95E9-61A69E199E29}" name="nº IPs projecte" dataDxfId="153"/>
    <tableColumn id="8" xr3:uid="{10DFCE85-D45E-4576-8C09-F2D6D0ACFF34}" name="IP projecte (si/no)" dataDxfId="152"/>
    <tableColumn id="9" xr3:uid="{1E1A75E9-EE88-4CBC-B6D7-3AC698097138}" name="Participació (si/no) (només si no és IP)" dataDxfId="151"/>
    <tableColumn id="10" xr3:uid="{A6C07973-3A1E-419A-91BB-DBB21E0C2B71}" name="Cuantia de la subvenció" dataDxfId="150"/>
    <tableColumn id="11" xr3:uid="{86B4AB1D-049F-4F1B-9670-BD226BFF0C87}" name="Data inici (dia/mes/any)" dataDxfId="149"/>
    <tableColumn id="12" xr3:uid="{2309B060-3DFF-47A7-AE5C-1EF55F815C32}" name="Data final (dia/mes/any)" dataDxfId="148"/>
    <tableColumn id="13" xr3:uid="{E088FA60-0B4F-4B15-82B0-1FDDD6ABF9E9}" name="Duració en anys " dataDxfId="147">
      <calculatedColumnFormula>(L8-K8)/365</calculatedColumnFormula>
    </tableColumn>
    <tableColumn id="14" xr3:uid="{FB25C268-4804-4636-AAEC-E1381D3B66DE}" name="Puntuació projecte" dataDxfId="146">
      <calculatedColumnFormula>IF(AND(H8="si",G8=1),1,IF(AND(H8="si",G8&gt;1),0.7,IF(I8="si",0.3,0)))</calculatedColumnFormula>
    </tableColumn>
    <tableColumn id="15" xr3:uid="{69D815B4-F187-4EC2-AC7A-714EB2A76C01}" name="PUNTUACIÓ projecte (mínim 3 anys)" dataDxfId="145">
      <calculatedColumnFormula>IF(M8=3,N8,IF(M8&gt;3,(N8+(N8*(M8-3))/3),((N8*M8)/3)))</calculatedColumnFormula>
    </tableColumn>
    <tableColumn id="16" xr3:uid="{1A9DEF8B-3C2A-4455-A507-4DF7F53B1506}" name="Projecte UAB" dataDxfId="144"/>
    <tableColumn id="17" xr3:uid="{0B2E2CB1-7021-4F37-943C-F5BB67F621B7}" name="CODI" dataDxfId="143">
      <calculatedColumnFormula>IF(P8="","",IF(P8="SI","No cal documentació",IF(N8&gt;0,(CONCATENATE("12b_",'Valoració '!$D$7,"00",A8))," ")))</calculatedColumnFormula>
    </tableColumn>
  </tableColumns>
  <tableStyleInfo name="Estilo de tabla 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CDB075F-B2DC-4B70-80A8-E3E086F5DC8E}" name="Tabla18" displayName="Tabla18" ref="A7:L107" totalsRowShown="0" headerRowBorderDxfId="141" tableBorderDxfId="142" totalsRowBorderDxfId="140">
  <autoFilter ref="A7:L107" xr:uid="{8155246E-2D3D-4648-A816-BFDC355D381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DCB66D2-C697-4045-98EE-31C85BC947FC}" name="ORDRE" dataDxfId="139"/>
    <tableColumn id="2" xr3:uid="{E486DDAF-0C4A-4685-834C-0E19E13E6DB6}" name="Nom de la convocatòria" dataDxfId="138"/>
    <tableColumn id="3" xr3:uid="{AB2B339F-B607-47CC-A2D5-B46F538FCB42}" name="Entitat finançadora" dataDxfId="137"/>
    <tableColumn id="4" xr3:uid="{B72062F7-16BF-4AB5-B32F-6A2D64CA13ED}" name="Referència" dataDxfId="136"/>
    <tableColumn id="5" xr3:uid="{E929583D-0D94-483B-A7B3-0850BDA99721}" name="Títol" dataDxfId="135"/>
    <tableColumn id="6" xr3:uid="{1647AB43-1200-4C56-A47D-B36327C0E28A}" name="Finançat (si/no)" dataDxfId="134"/>
    <tableColumn id="7" xr3:uid="{E75C009B-0785-411D-B336-E9B61649DD84}" name="IP projecte (si/no)" dataDxfId="133"/>
    <tableColumn id="8" xr3:uid="{20DEC059-CEBE-4262-AFCE-93A30E5A1492}" name="Nº IP's" dataDxfId="132"/>
    <tableColumn id="9" xr3:uid="{24280548-C217-484A-A62E-67CF45C98AE2}" name="Cuantia de la subvenció" dataDxfId="131"/>
    <tableColumn id="10" xr3:uid="{EC661E13-52C5-424F-8461-A1710083B518}" name="Puntuació projecte" dataDxfId="130">
      <calculatedColumnFormula>IF(AND(G8="si",F8="si"),0.5,IF(AND(F8="no",G8="si"),0.3,""))</calculatedColumnFormula>
    </tableColumn>
    <tableColumn id="11" xr3:uid="{2F03995D-D6BC-47A2-BD3A-A651B815C548}" name="SGR de la UAB" dataDxfId="129"/>
    <tableColumn id="12" xr3:uid="{0FEE454E-1376-4638-830F-E08E7B2ADF15}" name="CODI" dataDxfId="128">
      <calculatedColumnFormula>IF(K8="","",IF(K8="SI","No cal documentació",IF(J8&gt;0,(CONCATENATE("12c_",'Valoració '!$D$7,"00",A8))," ")))</calculatedColumnFormula>
    </tableColumn>
  </tableColumns>
  <tableStyleInfo name="Estilo de tabla 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22FB153-E9D6-4BDD-BDA1-706886DC82E5}" name="Tabla9" displayName="Tabla9" ref="A7:K207" insertRowShift="1" totalsRowShown="0" headerRowDxfId="127" dataDxfId="126" tableBorderDxfId="125">
  <autoFilter ref="A7:K207" xr:uid="{BDF3D886-47F9-4189-ADB5-C3126187088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8DD4DC5D-FF4F-4595-8B3B-9C68A3BCCC9F}" name="ORDRE" dataDxfId="124"/>
    <tableColumn id="2" xr3:uid="{707A787B-D99F-4846-AF3C-F23430F39E34}" name="Referència completa de la publicació indexada JCR: autors, títol, Revista, pàgina inicial-final." dataDxfId="123"/>
    <tableColumn id="3" xr3:uid="{A0491735-B937-4B31-AC01-A1D8D47A929E}" name="Quartil JCR grup (1, 2 o 3)" dataDxfId="122"/>
    <tableColumn id="4" xr3:uid="{C01C71EF-2525-493C-B883-F2CE30FBA693}" name="Rellevància autoria_x000a_Grup 1 articles o revisions de 6 o menys coautors, o_x000a_art. o revisions de més de 6 coautors en els quals el sol·licitant ocupa una posició rellevant (primer autor, últim autor o autor de corresp.)_x000a_Grup 2 Altres" dataDxfId="121"/>
    <tableColumn id="5" xr3:uid="{FB8C33C6-CD67-4246-930A-D8F71A33AC03}" name="núm. de cites" dataDxfId="120"/>
    <tableColumn id="6" xr3:uid="{EFD6B757-566A-4920-AD98-10B76FF74A2D}" name="Àrea JCR: Articles o revisions de 6 o menys autors o artricles o revisions de més de 6 coautors en els quals el sol·licitant ocupa una posició considerada rellevant(primer auror, últim autor o correspondència 1)" dataDxfId="119"/>
    <tableColumn id="7" xr3:uid="{C057E868-06A0-4F80-9F04-67DD2497C909}" name="valor" dataDxfId="118">
      <calculatedColumnFormula>IFERROR(1/(IF(C8=1,1,IF(C8=2,2,IF(C8=3,4,"indicar quartil")))),0)</calculatedColumnFormula>
    </tableColumn>
    <tableColumn id="8" xr3:uid="{DEADB342-2678-460C-8003-1A28EC1EEF95}" name="P" dataDxfId="117">
      <calculatedColumnFormula>IFERROR(IF(D8="Grup 1",2,IF(D8="Grup 2",1,0))/'Valoració '!$G$36,0)</calculatedColumnFormula>
    </tableColumn>
    <tableColumn id="9" xr3:uid="{4C188FE6-1518-45CF-9072-E31772EC61ED}" name="Q" dataDxfId="116">
      <calculatedColumnFormula>IF(C8=1,G8/'Valoració '!$G$36,IF(C8=2,G8/('Valoració '!$G$36*2),IF(C8=3,G8/('Valoració '!$G$36*4),0)))</calculatedColumnFormula>
    </tableColumn>
    <tableColumn id="10" xr3:uid="{66A14BD3-416C-4864-ACCD-E1F9666705EE}" name="I" dataDxfId="115">
      <calculatedColumnFormula>IFERROR(E8/(100*(VLOOKUP('1.2.d.Publicacions'!F8,WoS[#All],2))),0)</calculatedColumnFormula>
    </tableColumn>
    <tableColumn id="11" xr3:uid="{06612E8A-489B-4903-BDBE-F63920D08149}" name="CODI" dataDxfId="114">
      <calculatedColumnFormula>IF(B8&lt;&gt;"",CONCATENATE('Valoració '!$D$7,"1.2.d_","00",'1.2.d.Publicacions'!A8),"")</calculatedColumnFormula>
    </tableColumn>
  </tableColumns>
  <tableStyleInfo name="Estilo de tabla 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78E2FF19-02C5-4099-8F21-5937A374493A}" name="Tabla10" displayName="Tabla10" ref="A7:M107" totalsRowShown="0" headerRowDxfId="113" dataDxfId="112" headerRowBorderDxfId="110" tableBorderDxfId="111" totalsRowBorderDxfId="109">
  <autoFilter ref="A7:M107" xr:uid="{81DD4A1B-0289-45C6-A9D7-83A5C05A2E0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3F56CC2C-F0EF-40FB-806F-9F60E064BD06}" name="ORDRE" dataDxfId="108"/>
    <tableColumn id="2" xr3:uid="{184D3B86-8AC8-465C-9C3E-77353274B1A1}" name="Conveni/Patent" dataDxfId="107"/>
    <tableColumn id="3" xr3:uid="{A048F6B8-549B-4DAA-ADC5-EC5C63B1E3C9}" name="Nom del conveni" dataDxfId="106"/>
    <tableColumn id="4" xr3:uid="{C53F55A3-43F2-49E3-9752-0553CBE4EEAF}" name="Nacional / Internacional" dataDxfId="105"/>
    <tableColumn id="5" xr3:uid="{76F56280-031C-4B8E-807D-754B166FFDBD}" name="Duració conveni (nombre d'anys)" dataDxfId="104"/>
    <tableColumn id="6" xr3:uid="{ED370DC6-D2F2-45C3-92C5-30BFD2110174}" name="Entitats" dataDxfId="103"/>
    <tableColumn id="7" xr3:uid="{3DC5A2E9-A7EA-4A0A-AF58-B01B5251A027}" name="Responsable / Participant" dataDxfId="102"/>
    <tableColumn id="8" xr3:uid="{B14F518E-D3D2-4107-B583-EFC6E2D7DF64}" name="P1" dataDxfId="101">
      <calculatedColumnFormula>IF(B8="Patent",0,IF(AND(D8="Internacional",G8="Responsable"),0.25*E8,0))</calculatedColumnFormula>
    </tableColumn>
    <tableColumn id="9" xr3:uid="{5EEA718C-9612-426C-B633-CC60927F919F}" name="P2" dataDxfId="100">
      <calculatedColumnFormula>IF(B8="Patent",0,IF(AND(D8="Nacional",G8="Responsable"),0.2*E8,0))</calculatedColumnFormula>
    </tableColumn>
    <tableColumn id="10" xr3:uid="{93E6571F-0534-4FD4-B97B-5B8F7EBD08E0}" name="P3" dataDxfId="99">
      <calculatedColumnFormula>IF(B8="Patent",0,IF(AND(D8="Nacional",G8="Participant"),0.1*E8,0))</calculatedColumnFormula>
    </tableColumn>
    <tableColumn id="11" xr3:uid="{64FF84D9-C272-4187-A2C0-9A9246EDCEA4}" name="P4" dataDxfId="98">
      <calculatedColumnFormula>IF(B8="Patent",0,IF(AND(D8="Internacional",G8="Participant"),0.1*E8,0))</calculatedColumnFormula>
    </tableColumn>
    <tableColumn id="12" xr3:uid="{F398B5AF-5720-4D94-8682-D83FF7D9D2CD}" name="P5" dataDxfId="97">
      <calculatedColumnFormula>IF(B8="Patent",1,0)</calculatedColumnFormula>
    </tableColumn>
    <tableColumn id="13" xr3:uid="{1DD029E1-9FE6-4CC5-A0DE-1B145287AED3}" name="CODI" dataDxfId="96">
      <calculatedColumnFormula>IF(C8&lt;&gt;"",(CONCATENATE("1.2.e_",'Valoració '!$D$7,"00",A8)),"")</calculatedColumnFormula>
    </tableColumn>
  </tableColumns>
  <tableStyleInfo name="Estilo de tabla 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F893FFA7-AB5D-4CB8-BEDA-A3727EEE2191}" name="Tabla11" displayName="Tabla11" ref="A7:E107" totalsRowShown="0" headerRowDxfId="95" dataDxfId="94" headerRowBorderDxfId="92" tableBorderDxfId="93" totalsRowBorderDxfId="91">
  <autoFilter ref="A7:E107" xr:uid="{B7048F18-7D19-4283-9886-7E69EDB5CB70}">
    <filterColumn colId="0" hiddenButton="1"/>
    <filterColumn colId="1" hiddenButton="1"/>
    <filterColumn colId="2" hiddenButton="1"/>
    <filterColumn colId="3" hiddenButton="1"/>
    <filterColumn colId="4" hiddenButton="1"/>
  </autoFilter>
  <tableColumns count="5">
    <tableColumn id="1" xr3:uid="{E4753C6E-28F4-42C3-84C0-C189225510AD}" name="ORDRE" dataDxfId="90"/>
    <tableColumn id="2" xr3:uid="{B891F747-0B6E-4F0E-858F-AF1E81DF5647}" name="Nom de la societat/institució" dataDxfId="89"/>
    <tableColumn id="3" xr3:uid="{920EE2C1-FFB7-48C9-B4F6-6A05EE6B74EE}" name="Ciutat on es troba" dataDxfId="88"/>
    <tableColumn id="4" xr3:uid="{25A1F2C0-E2FF-4AA0-8B72-94C7F4B94A71}" name="DATA inici membre" dataDxfId="87"/>
    <tableColumn id="5" xr3:uid="{547323C0-D204-4324-90F2-8CD9F826ED08}" name="CODI" dataDxfId="86">
      <calculatedColumnFormula>IF(B8&lt;&gt;0,(CONCATENATE("12f_",'Valoració '!$D$7,"00",A8))," ")</calculatedColumnFormula>
    </tableColumn>
  </tableColumns>
  <tableStyleInfo name="Estilo de tabla 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D06BC84A-AFF3-4E54-B83D-9BB12F51A63B}" name="Tabla12" displayName="Tabla12" ref="A5:D105" totalsRowShown="0" headerRowDxfId="85" headerRowBorderDxfId="83" tableBorderDxfId="84" totalsRowBorderDxfId="82">
  <autoFilter ref="A5:D105" xr:uid="{8D41806A-5C0B-43DF-816C-598E3D98A7FC}">
    <filterColumn colId="0" hiddenButton="1"/>
    <filterColumn colId="1" hiddenButton="1"/>
    <filterColumn colId="2" hiddenButton="1"/>
    <filterColumn colId="3" hiddenButton="1"/>
  </autoFilter>
  <tableColumns count="4">
    <tableColumn id="1" xr3:uid="{7CE03A61-99B4-4885-AEBD-A7BFBBDE71A7}" name="ORDRE" dataDxfId="81"/>
    <tableColumn id="2" xr3:uid="{A0BA7AF3-C089-4AA5-949B-2718526D370F}" name="Nom de la infraestructura científica" dataDxfId="80"/>
    <tableColumn id="3" xr3:uid="{126AED95-530D-4188-ABE2-17B1E4370B0F}" name="Ciutat on es troba" dataDxfId="79"/>
    <tableColumn id="4" xr3:uid="{5C7D7E2E-7829-447C-B798-45612D91BC7C}" name="DATA inici direcció" dataDxfId="78"/>
  </tableColumns>
  <tableStyleInfo name="Estilo de tabla 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0364FB1-22BD-45E8-B7C1-B49911312938}" name="Tabla8" displayName="Tabla8" ref="A7:L107" totalsRowShown="0" headerRowDxfId="77" dataDxfId="76" headerRowBorderDxfId="74" tableBorderDxfId="75" totalsRowBorderDxfId="73">
  <autoFilter ref="A7:L107" xr:uid="{296CD3AA-54B6-4EF9-8F4E-21662F54ABB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9307504D-4E8A-4600-BE21-48515186669A}" name="ORDRE" dataDxfId="72"/>
    <tableColumn id="2" xr3:uid="{126BA07D-E5DE-4A25-9012-73A408DB3D9C}" name="Nom del projecte" dataDxfId="71"/>
    <tableColumn id="3" xr3:uid="{68972383-3D94-4333-A02A-9F44E558EB32}" name="Amb finançament s/n" dataDxfId="70"/>
    <tableColumn id="4" xr3:uid="{C324F0B6-68D6-481C-B857-DBA5E636B9C3}" name="Referència" dataDxfId="69"/>
    <tableColumn id="5" xr3:uid="{CF3A5622-CFAB-45A5-882B-32BB77A4F1B7}" name="Entitat finançadora" dataDxfId="68"/>
    <tableColumn id="6" xr3:uid="{51000908-D4A5-479E-BDC6-5CEBD4C83E83}" name="IP projecte (si/no)" dataDxfId="67"/>
    <tableColumn id="7" xr3:uid="{F37D4B4A-9C98-4E53-AAC5-85D39B913FCE}" name="Cuantia de la subvenció" dataDxfId="66"/>
    <tableColumn id="8" xr3:uid="{90990980-434E-4B2E-A13B-91CD6B5DDAE7}" name="Data inici (dia/mes/any)" dataDxfId="65"/>
    <tableColumn id="9" xr3:uid="{F97E3305-43F7-4F35-B8FE-C63602A32814}" name="Data final (dia/mes/any)" dataDxfId="64"/>
    <tableColumn id="10" xr3:uid="{D8FE1AE6-673C-4E00-9477-7533CADC9F9A}" name="Puntuació projecte" dataDxfId="63">
      <calculatedColumnFormula>IF(B8&lt;&gt;"",IF(AND(C8="si",F8="si"),1,IF(AND(C8="si",F8="no"),0.5,IF(AND(C8="no",F8="si"),0.5,0.25))),0)</calculatedColumnFormula>
    </tableColumn>
    <tableColumn id="11" xr3:uid="{97B7A803-2874-4198-82C4-A75CE08FCCE6}" name="Projecte UAB" dataDxfId="62"/>
    <tableColumn id="12" xr3:uid="{6738B015-8CC4-483B-BDC7-C3A019394B2F}" name="CODI" dataDxfId="61">
      <calculatedColumnFormula>IF(K8="","",IF(K8="SI","No cal documentació",IF(J8&gt;0,(CONCATENATE("2ii_",'Valoració '!$D$7,"00",A8))," ")))</calculatedColumnFormula>
    </tableColumn>
  </tableColumns>
  <tableStyleInfo name="Estilo de tabla 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8425D04-45C6-4ECB-B45E-054EFBF94532}" name="Tabla7" displayName="Tabla7" ref="A6:H106" totalsRowShown="0" headerRowDxfId="60" dataDxfId="59" headerRowBorderDxfId="57" tableBorderDxfId="58" totalsRowBorderDxfId="56">
  <autoFilter ref="A6:H106" xr:uid="{FD63E39D-1875-4314-9949-78D1851ECAA5}">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029B48C6-BABB-4434-8A3A-61A86A6093C5}" name="ORDRE" dataDxfId="55"/>
    <tableColumn id="2" xr3:uid="{ECB6B9ED-08A2-4D60-A271-E066D9C5EEB5}" name="Direcció o codirecció" dataDxfId="54"/>
    <tableColumn id="3" xr3:uid="{549E321C-3ED4-42D7-8871-C680733A0F91}" name="Autor i títol de la tesis" dataDxfId="53"/>
    <tableColumn id="4" xr3:uid="{B7EE8E85-FE91-42F4-9F91-26F69C565320}" name="Universitat on es va defensar" dataDxfId="52"/>
    <tableColumn id="5" xr3:uid="{5F8D6ABC-222C-4CDD-AD8F-4A1C37FA08CC}" name="DATA de lectura" dataDxfId="51"/>
    <tableColumn id="6" xr3:uid="{DEA38543-67D7-4916-91DF-0A4BF7916001}" name="Tesis UAB" dataDxfId="50"/>
    <tableColumn id="7" xr3:uid="{2C65B40E-1CE6-4C27-9511-69686CE5C7DC}" name="Punts" dataDxfId="49">
      <calculatedColumnFormula>IF(B7="direcció",1,IF(B7="codirecció",0.5,""))</calculatedColumnFormula>
    </tableColumn>
    <tableColumn id="8" xr3:uid="{52EC31CE-C047-44F0-93C7-2FB6D83D07C9}" name="CODI" dataDxfId="48">
      <calculatedColumnFormula>IF(F7="","",IF(F7="SI","No cal documentació",IF(C7&gt;0,(CONCATENATE("2iv Tesis_",'Valoració '!$D$7,"00",A7))," ")))</calculatedColumnFormula>
    </tableColumn>
  </tableColumns>
  <tableStyleInfo name="Estilo de tabla 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A1C25A14-2364-486B-A6FD-CB88EF8063F7}" name="Tabla13" displayName="Tabla13" ref="A8:G108" totalsRowShown="0" headerRowDxfId="47" dataDxfId="46" headerRowBorderDxfId="44" tableBorderDxfId="45" totalsRowBorderDxfId="43">
  <autoFilter ref="A8:G108" xr:uid="{561793A4-E893-42C3-A1B1-4FC19065D7B3}">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101DE4E8-D7A5-4AB7-A306-2E2864DDE0BD}" name="ORDRE" dataDxfId="42"/>
    <tableColumn id="2" xr3:uid="{072BDAEA-4880-439B-A0CC-89EF0BB5959F}" name="Matèria (de grau o màster)" dataDxfId="41"/>
    <tableColumn id="3" xr3:uid="{A97A0BCC-D2E8-4FD3-B658-8F925A767B42}" name="Centre Docent" dataDxfId="40"/>
    <tableColumn id="4" xr3:uid="{2C3A2EAC-CCC3-42CA-B93F-372774AE1FD6}" name="CURS" dataDxfId="39"/>
    <tableColumn id="5" xr3:uid="{7C7CA4DE-01FD-4E7A-AE48-09D0C6DBDC15}" name="Nombre d'hores" dataDxfId="38"/>
    <tableColumn id="6" xr3:uid="{A0DB8A12-8D55-4FB5-84F5-A345278AD9E0}" name="Nombre de crèdits" dataDxfId="37"/>
    <tableColumn id="7" xr3:uid="{A82526C5-545D-4B58-8B9A-E531959DEE9C}" name="CODI" dataDxfId="36">
      <calculatedColumnFormula>IF(B9&lt;&gt;0,(CONCATENATE("2v.2_",'Valoració '!$D$7,"00",A9))," ")</calculatedColumnFormula>
    </tableColumn>
  </tableColumns>
  <tableStyleInfo name="Estilo de tabla 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6235EAC8-05A2-4382-828B-21BADAE6D565}" name="Tabla6" displayName="Tabla6" ref="A7:E107" totalsRowShown="0" headerRowDxfId="35" dataDxfId="34" headerRowBorderDxfId="32" tableBorderDxfId="33" totalsRowBorderDxfId="31">
  <autoFilter ref="A7:E107" xr:uid="{FE9380C0-460F-476A-A4AB-6A45B5C9DDBF}">
    <filterColumn colId="0" hiddenButton="1"/>
    <filterColumn colId="1" hiddenButton="1"/>
    <filterColumn colId="2" hiddenButton="1"/>
    <filterColumn colId="3" hiddenButton="1"/>
    <filterColumn colId="4" hiddenButton="1"/>
  </autoFilter>
  <tableColumns count="5">
    <tableColumn id="1" xr3:uid="{D3A6BAEA-47F6-46EC-8BE0-CEEE0C7DED66}" name="ORDRE" dataDxfId="30"/>
    <tableColumn id="2" xr3:uid="{CC58772F-0695-4FD4-8992-8F4D9247A0BD}" name="Descripció de la comissió / programa docent" dataDxfId="29"/>
    <tableColumn id="3" xr3:uid="{AB9C547F-2B35-492F-9BB9-64AD6C50578A}" name="Ciutat on es troba" dataDxfId="28"/>
    <tableColumn id="4" xr3:uid="{C9C05878-8A88-47FC-ABC7-B3A0ABDB2940}" name="Nombre de períodes de 3 anys" dataDxfId="27"/>
    <tableColumn id="5" xr3:uid="{7243568F-C167-407E-8B07-313583F256A1}" name="CODI" dataDxfId="26"/>
  </tableColumns>
  <tableStyleInfo name="Estilo de tabla 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0C757D3-EAE6-4C38-994E-C02427A4D8A2}" name="Tabla3" displayName="Tabla3" ref="A999:C1009" totalsRowShown="0" headerRowDxfId="24" dataDxfId="23">
  <autoFilter ref="A999:C1009" xr:uid="{99AE6EF5-EB5E-4F5D-9DAD-996D2C991471}"/>
  <tableColumns count="3">
    <tableColumn id="1" xr3:uid="{E67D4AA0-ACF8-40DA-80B3-796FA0108458}" name="ref" dataDxfId="22"/>
    <tableColumn id="2" xr3:uid="{01D85B62-2DAF-4B09-8B12-E68AE3AB2AE1}" name="name" dataDxfId="21"/>
    <tableColumn id="3" xr3:uid="{5CF0B23C-F78D-47A6-97BF-5D980C582B81}" name="point" dataDxfId="20"/>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40A9E6B-4C7C-49BD-B13B-772D494CE29B}" name="Tabla5" displayName="Tabla5" ref="A7:H507" totalsRowShown="0" headerRowDxfId="19" headerRowBorderDxfId="17" tableBorderDxfId="18" totalsRowBorderDxfId="16">
  <autoFilter ref="A7:H507" xr:uid="{119AF969-E26D-47AF-B4D8-0DFA16F49647}">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F70F28C0-D4C8-4D14-BF04-ECA8456C9407}" name="ORDRE" dataDxfId="15"/>
    <tableColumn id="2" xr3:uid="{83CCA9EE-7053-4297-BD1E-FD2B4F030BED}" name="Tipus d''activitat:_x000a_" dataDxfId="14"/>
    <tableColumn id="3" xr3:uid="{ED3CE694-9113-4F52-A979-2A578A35D987}" name="Descripció o detall de l'activitat (… si escau)" dataDxfId="13"/>
    <tableColumn id="4" xr3:uid="{E4A4C0F6-6066-4337-958C-64D7D489DB35}" name="data d'inici (si escau)" dataDxfId="12"/>
    <tableColumn id="5" xr3:uid="{64FD3D9F-24EA-44B0-A235-7046DE63E843}" name="data de fi (si escau)" dataDxfId="11"/>
    <tableColumn id="6" xr3:uid="{12C04485-048F-451D-A116-3EBEE27EA381}" name="nombre d'hores (només per a cursos de formació docent)" dataDxfId="10"/>
    <tableColumn id="7" xr3:uid="{23359F8E-A47F-452C-99CC-AB4E61743254}" name="Puntuació" dataDxfId="9">
      <calculatedColumnFormula array="1">_xlfn.XLOOKUP(B8,Tabla3[[#All],[name]],Tabla3[[#All],[point]],0,0)</calculatedColumnFormula>
    </tableColumn>
    <tableColumn id="8" xr3:uid="{46D9104E-9AAF-4E6B-865C-987A98D13070}" name="CODI" dataDxfId="8">
      <calculatedColumnFormula>IF(B8&gt;0,CONCATENATE("2vii_",'Valoració '!$D$7,"00",A8)," ")</calculatedColumnFormula>
    </tableColumn>
  </tableColumns>
  <tableStyleInfo name="Estilo de tabla 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6DB9E446-7D5F-4EC4-8B51-9F7ADF80E163}" name="Tabla14" displayName="Tabla14" ref="A6:D106" totalsRowShown="0" headerRowDxfId="7" headerRowBorderDxfId="5" tableBorderDxfId="6" totalsRowBorderDxfId="4">
  <autoFilter ref="A6:D106" xr:uid="{006488D3-8CC1-42BA-8641-EDC2A37CE43A}">
    <filterColumn colId="0" hiddenButton="1"/>
    <filterColumn colId="1" hiddenButton="1"/>
    <filterColumn colId="2" hiddenButton="1"/>
    <filterColumn colId="3" hiddenButton="1"/>
  </autoFilter>
  <tableColumns count="4">
    <tableColumn id="1" xr3:uid="{5A51DE21-0285-473C-BC26-94771099F585}" name="ORDRE" dataDxfId="3"/>
    <tableColumn id="2" xr3:uid="{AD4402FD-D424-40CF-BD00-42683D9DB4C5}" name="Mèrit" dataDxfId="2"/>
    <tableColumn id="3" xr3:uid="{BAA64B04-34BE-4C68-8EFC-22B9CB174A1C}" name="DATA" dataDxfId="1"/>
    <tableColumn id="4" xr3:uid="{2A1974A0-8798-4D65-8F3B-6CB3E02EABB1}" name="CODI" dataDxfId="0">
      <calculatedColumnFormula>IF(B7&gt;0,(CONCATENATE("AM_",'Valoració '!$D$7,"00",A7))," ")</calculatedColumnFormula>
    </tableColumn>
  </tableColumns>
  <tableStyleInfo name="Estilo de tabla 1" showFirstColumn="0" showLastColumn="0" showRowStripes="1" showColumnStripes="0"/>
</table>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5.bin"/><Relationship Id="rId1" Type="http://schemas.openxmlformats.org/officeDocument/2006/relationships/hyperlink" Target="https://eformularis.uab.cat/group/apa/documentacio-a-adjuntar-per-merits-relevants"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4" Type="http://schemas.openxmlformats.org/officeDocument/2006/relationships/table" Target="../tables/table4.xml"/></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9.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7.bin"/><Relationship Id="rId1" Type="http://schemas.openxmlformats.org/officeDocument/2006/relationships/hyperlink" Target="https://eformularis.uab.cat/group/apa/documentacio-a-adjuntar-per-merits-relevants" TargetMode="External"/><Relationship Id="rId5" Type="http://schemas.openxmlformats.org/officeDocument/2006/relationships/comments" Target="../comments1.xml"/><Relationship Id="rId4" Type="http://schemas.openxmlformats.org/officeDocument/2006/relationships/table" Target="../tables/table7.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hyperlink" Target="https://eformularis.uab.cat/group/apa/documentacio-a-adjuntar-per-merits-relevants" TargetMode="External"/></Relationships>
</file>

<file path=xl/worksheets/_rels/sheet13.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5.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printerSettings" Target="../printerSettings/printerSettings8.bin"/><Relationship Id="rId1" Type="http://schemas.openxmlformats.org/officeDocument/2006/relationships/hyperlink" Target="https://eformularis.uab.cat/group/apa/documentacio-a-adjuntar-per-merits-relevants" TargetMode="External"/></Relationships>
</file>

<file path=xl/worksheets/_rels/sheet16.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hyperlink" Target="https://eformularis.uab.cat/group/apa/documentacio-a-adjuntar-per-merits-relevants" TargetMode="External"/></Relationships>
</file>

<file path=xl/worksheets/_rels/sheet18.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table" Target="../tables/table15.xml"/><Relationship Id="rId1" Type="http://schemas.openxmlformats.org/officeDocument/2006/relationships/hyperlink" Target="https://eformularis.uab.cat/group/apa/documentacio-a-adjuntar-per-merits-relevants" TargetMode="External"/></Relationships>
</file>

<file path=xl/worksheets/_rels/sheet19.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hyperlink" Target="https://eformularis.uab.cat/group/apa/documentacio-a-adjuntar-per-merits-releva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ull1">
    <tabColor theme="4"/>
  </sheetPr>
  <dimension ref="A1:F44"/>
  <sheetViews>
    <sheetView showGridLines="0" topLeftCell="A44" workbookViewId="0">
      <selection activeCell="I9" sqref="I9"/>
    </sheetView>
  </sheetViews>
  <sheetFormatPr defaultColWidth="8.85546875" defaultRowHeight="15"/>
  <cols>
    <col min="1" max="1" width="3.5703125" style="1" customWidth="1"/>
    <col min="2" max="2" width="12.140625" style="1" customWidth="1"/>
    <col min="3" max="3" width="8.85546875" style="1"/>
    <col min="4" max="4" width="56.140625" style="1" customWidth="1"/>
    <col min="5" max="5" width="5" style="1" bestFit="1" customWidth="1"/>
    <col min="6" max="6" width="5" style="2" bestFit="1" customWidth="1"/>
    <col min="7" max="7" width="5" style="1" bestFit="1" customWidth="1"/>
    <col min="8" max="8" width="6.42578125" style="1" customWidth="1"/>
    <col min="9" max="9" width="7.42578125" style="1" customWidth="1"/>
    <col min="10" max="16384" width="8.85546875" style="1"/>
  </cols>
  <sheetData>
    <row r="1" spans="1:5" s="1" customFormat="1" ht="15" hidden="1" customHeight="1">
      <c r="A1" s="5" t="s">
        <v>0</v>
      </c>
      <c r="B1" s="6"/>
      <c r="C1" s="6"/>
      <c r="D1" s="7"/>
    </row>
    <row r="2" spans="1:5" s="1" customFormat="1" ht="15" customHeight="1">
      <c r="A2" s="294" t="s">
        <v>1</v>
      </c>
      <c r="B2" s="294"/>
      <c r="C2" s="294"/>
      <c r="D2" s="294"/>
    </row>
    <row r="3" spans="1:5" s="1" customFormat="1">
      <c r="A3" s="294"/>
      <c r="B3" s="294"/>
      <c r="C3" s="294"/>
      <c r="D3" s="294"/>
    </row>
    <row r="5" spans="1:5" s="1" customFormat="1">
      <c r="A5" s="3" t="s">
        <v>2</v>
      </c>
      <c r="B5" s="3"/>
      <c r="C5" s="3"/>
      <c r="D5" s="3"/>
    </row>
    <row r="7" spans="1:5" s="1" customFormat="1">
      <c r="B7" s="1" t="s">
        <v>3</v>
      </c>
    </row>
    <row r="8" spans="1:5" s="1" customFormat="1">
      <c r="B8" s="1" t="s">
        <v>4</v>
      </c>
    </row>
    <row r="9" spans="1:5" s="1" customFormat="1">
      <c r="B9" s="1" t="s">
        <v>5</v>
      </c>
    </row>
    <row r="11" spans="1:5" s="1" customFormat="1">
      <c r="A11" s="3" t="s">
        <v>6</v>
      </c>
      <c r="B11" s="3"/>
      <c r="C11" s="3"/>
      <c r="D11" s="3"/>
    </row>
    <row r="13" spans="1:5" s="1" customFormat="1">
      <c r="B13" s="3" t="s">
        <v>7</v>
      </c>
      <c r="C13" s="3"/>
      <c r="D13" s="3"/>
    </row>
    <row r="14" spans="1:5" s="1" customFormat="1" ht="27.75" customHeight="1">
      <c r="C14" s="45" t="s">
        <v>8</v>
      </c>
    </row>
    <row r="15" spans="1:5" s="1" customFormat="1" ht="33.75" customHeight="1">
      <c r="C15" s="297" t="s">
        <v>9</v>
      </c>
      <c r="D15" s="297"/>
      <c r="E15" s="22"/>
    </row>
    <row r="16" spans="1:5" s="1" customFormat="1" ht="30">
      <c r="C16" s="46" t="s">
        <v>10</v>
      </c>
      <c r="D16" s="22" t="s">
        <v>11</v>
      </c>
      <c r="E16" s="22"/>
    </row>
    <row r="17" spans="1:5" s="1" customFormat="1" ht="45">
      <c r="C17" s="46" t="s">
        <v>12</v>
      </c>
      <c r="D17" s="47" t="s">
        <v>13</v>
      </c>
      <c r="E17" s="22"/>
    </row>
    <row r="18" spans="1:5" s="1" customFormat="1" ht="45">
      <c r="C18" s="46" t="s">
        <v>14</v>
      </c>
      <c r="D18" s="22" t="s">
        <v>15</v>
      </c>
    </row>
    <row r="20" spans="1:5" s="1" customFormat="1">
      <c r="B20" s="3" t="s">
        <v>16</v>
      </c>
      <c r="C20" s="3"/>
      <c r="D20" s="3"/>
    </row>
    <row r="21" spans="1:5" s="2" customFormat="1" ht="33" customHeight="1">
      <c r="A21" s="1"/>
      <c r="B21" s="1"/>
      <c r="C21" s="298" t="s">
        <v>17</v>
      </c>
      <c r="D21" s="298"/>
      <c r="E21" s="1"/>
    </row>
    <row r="22" spans="1:5" s="1" customFormat="1" ht="80.25" customHeight="1">
      <c r="C22" s="295" t="s">
        <v>18</v>
      </c>
      <c r="D22" s="295"/>
      <c r="E22" s="44"/>
    </row>
    <row r="23" spans="1:5" s="1" customFormat="1" ht="150.75" customHeight="1">
      <c r="C23" s="295" t="s">
        <v>19</v>
      </c>
      <c r="D23" s="295"/>
      <c r="E23" s="44"/>
    </row>
    <row r="24" spans="1:5" s="2" customFormat="1" ht="106.5" customHeight="1">
      <c r="A24" s="1"/>
      <c r="B24" s="1"/>
      <c r="C24" s="293" t="s">
        <v>20</v>
      </c>
      <c r="D24" s="293"/>
      <c r="E24" s="44"/>
    </row>
    <row r="25" spans="1:5" s="1" customFormat="1" ht="60" customHeight="1">
      <c r="C25" s="297" t="s">
        <v>21</v>
      </c>
      <c r="D25" s="297"/>
      <c r="E25" s="44"/>
    </row>
    <row r="26" spans="1:5" s="1" customFormat="1" ht="14.45" customHeight="1">
      <c r="C26" s="44"/>
      <c r="D26" s="44"/>
      <c r="E26" s="44"/>
    </row>
    <row r="27" spans="1:5" s="1" customFormat="1" ht="14.45" customHeight="1">
      <c r="B27" s="3" t="s">
        <v>22</v>
      </c>
      <c r="C27" s="8"/>
      <c r="D27" s="8"/>
      <c r="E27" s="44"/>
    </row>
    <row r="28" spans="1:5" s="2" customFormat="1" ht="28.5" customHeight="1">
      <c r="A28" s="1"/>
      <c r="B28" s="1"/>
      <c r="C28" s="299" t="s">
        <v>23</v>
      </c>
      <c r="D28" s="299"/>
      <c r="E28" s="44"/>
    </row>
    <row r="29" spans="1:5" s="1" customFormat="1" ht="43.5" customHeight="1">
      <c r="C29" s="293" t="s">
        <v>24</v>
      </c>
      <c r="D29" s="293"/>
    </row>
    <row r="30" spans="1:5" s="2" customFormat="1">
      <c r="A30" s="1"/>
      <c r="B30" s="1"/>
      <c r="C30" s="296" t="s">
        <v>25</v>
      </c>
      <c r="D30" s="296"/>
      <c r="E30" s="1"/>
    </row>
    <row r="31" spans="1:5" s="2" customFormat="1" ht="60.75" customHeight="1">
      <c r="A31" s="1"/>
      <c r="B31" s="1"/>
      <c r="C31" s="293" t="s">
        <v>26</v>
      </c>
      <c r="D31" s="293"/>
      <c r="E31" s="1"/>
    </row>
    <row r="32" spans="1:5" s="2" customFormat="1" ht="49.5" customHeight="1">
      <c r="A32" s="1"/>
      <c r="B32" s="1"/>
      <c r="C32" s="293" t="s">
        <v>27</v>
      </c>
      <c r="D32" s="293"/>
      <c r="E32" s="1"/>
    </row>
    <row r="33" spans="2:4" s="1" customFormat="1" ht="30.75" customHeight="1">
      <c r="C33" s="293" t="s">
        <v>28</v>
      </c>
      <c r="D33" s="293"/>
    </row>
    <row r="34" spans="2:4" s="1" customFormat="1" ht="34.5" customHeight="1">
      <c r="C34" s="293" t="s">
        <v>29</v>
      </c>
      <c r="D34" s="293"/>
    </row>
    <row r="35" spans="2:4" s="1" customFormat="1" ht="36" customHeight="1">
      <c r="C35" s="296" t="s">
        <v>30</v>
      </c>
      <c r="D35" s="296"/>
    </row>
    <row r="36" spans="2:4" s="1" customFormat="1" ht="21.75" customHeight="1">
      <c r="C36" s="300" t="s">
        <v>31</v>
      </c>
      <c r="D36" s="300"/>
    </row>
    <row r="37" spans="2:4" s="1" customFormat="1" ht="33.75" customHeight="1">
      <c r="C37" s="293" t="s">
        <v>27</v>
      </c>
      <c r="D37" s="293"/>
    </row>
    <row r="38" spans="2:4" s="1" customFormat="1" ht="26.25" customHeight="1">
      <c r="C38" s="300" t="s">
        <v>32</v>
      </c>
      <c r="D38" s="300"/>
    </row>
    <row r="39" spans="2:4" s="1" customFormat="1" ht="20.25" customHeight="1">
      <c r="C39" s="300" t="s">
        <v>33</v>
      </c>
      <c r="D39" s="300"/>
    </row>
    <row r="40" spans="2:4" s="1" customFormat="1" ht="32.25" customHeight="1">
      <c r="C40" s="293" t="s">
        <v>34</v>
      </c>
      <c r="D40" s="293"/>
    </row>
    <row r="41" spans="2:4" s="1" customFormat="1" ht="28.5" customHeight="1">
      <c r="C41" s="293" t="s">
        <v>35</v>
      </c>
      <c r="D41" s="293"/>
    </row>
    <row r="42" spans="2:4" s="1" customFormat="1" ht="72" customHeight="1">
      <c r="B42" s="301" t="s">
        <v>36</v>
      </c>
      <c r="C42" s="301"/>
      <c r="D42" s="301"/>
    </row>
    <row r="43" spans="2:4" s="1" customFormat="1" ht="60" customHeight="1">
      <c r="B43" s="302" t="s">
        <v>37</v>
      </c>
      <c r="C43" s="302"/>
      <c r="D43" s="302"/>
    </row>
    <row r="44" spans="2:4" s="1" customFormat="1">
      <c r="D44" s="4"/>
    </row>
  </sheetData>
  <sheetProtection algorithmName="SHA-512" hashValue="FFVxRcdw4NVPzJZXDG+6cJUkzUl7RirTU/AoTYNJHoQ05NWJsEND3LlBieDY35/eR4rT7kOakfDTigTcALFDGg==" saltValue="qn31SwMoitRWMIqy/Qn1Jw==" spinCount="100000" sheet="1" objects="1" scenarios="1" selectLockedCells="1"/>
  <mergeCells count="23">
    <mergeCell ref="B42:D42"/>
    <mergeCell ref="B43:D43"/>
    <mergeCell ref="C37:D37"/>
    <mergeCell ref="C38:D38"/>
    <mergeCell ref="C39:D39"/>
    <mergeCell ref="C40:D40"/>
    <mergeCell ref="C41:D41"/>
    <mergeCell ref="C32:D32"/>
    <mergeCell ref="C33:D33"/>
    <mergeCell ref="C34:D34"/>
    <mergeCell ref="C35:D35"/>
    <mergeCell ref="C36:D36"/>
    <mergeCell ref="C31:D31"/>
    <mergeCell ref="A2:D3"/>
    <mergeCell ref="C22:D22"/>
    <mergeCell ref="C23:D23"/>
    <mergeCell ref="C29:D29"/>
    <mergeCell ref="C30:D30"/>
    <mergeCell ref="C25:D25"/>
    <mergeCell ref="C24:D24"/>
    <mergeCell ref="C15:D15"/>
    <mergeCell ref="C21:D21"/>
    <mergeCell ref="C28:D2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ull6">
    <tabColor rgb="FFFFFF00"/>
  </sheetPr>
  <dimension ref="A1"/>
  <sheetViews>
    <sheetView showGridLines="0" workbookViewId="0"/>
  </sheetViews>
  <sheetFormatPr defaultColWidth="11.42578125" defaultRowHeight="15"/>
  <sheetData/>
  <sheetProtection algorithmName="SHA-512" hashValue="am/zgpgM/xyR0U4lCcGcMvNZbOT6VxLHDMQ8LOwuc1IiDblSgVsebmkhM6lIgCkEQtBuFe1d/SuGdbn6NlTs1w==" saltValue="pMlqOAs/da+bXJ10T4TcuQ=="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ull2">
    <tabColor rgb="FFFF0000"/>
    <pageSetUpPr fitToPage="1"/>
  </sheetPr>
  <dimension ref="A1:Z75"/>
  <sheetViews>
    <sheetView showGridLines="0" tabSelected="1" topLeftCell="A3" zoomScale="85" zoomScaleNormal="85" workbookViewId="0">
      <selection activeCell="D7" sqref="D7"/>
    </sheetView>
  </sheetViews>
  <sheetFormatPr defaultColWidth="8.85546875" defaultRowHeight="15"/>
  <cols>
    <col min="1" max="1" width="3.5703125" style="14" customWidth="1"/>
    <col min="2" max="2" width="5.140625" style="14" customWidth="1"/>
    <col min="3" max="3" width="11.5703125" style="14" customWidth="1"/>
    <col min="4" max="4" width="45.5703125" style="14" customWidth="1"/>
    <col min="5" max="5" width="27.42578125" style="14" customWidth="1"/>
    <col min="6" max="6" width="18.42578125" style="14" customWidth="1"/>
    <col min="7" max="7" width="11.85546875" style="14" customWidth="1"/>
    <col min="8" max="8" width="9" style="15" customWidth="1"/>
    <col min="9" max="9" width="9.42578125" style="14" bestFit="1" customWidth="1"/>
    <col min="10" max="10" width="8.5703125" style="14" customWidth="1"/>
    <col min="11" max="11" width="15.42578125" style="14" customWidth="1"/>
    <col min="12" max="16384" width="8.85546875" style="14"/>
  </cols>
  <sheetData>
    <row r="1" spans="1:26" ht="31.5" hidden="1">
      <c r="A1" s="30" t="s">
        <v>38</v>
      </c>
      <c r="B1" s="31"/>
      <c r="C1" s="32"/>
      <c r="D1" s="33"/>
      <c r="E1" s="32"/>
      <c r="F1" s="32"/>
      <c r="G1" s="32"/>
      <c r="H1" s="34"/>
      <c r="I1" s="32"/>
      <c r="J1" s="32"/>
      <c r="K1" s="33"/>
    </row>
    <row r="2" spans="1:26" ht="60" hidden="1" customHeight="1">
      <c r="A2" s="334" t="s">
        <v>39</v>
      </c>
      <c r="B2" s="335"/>
      <c r="C2" s="335"/>
      <c r="D2" s="335"/>
      <c r="E2" s="335"/>
      <c r="F2" s="335"/>
      <c r="G2" s="335"/>
      <c r="H2" s="335"/>
      <c r="I2" s="335"/>
      <c r="J2" s="335"/>
      <c r="K2" s="336"/>
    </row>
    <row r="3" spans="1:26" ht="15.75">
      <c r="B3" s="35"/>
      <c r="C3" s="35"/>
      <c r="Z3" s="271">
        <f>_xlfn.XLOOKUP(D7,'AGR INT'!A:A,'AGR INT'!O:O,"",0)</f>
        <v>0</v>
      </c>
    </row>
    <row r="4" spans="1:26" ht="31.5">
      <c r="A4" s="57" t="s">
        <v>40</v>
      </c>
      <c r="B4" s="58"/>
      <c r="C4" s="59"/>
      <c r="D4" s="59"/>
      <c r="E4" s="59"/>
      <c r="F4" s="59"/>
      <c r="G4" s="59"/>
      <c r="H4" s="60"/>
      <c r="I4" s="59"/>
      <c r="J4" s="59"/>
      <c r="K4" s="61"/>
    </row>
    <row r="5" spans="1:26" ht="33" customHeight="1">
      <c r="A5" s="62" t="s">
        <v>41</v>
      </c>
      <c r="B5" s="63"/>
      <c r="C5" s="63"/>
      <c r="D5" s="63"/>
      <c r="E5" s="63"/>
      <c r="F5" s="63"/>
      <c r="G5" s="63"/>
      <c r="H5" s="64"/>
      <c r="I5" s="63"/>
      <c r="J5" s="63"/>
      <c r="K5" s="65"/>
    </row>
    <row r="6" spans="1:26" ht="16.5" thickBot="1">
      <c r="B6" s="35"/>
      <c r="C6" s="35"/>
    </row>
    <row r="7" spans="1:26" ht="30.6" customHeight="1" thickBot="1">
      <c r="B7" s="339" t="s">
        <v>42</v>
      </c>
      <c r="C7" s="339"/>
      <c r="D7" s="270"/>
      <c r="F7" s="345" t="str">
        <f>IF(D7&gt;0,IFERROR((VLOOKUP(D7,'AGR INT'!A:L,9,FALSE)),"reviseu que siguin totes les dades")," ")</f>
        <v xml:space="preserve"> </v>
      </c>
      <c r="G7" s="346"/>
      <c r="H7" s="346"/>
      <c r="I7" s="346"/>
      <c r="J7" s="347"/>
      <c r="K7" s="348"/>
    </row>
    <row r="8" spans="1:26" ht="15.75">
      <c r="B8" s="340" t="s">
        <v>43</v>
      </c>
      <c r="C8" s="340"/>
      <c r="D8" s="340"/>
      <c r="F8" s="352" t="str">
        <f>HYPERLINK(Z3,"enviar")</f>
        <v>enviar</v>
      </c>
      <c r="G8" s="353"/>
      <c r="H8" s="353"/>
      <c r="I8" s="353"/>
      <c r="J8" s="353"/>
      <c r="K8" s="354"/>
    </row>
    <row r="9" spans="1:26" ht="16.5" thickBot="1">
      <c r="B9" s="340" t="s">
        <v>44</v>
      </c>
      <c r="C9" s="340"/>
      <c r="D9" s="90" t="str">
        <f>IFERROR(VLOOKUP($D$7,'AGR INT'!A1:F4,3,FALSE), "")</f>
        <v/>
      </c>
      <c r="F9" s="355"/>
      <c r="G9" s="356"/>
      <c r="H9" s="356"/>
      <c r="I9" s="356"/>
      <c r="J9" s="356"/>
      <c r="K9" s="357"/>
    </row>
    <row r="10" spans="1:26" ht="15.75">
      <c r="B10" s="340" t="s">
        <v>45</v>
      </c>
      <c r="C10" s="341"/>
      <c r="D10" s="90" t="str">
        <f>IFERROR(VLOOKUP($D$7,'AGR INT'!A2:F5,2,FALSE), " ")</f>
        <v xml:space="preserve"> </v>
      </c>
      <c r="H10" s="14"/>
    </row>
    <row r="11" spans="1:26" ht="15.75">
      <c r="B11" s="340" t="s">
        <v>46</v>
      </c>
      <c r="C11" s="340"/>
      <c r="D11" s="90" t="str">
        <f>IFERROR(VLOOKUP($D$7,'AGR INT'!A2:F6,5,FALSE), " ")</f>
        <v xml:space="preserve"> </v>
      </c>
      <c r="E11" s="66" t="str">
        <f>IFERROR(VLOOKUP(D7,'AGR INT'!A:H,7,0),"")</f>
        <v/>
      </c>
      <c r="H11" s="14"/>
    </row>
    <row r="12" spans="1:26">
      <c r="G12" s="342" t="str">
        <f>IF(AND(G13&gt;0,G13&lt;9),"NO ARRIBA A LA PUNTUACIÓ MÍNIMA","PUNTS")</f>
        <v>PUNTS</v>
      </c>
      <c r="H12" s="343"/>
      <c r="I12" s="343"/>
      <c r="J12" s="343"/>
      <c r="K12" s="344"/>
    </row>
    <row r="13" spans="1:26" s="36" customFormat="1" ht="78.75" customHeight="1">
      <c r="B13" s="62" t="s">
        <v>47</v>
      </c>
      <c r="C13" s="67"/>
      <c r="D13" s="67"/>
      <c r="E13" s="337" t="s">
        <v>48</v>
      </c>
      <c r="F13" s="338"/>
      <c r="G13" s="349">
        <f>IFERROR((I15+J53+J69+J74),"")</f>
        <v>0</v>
      </c>
      <c r="H13" s="350"/>
      <c r="I13" s="350"/>
      <c r="J13" s="350"/>
      <c r="K13" s="351"/>
    </row>
    <row r="14" spans="1:26" ht="15.75">
      <c r="B14" s="35"/>
      <c r="C14" s="35"/>
    </row>
    <row r="15" spans="1:26" s="9" customFormat="1" ht="26.45" customHeight="1">
      <c r="B15" s="62" t="s">
        <v>49</v>
      </c>
      <c r="C15" s="83"/>
      <c r="D15" s="83"/>
      <c r="E15" s="83"/>
      <c r="F15" s="84"/>
      <c r="G15" s="84"/>
      <c r="H15" s="84"/>
      <c r="I15" s="85">
        <f>IFERROR((H16+H20+H28+H32+H35+H41+H48+H49+H50+H51),"")</f>
        <v>0</v>
      </c>
      <c r="J15" s="10"/>
    </row>
    <row r="16" spans="1:26" customFormat="1" ht="32.1" customHeight="1">
      <c r="C16" s="309" t="s">
        <v>50</v>
      </c>
      <c r="D16" s="309"/>
      <c r="E16" s="309"/>
      <c r="F16" s="309"/>
      <c r="G16" s="309"/>
      <c r="H16" s="133">
        <f>SUM(G17:G19)</f>
        <v>0</v>
      </c>
    </row>
    <row r="17" spans="3:9" customFormat="1" ht="32.1" customHeight="1">
      <c r="C17" s="310"/>
      <c r="D17" s="91" t="s">
        <v>51</v>
      </c>
      <c r="E17" s="312" t="s">
        <v>52</v>
      </c>
      <c r="F17" s="272"/>
      <c r="G17" s="134">
        <f>IF(COUNTIF('ERC Grant'!$C$7:$C$106,"ADVANCED GRANT")&gt;0,5,0)</f>
        <v>0</v>
      </c>
      <c r="H17" s="16"/>
    </row>
    <row r="18" spans="3:9" customFormat="1" ht="32.1" customHeight="1">
      <c r="C18" s="310"/>
      <c r="D18" s="91" t="s">
        <v>53</v>
      </c>
      <c r="E18" s="312"/>
      <c r="F18" s="273"/>
      <c r="G18" s="135">
        <f>IF(COUNTIF('ERC Grant'!$C$7:$C$106,"Consolidator Grant")&gt;0,4,0)</f>
        <v>0</v>
      </c>
      <c r="H18" s="16"/>
    </row>
    <row r="19" spans="3:9" customFormat="1" ht="32.1" customHeight="1">
      <c r="C19" s="311"/>
      <c r="D19" s="91" t="s">
        <v>54</v>
      </c>
      <c r="E19" s="313"/>
      <c r="F19" s="273"/>
      <c r="G19" s="135">
        <f>IF(COUNTIF('ERC Grant'!$C$7:$C$106,"Starting Grant")&gt;0,3,0)</f>
        <v>0</v>
      </c>
      <c r="H19" s="16"/>
    </row>
    <row r="20" spans="3:9" ht="66.75" customHeight="1">
      <c r="C20" s="316" t="s">
        <v>55</v>
      </c>
      <c r="D20" s="317"/>
      <c r="E20" s="314" t="s">
        <v>56</v>
      </c>
      <c r="F20" s="96"/>
      <c r="G20" s="97"/>
      <c r="H20" s="136">
        <f>'1.2.a.Projectes Internacionals'!D4</f>
        <v>0</v>
      </c>
    </row>
    <row r="21" spans="3:9" ht="28.5" customHeight="1">
      <c r="C21" s="92"/>
      <c r="D21" s="93" t="s">
        <v>57</v>
      </c>
      <c r="E21" s="315"/>
      <c r="F21" s="37"/>
      <c r="G21" s="38"/>
    </row>
    <row r="22" spans="3:9" ht="23.25" customHeight="1">
      <c r="C22" s="94"/>
      <c r="D22" s="94" t="s">
        <v>58</v>
      </c>
      <c r="E22" s="315"/>
      <c r="F22" s="25"/>
      <c r="G22" s="18"/>
    </row>
    <row r="23" spans="3:9" ht="24" customHeight="1">
      <c r="C23" s="94"/>
      <c r="D23" s="94" t="s">
        <v>59</v>
      </c>
      <c r="E23" s="315"/>
      <c r="F23" s="25"/>
      <c r="G23" s="18"/>
    </row>
    <row r="24" spans="3:9" ht="27" customHeight="1">
      <c r="C24" s="94"/>
      <c r="D24" s="94" t="s">
        <v>60</v>
      </c>
      <c r="E24" s="315"/>
      <c r="F24" s="25"/>
      <c r="G24" s="18"/>
    </row>
    <row r="25" spans="3:9" ht="24.75" customHeight="1">
      <c r="C25" s="94"/>
      <c r="D25" s="94" t="s">
        <v>61</v>
      </c>
      <c r="E25" s="315"/>
      <c r="F25" s="25"/>
      <c r="G25" s="18"/>
    </row>
    <row r="26" spans="3:9" ht="20.25" customHeight="1">
      <c r="C26" s="95"/>
      <c r="D26" s="93" t="s">
        <v>62</v>
      </c>
      <c r="E26" s="315"/>
      <c r="F26" s="25"/>
      <c r="G26" s="18"/>
    </row>
    <row r="27" spans="3:9" ht="21.75" customHeight="1">
      <c r="C27" s="95"/>
      <c r="D27" s="93" t="s">
        <v>63</v>
      </c>
      <c r="E27" s="315"/>
      <c r="F27" s="26"/>
      <c r="G27" s="18"/>
    </row>
    <row r="28" spans="3:9" ht="63.75" customHeight="1">
      <c r="C28" s="303" t="s">
        <v>64</v>
      </c>
      <c r="D28" s="304"/>
      <c r="E28" s="314" t="s">
        <v>65</v>
      </c>
      <c r="F28" s="117"/>
      <c r="G28" s="145"/>
      <c r="H28" s="136">
        <f>'1.2.b.Projectes I+D+i'!D4</f>
        <v>0</v>
      </c>
      <c r="I28" s="39"/>
    </row>
    <row r="29" spans="3:9" ht="33" customHeight="1">
      <c r="C29" s="98"/>
      <c r="D29" s="99" t="s">
        <v>66</v>
      </c>
      <c r="E29" s="320"/>
      <c r="F29" s="27"/>
      <c r="G29" s="18"/>
    </row>
    <row r="30" spans="3:9" ht="32.25" customHeight="1">
      <c r="C30" s="100"/>
      <c r="D30" s="99" t="s">
        <v>67</v>
      </c>
      <c r="E30" s="320"/>
      <c r="F30" s="28"/>
      <c r="G30" s="18"/>
    </row>
    <row r="31" spans="3:9" ht="25.5" customHeight="1">
      <c r="C31" s="101"/>
      <c r="D31" s="102" t="s">
        <v>68</v>
      </c>
      <c r="E31" s="315"/>
      <c r="F31" s="28"/>
      <c r="G31" s="18"/>
    </row>
    <row r="32" spans="3:9" ht="43.5" customHeight="1">
      <c r="C32" s="103" t="s">
        <v>69</v>
      </c>
      <c r="D32" s="104"/>
      <c r="E32" s="105"/>
      <c r="F32" s="105"/>
      <c r="G32" s="112"/>
      <c r="H32" s="137">
        <f>'1.2.c.SGR'!D4</f>
        <v>0</v>
      </c>
      <c r="I32" s="15"/>
    </row>
    <row r="33" spans="3:9" ht="36" customHeight="1">
      <c r="C33" s="93"/>
      <c r="D33" s="106" t="s">
        <v>70</v>
      </c>
      <c r="E33" s="326" t="s">
        <v>71</v>
      </c>
      <c r="F33" s="28"/>
      <c r="G33" s="18"/>
    </row>
    <row r="34" spans="3:9" ht="37.5" customHeight="1">
      <c r="C34" s="95"/>
      <c r="D34" s="93" t="s">
        <v>72</v>
      </c>
      <c r="E34" s="326"/>
      <c r="F34" s="28"/>
      <c r="G34" s="18"/>
    </row>
    <row r="35" spans="3:9" ht="63" customHeight="1">
      <c r="C35" s="318" t="s">
        <v>73</v>
      </c>
      <c r="D35" s="323"/>
      <c r="E35" s="306" t="s">
        <v>74</v>
      </c>
      <c r="F35" s="146"/>
      <c r="G35" s="147"/>
      <c r="H35" s="133">
        <f>'1.2.d.Publicacions'!C4</f>
        <v>0</v>
      </c>
    </row>
    <row r="36" spans="3:9" ht="48.75" customHeight="1">
      <c r="C36" s="107"/>
      <c r="D36" s="108" t="s">
        <v>75</v>
      </c>
      <c r="E36" s="307"/>
      <c r="F36" s="108" t="s">
        <v>76</v>
      </c>
      <c r="G36" s="133" t="str">
        <f>IFERROR(VLOOKUP($D$7,'AGR INT'!A1:L5,12,0),"")</f>
        <v/>
      </c>
    </row>
    <row r="37" spans="3:9" ht="77.25" customHeight="1">
      <c r="C37" s="107"/>
      <c r="D37" s="109" t="s">
        <v>77</v>
      </c>
      <c r="E37" s="150"/>
      <c r="F37" s="149"/>
      <c r="G37" s="133" t="str">
        <f>IFERROR(VLOOKUP('Valoració '!D7,Tabla1[[#All],[NIF / NIE]:[C normalitzat]],10,0),"")</f>
        <v/>
      </c>
      <c r="H37" s="14"/>
    </row>
    <row r="38" spans="3:9" ht="32.25" customHeight="1">
      <c r="C38" s="107"/>
      <c r="D38" s="108" t="s">
        <v>78</v>
      </c>
      <c r="E38" s="110"/>
      <c r="F38" s="90"/>
      <c r="G38" s="133">
        <f>IFERROR(IF('1.2.d.Publicacions'!H6&gt;3,3,0),"")</f>
        <v>0</v>
      </c>
    </row>
    <row r="39" spans="3:9" ht="32.25" customHeight="1">
      <c r="C39" s="107"/>
      <c r="D39" s="108" t="s">
        <v>79</v>
      </c>
      <c r="E39" s="110"/>
      <c r="F39" s="90"/>
      <c r="G39" s="133">
        <f>SUM('1.2.d.Publicacions'!I8:I207)</f>
        <v>0</v>
      </c>
    </row>
    <row r="40" spans="3:9" ht="32.25" customHeight="1">
      <c r="C40" s="107"/>
      <c r="D40" s="108" t="s">
        <v>80</v>
      </c>
      <c r="E40" s="111"/>
      <c r="F40" s="90"/>
      <c r="G40" s="133">
        <f>IFERROR(SUM('1.2.d.Publicacions'!J8:J207),"")</f>
        <v>0</v>
      </c>
    </row>
    <row r="41" spans="3:9" ht="29.25" customHeight="1">
      <c r="C41" s="318" t="s">
        <v>81</v>
      </c>
      <c r="D41" s="319"/>
      <c r="E41" s="306" t="s">
        <v>82</v>
      </c>
      <c r="F41" s="148"/>
      <c r="G41" s="147"/>
      <c r="H41" s="133">
        <f>'1.2.e.Transferència'!E4</f>
        <v>0</v>
      </c>
      <c r="I41" s="15"/>
    </row>
    <row r="42" spans="3:9" ht="43.5" customHeight="1">
      <c r="C42" s="107"/>
      <c r="D42" s="109" t="s">
        <v>83</v>
      </c>
      <c r="E42" s="307"/>
      <c r="F42" s="27"/>
      <c r="G42" s="18"/>
    </row>
    <row r="43" spans="3:9" ht="39" customHeight="1">
      <c r="C43" s="107"/>
      <c r="D43" s="109" t="s">
        <v>84</v>
      </c>
      <c r="E43" s="307"/>
      <c r="F43" s="28"/>
      <c r="G43" s="18"/>
    </row>
    <row r="44" spans="3:9" ht="42.75" customHeight="1">
      <c r="C44" s="107"/>
      <c r="D44" s="109" t="s">
        <v>85</v>
      </c>
      <c r="E44" s="307"/>
      <c r="F44" s="28"/>
      <c r="G44" s="18"/>
    </row>
    <row r="45" spans="3:9" ht="32.25" customHeight="1">
      <c r="C45" s="107"/>
      <c r="D45" s="109" t="s">
        <v>86</v>
      </c>
      <c r="E45" s="307"/>
      <c r="F45" s="28"/>
      <c r="G45" s="18"/>
    </row>
    <row r="46" spans="3:9" ht="32.25" customHeight="1">
      <c r="C46" s="107"/>
      <c r="D46" s="109" t="s">
        <v>87</v>
      </c>
      <c r="E46" s="307"/>
      <c r="F46" s="28"/>
      <c r="G46" s="18"/>
    </row>
    <row r="47" spans="3:9" ht="32.25" customHeight="1">
      <c r="C47" s="107"/>
      <c r="D47" s="102" t="s">
        <v>88</v>
      </c>
      <c r="E47" s="308"/>
      <c r="F47" s="29"/>
      <c r="G47" s="18"/>
    </row>
    <row r="48" spans="3:9" ht="72" customHeight="1">
      <c r="C48" s="318" t="s">
        <v>89</v>
      </c>
      <c r="D48" s="323"/>
      <c r="E48" s="112" t="s">
        <v>90</v>
      </c>
      <c r="F48" s="139">
        <f>COUNTIF('1.2.f. Institucions acadèmiques'!B8:B107,"*")</f>
        <v>0</v>
      </c>
      <c r="G48" s="140"/>
      <c r="H48" s="138">
        <f>IF(F48&lt;=10,F48*0.1,1)</f>
        <v>0</v>
      </c>
      <c r="I48" s="39"/>
    </row>
    <row r="49" spans="2:10" ht="60" customHeight="1">
      <c r="C49" s="318" t="s">
        <v>91</v>
      </c>
      <c r="D49" s="323"/>
      <c r="E49" s="112" t="s">
        <v>92</v>
      </c>
      <c r="F49" s="139">
        <f>COUNTIF('1.2.g.Direcció'!B6:B105,"*")</f>
        <v>0</v>
      </c>
      <c r="G49" s="141"/>
      <c r="H49" s="138">
        <f>IF(F49&lt;=2,F49*0.5,1)</f>
        <v>0</v>
      </c>
      <c r="I49" s="39"/>
    </row>
    <row r="50" spans="2:10" ht="162.75" customHeight="1">
      <c r="C50" s="318" t="s">
        <v>93</v>
      </c>
      <c r="D50" s="319"/>
      <c r="E50" s="112" t="s">
        <v>94</v>
      </c>
      <c r="F50" s="274" t="s">
        <v>95</v>
      </c>
      <c r="G50" s="141"/>
      <c r="H50" s="138">
        <v>0</v>
      </c>
      <c r="I50" s="39" t="s">
        <v>96</v>
      </c>
    </row>
    <row r="51" spans="2:10" customFormat="1" ht="60" customHeight="1">
      <c r="C51" s="303" t="s">
        <v>97</v>
      </c>
      <c r="D51" s="305"/>
      <c r="E51" s="113" t="s">
        <v>98</v>
      </c>
      <c r="F51" s="275" t="s">
        <v>99</v>
      </c>
      <c r="G51" s="142"/>
      <c r="H51" s="66">
        <f>+IF(F51="SI",1,0)</f>
        <v>0</v>
      </c>
      <c r="I51" s="16"/>
    </row>
    <row r="52" spans="2:10" ht="26.25" customHeight="1">
      <c r="D52" s="15" t="s">
        <v>100</v>
      </c>
      <c r="G52" s="41"/>
    </row>
    <row r="53" spans="2:10" s="12" customFormat="1" ht="45" customHeight="1">
      <c r="B53" s="321" t="s">
        <v>101</v>
      </c>
      <c r="C53" s="322"/>
      <c r="D53" s="322"/>
      <c r="E53" s="322"/>
      <c r="F53" s="86"/>
      <c r="G53" s="86"/>
      <c r="H53" s="86"/>
      <c r="I53" s="86"/>
      <c r="J53" s="87">
        <f>(G54+G59+G60+H61+H62+G66+G67+'2.vii altres mèrits docents'!D4)*2</f>
        <v>0</v>
      </c>
    </row>
    <row r="54" spans="2:10" ht="23.1" customHeight="1">
      <c r="C54" s="303" t="s">
        <v>102</v>
      </c>
      <c r="D54" s="304"/>
      <c r="E54" s="314" t="s">
        <v>103</v>
      </c>
      <c r="F54" s="148"/>
      <c r="G54" s="133">
        <f>'2.ii.Projectes Innovació Docent'!D4</f>
        <v>0</v>
      </c>
      <c r="H54" s="21"/>
    </row>
    <row r="55" spans="2:10" ht="23.1" customHeight="1">
      <c r="C55" s="117"/>
      <c r="D55" s="91" t="s">
        <v>104</v>
      </c>
      <c r="E55" s="320"/>
      <c r="F55" s="27"/>
      <c r="G55" s="18"/>
    </row>
    <row r="56" spans="2:10" ht="23.1" customHeight="1">
      <c r="C56" s="117"/>
      <c r="D56" s="118" t="s">
        <v>105</v>
      </c>
      <c r="E56" s="320"/>
      <c r="F56" s="28"/>
      <c r="G56" s="18"/>
    </row>
    <row r="57" spans="2:10" ht="37.5" customHeight="1">
      <c r="C57" s="117"/>
      <c r="D57" s="91" t="s">
        <v>106</v>
      </c>
      <c r="E57" s="315"/>
      <c r="F57" s="28"/>
      <c r="G57" s="18"/>
    </row>
    <row r="58" spans="2:10" ht="29.25" customHeight="1">
      <c r="C58" s="117"/>
      <c r="D58" s="119" t="s">
        <v>107</v>
      </c>
      <c r="E58" s="333"/>
      <c r="F58" s="29"/>
      <c r="G58" s="18"/>
    </row>
    <row r="59" spans="2:10" ht="38.25" customHeight="1">
      <c r="C59" s="303" t="s">
        <v>108</v>
      </c>
      <c r="D59" s="305"/>
      <c r="E59" s="120" t="s">
        <v>109</v>
      </c>
      <c r="F59" s="143"/>
      <c r="G59" s="133">
        <f>IF(F59=" ",0,F59)</f>
        <v>0</v>
      </c>
    </row>
    <row r="60" spans="2:10" ht="96" customHeight="1">
      <c r="C60" s="303" t="s">
        <v>110</v>
      </c>
      <c r="D60" s="305"/>
      <c r="E60" s="112" t="s">
        <v>111</v>
      </c>
      <c r="F60" s="144"/>
      <c r="G60" s="133">
        <f>'2.iv.Tesis'!E2</f>
        <v>0</v>
      </c>
    </row>
    <row r="61" spans="2:10" customFormat="1" ht="35.25" customHeight="1">
      <c r="C61" s="303" t="s">
        <v>112</v>
      </c>
      <c r="D61" s="304"/>
      <c r="E61" s="304"/>
      <c r="F61" s="305"/>
      <c r="G61" s="135">
        <f>_xlfn.XLOOKUP($D$7,'AGR INT'!$A:$A,'AGR INT'!N:N,0,0)</f>
        <v>0</v>
      </c>
      <c r="H61" s="135">
        <f>_xlfn.XLOOKUP($D$7,'AGR INT'!$A:$A,'AGR INT'!M:M,0,0)</f>
        <v>0</v>
      </c>
    </row>
    <row r="62" spans="2:10" customFormat="1" ht="35.25" customHeight="1">
      <c r="C62" s="303" t="s">
        <v>113</v>
      </c>
      <c r="D62" s="304"/>
      <c r="E62" s="304"/>
      <c r="F62" s="304"/>
      <c r="G62" s="305"/>
      <c r="H62" s="135">
        <f>'2.v.2. Experiència Docent'!E3</f>
        <v>0</v>
      </c>
    </row>
    <row r="63" spans="2:10" customFormat="1" ht="48" customHeight="1">
      <c r="C63" s="327"/>
      <c r="D63" s="91" t="s">
        <v>114</v>
      </c>
      <c r="E63" s="330" t="s">
        <v>115</v>
      </c>
      <c r="F63" s="144"/>
      <c r="G63" s="135">
        <f>IF('2.v.2. Experiència Docent'!E3=3,3,0)</f>
        <v>0</v>
      </c>
      <c r="H63" s="16"/>
    </row>
    <row r="64" spans="2:10" customFormat="1" ht="45.75" customHeight="1">
      <c r="C64" s="328"/>
      <c r="D64" s="91" t="s">
        <v>116</v>
      </c>
      <c r="E64" s="331"/>
      <c r="F64" s="144"/>
      <c r="G64" s="135">
        <f>IF('2.v.2. Experiència Docent'!E3=2,2,0)</f>
        <v>0</v>
      </c>
      <c r="H64" s="16"/>
    </row>
    <row r="65" spans="2:10" customFormat="1" ht="54" customHeight="1">
      <c r="C65" s="329"/>
      <c r="D65" s="91" t="s">
        <v>117</v>
      </c>
      <c r="E65" s="332"/>
      <c r="F65" s="144"/>
      <c r="G65" s="135">
        <f>IF('2.v.2. Experiència Docent'!E3=1,1,0)</f>
        <v>0</v>
      </c>
      <c r="H65" s="16"/>
    </row>
    <row r="66" spans="2:10" ht="106.5" customHeight="1">
      <c r="C66" s="303" t="s">
        <v>118</v>
      </c>
      <c r="D66" s="305"/>
      <c r="E66" s="112" t="s">
        <v>119</v>
      </c>
      <c r="F66" s="144"/>
      <c r="G66" s="133">
        <f>'2.vi. Comissions docència'!C4</f>
        <v>0</v>
      </c>
    </row>
    <row r="67" spans="2:10" ht="95.25" customHeight="1">
      <c r="C67" s="303" t="s">
        <v>120</v>
      </c>
      <c r="D67" s="305"/>
      <c r="E67" s="112" t="s">
        <v>94</v>
      </c>
      <c r="F67" s="144">
        <v>0</v>
      </c>
      <c r="G67" s="133">
        <f>'2.vii altres mèrits docents'!D4</f>
        <v>0</v>
      </c>
      <c r="H67" s="39" t="s">
        <v>96</v>
      </c>
    </row>
    <row r="68" spans="2:10" ht="34.5" customHeight="1">
      <c r="D68" s="15" t="s">
        <v>100</v>
      </c>
    </row>
    <row r="69" spans="2:10" s="12" customFormat="1" ht="18.75">
      <c r="B69" s="62" t="s">
        <v>121</v>
      </c>
      <c r="C69" s="89"/>
      <c r="D69" s="89"/>
      <c r="E69" s="89"/>
      <c r="F69" s="89"/>
      <c r="G69" s="89"/>
      <c r="H69" s="86"/>
      <c r="I69" s="86"/>
      <c r="J69" s="87">
        <f>IF(I70&gt;=3,3,IF(I70&gt;0,I70,0))</f>
        <v>0</v>
      </c>
    </row>
    <row r="70" spans="2:10" s="9" customFormat="1" ht="26.45" customHeight="1">
      <c r="B70" s="324" t="s">
        <v>122</v>
      </c>
      <c r="C70" s="325"/>
      <c r="D70" s="325"/>
      <c r="E70" s="325"/>
      <c r="F70" s="115"/>
      <c r="G70" s="115"/>
      <c r="H70" s="116"/>
      <c r="I70" s="85">
        <f>(G71+G72)*1.5</f>
        <v>0</v>
      </c>
      <c r="J70" s="10"/>
    </row>
    <row r="71" spans="2:10" customFormat="1" ht="93.75" customHeight="1">
      <c r="C71" s="303" t="s">
        <v>123</v>
      </c>
      <c r="D71" s="305"/>
      <c r="E71" s="114" t="s">
        <v>124</v>
      </c>
      <c r="F71" s="69">
        <v>0</v>
      </c>
      <c r="G71" s="135">
        <f>+F71*0.4</f>
        <v>0</v>
      </c>
      <c r="H71" s="16"/>
    </row>
    <row r="72" spans="2:10" customFormat="1" ht="95.25" customHeight="1">
      <c r="C72" s="303" t="s">
        <v>125</v>
      </c>
      <c r="D72" s="305"/>
      <c r="E72" s="114" t="s">
        <v>124</v>
      </c>
      <c r="F72" s="70">
        <v>0</v>
      </c>
      <c r="G72" s="134">
        <f>+F72*0.2</f>
        <v>0</v>
      </c>
      <c r="H72" s="16"/>
    </row>
    <row r="74" spans="2:10" s="12" customFormat="1" ht="33.75" customHeight="1">
      <c r="B74" s="62" t="s">
        <v>126</v>
      </c>
      <c r="C74" s="86"/>
      <c r="D74" s="86"/>
      <c r="E74" s="86"/>
      <c r="F74" s="86"/>
      <c r="G74" s="86"/>
      <c r="H74" s="86"/>
      <c r="I74" s="86"/>
      <c r="J74" s="88">
        <f>IF(G75="Segons criteri comissió",0,0)</f>
        <v>0</v>
      </c>
    </row>
    <row r="75" spans="2:10" ht="60" customHeight="1">
      <c r="C75" s="303" t="s">
        <v>127</v>
      </c>
      <c r="D75" s="305"/>
      <c r="E75" s="112" t="s">
        <v>128</v>
      </c>
      <c r="F75" s="71" t="s">
        <v>99</v>
      </c>
      <c r="G75" s="144" t="str">
        <f>IF(F75="NO","","Segons criteri comissió")</f>
        <v/>
      </c>
      <c r="H75" s="14"/>
    </row>
  </sheetData>
  <sheetProtection algorithmName="SHA-512" hashValue="gAzO1n0wt6PH87OCDupmO6dBsdps0jwqLU6cmNeTUaYJmljLxF5QVBhd+tjdt3JkllFmeyQZIPGLasV8CsXmAg==" saltValue="4QEH47ricVhd3pdR6rtL6g==" spinCount="100000" sheet="1" objects="1" scenarios="1"/>
  <dataConsolidate/>
  <mergeCells count="42">
    <mergeCell ref="A2:K2"/>
    <mergeCell ref="E13:F13"/>
    <mergeCell ref="B7:C7"/>
    <mergeCell ref="B8:D8"/>
    <mergeCell ref="B9:C9"/>
    <mergeCell ref="B11:C11"/>
    <mergeCell ref="B10:C10"/>
    <mergeCell ref="G12:K12"/>
    <mergeCell ref="F7:K7"/>
    <mergeCell ref="G13:K13"/>
    <mergeCell ref="F8:K9"/>
    <mergeCell ref="C75:D75"/>
    <mergeCell ref="B70:E70"/>
    <mergeCell ref="E33:E34"/>
    <mergeCell ref="C63:C65"/>
    <mergeCell ref="E63:E65"/>
    <mergeCell ref="C71:D71"/>
    <mergeCell ref="C72:D72"/>
    <mergeCell ref="C59:D59"/>
    <mergeCell ref="C67:D67"/>
    <mergeCell ref="E35:E36"/>
    <mergeCell ref="E54:E58"/>
    <mergeCell ref="C60:D60"/>
    <mergeCell ref="C51:D51"/>
    <mergeCell ref="C62:G62"/>
    <mergeCell ref="C50:D50"/>
    <mergeCell ref="C48:D48"/>
    <mergeCell ref="C61:F61"/>
    <mergeCell ref="C66:D66"/>
    <mergeCell ref="E41:E47"/>
    <mergeCell ref="C54:D54"/>
    <mergeCell ref="C16:G16"/>
    <mergeCell ref="C17:C19"/>
    <mergeCell ref="E17:E19"/>
    <mergeCell ref="E20:E27"/>
    <mergeCell ref="C20:D20"/>
    <mergeCell ref="C28:D28"/>
    <mergeCell ref="C41:D41"/>
    <mergeCell ref="E28:E31"/>
    <mergeCell ref="B53:E53"/>
    <mergeCell ref="C49:D49"/>
    <mergeCell ref="C35:D35"/>
  </mergeCells>
  <dataValidations xWindow="923" yWindow="592" count="22">
    <dataValidation type="list" allowBlank="1" showErrorMessage="1" errorTitle="Error" error="Escollir una de les dos opcions del desplegable" promptTitle="MEMBRE ELECTE INSTITUCIONS" prompt="Indicar si s'és membre electe d'institucions de gran prestig nacional i internacional." sqref="F75" xr:uid="{00000000-0002-0000-0200-000000000000}">
      <formula1>"SI,NO"</formula1>
    </dataValidation>
    <dataValidation type="whole" operator="greaterThanOrEqual" allowBlank="1" showErrorMessage="1" errorTitle="Error" prompt="Introduir el nombre de projectes computats_x000a_" sqref="F55:F58" xr:uid="{00000000-0002-0000-0200-000001000000}">
      <formula1>0</formula1>
    </dataValidation>
    <dataValidation type="whole" operator="greaterThanOrEqual" allowBlank="1" showErrorMessage="1" errorTitle="Error" prompt="Introduir el nombre de SGR finançats dels que s'ha estat IP" sqref="F32:G34 F35" xr:uid="{00000000-0002-0000-0200-000002000000}">
      <formula1>0</formula1>
    </dataValidation>
    <dataValidation type="whole" operator="greaterThanOrEqual" allowBlank="1" showInputMessage="1" showErrorMessage="1" errorTitle="ERROR" error="Escollir una de les dos opcions del desplegable" prompt="Introduir nombre de mèrits a avaluar" sqref="F67" xr:uid="{00000000-0002-0000-0200-000003000000}">
      <formula1>0</formula1>
    </dataValidation>
    <dataValidation type="whole" operator="greaterThanOrEqual" allowBlank="1" showInputMessage="1" showErrorMessage="1" sqref="G22:G25 G33:G34 G29:G31" xr:uid="{00000000-0002-0000-0200-000004000000}">
      <formula1>0</formula1>
    </dataValidation>
    <dataValidation type="whole" operator="greaterThanOrEqual" allowBlank="1" showErrorMessage="1" errorTitle="Error" prompt="Introduir el nombre de convenis-any internacionals vigents en els que s'és responsable_x000a_" sqref="F42" xr:uid="{00000000-0002-0000-0200-000005000000}">
      <formula1>0</formula1>
    </dataValidation>
    <dataValidation type="whole" operator="greaterThanOrEqual" allowBlank="1" showInputMessage="1" showErrorMessage="1" errorTitle="Error" prompt="Introduir el nombre de convenis-any internacionals vigents en els que s'hi participa" sqref="F43" xr:uid="{00000000-0002-0000-0200-000006000000}">
      <formula1>0</formula1>
    </dataValidation>
    <dataValidation type="whole" operator="greaterThanOrEqual" allowBlank="1" showErrorMessage="1" errorTitle="Error" prompt="Introduir el nombre de convenis-any nacionals vigents en els que s'és responsable_x000a_" sqref="F44:F46" xr:uid="{00000000-0002-0000-0200-000007000000}">
      <formula1>0</formula1>
    </dataValidation>
    <dataValidation operator="greaterThanOrEqual" allowBlank="1" showErrorMessage="1" errorTitle="Error" prompt="Introduir el nombre d'institucions en les que és membre electe" sqref="F48" xr:uid="{00000000-0002-0000-0200-000008000000}"/>
    <dataValidation type="whole" operator="greaterThanOrEqual" allowBlank="1" showErrorMessage="1" errorTitle="Error" prompt="Introduir el nombre de monografies de categoria 2" sqref="G41 F38:F40" xr:uid="{00000000-0002-0000-0200-000009000000}">
      <formula1>0</formula1>
    </dataValidation>
    <dataValidation type="whole" operator="greaterThanOrEqual" allowBlank="1" showErrorMessage="1" errorTitle="Error" prompt="Introduir el nombre de patents" sqref="F47" xr:uid="{00000000-0002-0000-0200-00000A000000}">
      <formula1>0</formula1>
    </dataValidation>
    <dataValidation type="whole" operator="greaterThanOrEqual" allowBlank="1" showErrorMessage="1" errorTitle="ERROR" error="El límit són 5 trams." prompt="Introduir el nombre de tesis doctorals" sqref="F60" xr:uid="{00000000-0002-0000-0200-00000B000000}">
      <formula1>0</formula1>
    </dataValidation>
    <dataValidation operator="greaterThanOrEqual" allowBlank="1" showErrorMessage="1" errorTitle="ERROR" error="El límit són 5 trams." prompt="Introduir el nombre de mèrits per període de 3 anys" sqref="F66" xr:uid="{00000000-0002-0000-0200-00000C000000}"/>
    <dataValidation type="decimal" operator="greaterThanOrEqual" allowBlank="1" showInputMessage="1" showErrorMessage="1" errorTitle="Error" prompt="Mitja de cites rebudes per àmbit de coneixement al llarg de 5 anys, segons l'agència Thomson " sqref="F37" xr:uid="{00000000-0002-0000-0200-00000D000000}">
      <formula1>0</formula1>
    </dataValidation>
    <dataValidation type="whole" allowBlank="1" showErrorMessage="1" errorTitle="Error" prompt="Introduir el nombre de mèrits a avaluar" sqref="F49:G49 G48 G50 G52" xr:uid="{00000000-0002-0000-0200-00000E000000}">
      <formula1>0</formula1>
      <formula2>1000</formula2>
    </dataValidation>
    <dataValidation allowBlank="1" showErrorMessage="1" prompt="Introduir el nombre de projectes d'aquest tipus (la duració estandard és de 3 anys, si aquesta és diferent es calcularà la part proporcional)" sqref="F22:F27 F33:F34 F29:F31" xr:uid="{00000000-0002-0000-0200-00000F000000}"/>
    <dataValidation allowBlank="1" showInputMessage="1" showErrorMessage="1" errorTitle="Error" error="Escollir una de les dues opcions del desplegable" sqref="F17:F19" xr:uid="{00000000-0002-0000-0200-000010000000}"/>
    <dataValidation type="list" allowBlank="1" showErrorMessage="1" errorTitle="Error" error="Escollir una de les dos opcions del desplegable" promptTitle="DIRECCIÓ GRANS INSTITUCIONS" prompt="Indicar si s'és membre electe d'institucions de gran prestig nacional i internacional." sqref="F51:G51" xr:uid="{00000000-0002-0000-0200-000011000000}">
      <formula1>"SI,NO"</formula1>
    </dataValidation>
    <dataValidation type="decimal" allowBlank="1" showInputMessage="1" showErrorMessage="1" errorTitle="Error" prompt="Introduir el nombre d'anys  d'exercici dels càrrecs_x000a_" sqref="F71:F72" xr:uid="{00000000-0002-0000-0200-000012000000}">
      <formula1>0</formula1>
      <formula2>1000</formula2>
    </dataValidation>
    <dataValidation allowBlank="1" showErrorMessage="1" errorTitle="Error" prompt="_x000a_" sqref="F63:F65" xr:uid="{00000000-0002-0000-0200-000013000000}"/>
    <dataValidation operator="greaterThanOrEqual" allowBlank="1" showInputMessage="1" showErrorMessage="1" errorTitle="Error" prompt="Introduir l'àrea de coneixement" sqref="F36" xr:uid="{00000000-0002-0000-0200-000014000000}"/>
    <dataValidation operator="greaterThanOrEqual" allowBlank="1" showInputMessage="1" showErrorMessage="1" errorTitle="ERROR" error="Escollir una de les dos opcions del desplegable" prompt="Introduir nombre de mèrits a avaluar" sqref="F50" xr:uid="{53275893-BF1F-4035-BC8F-8E5935014482}"/>
  </dataValidations>
  <pageMargins left="0.70866141732283472" right="0.70866141732283472" top="0.74803149606299213" bottom="0.74803149606299213" header="0.31496062992125984" footer="0.31496062992125984"/>
  <pageSetup paperSize="9" scale="5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ull3"/>
  <dimension ref="B3:D279"/>
  <sheetViews>
    <sheetView workbookViewId="0">
      <selection activeCell="B25" sqref="B25"/>
    </sheetView>
  </sheetViews>
  <sheetFormatPr defaultColWidth="9.140625" defaultRowHeight="15"/>
  <cols>
    <col min="2" max="2" width="49.5703125" customWidth="1"/>
    <col min="3" max="3" width="14.85546875" style="13" customWidth="1"/>
    <col min="4" max="4" width="21.5703125" customWidth="1"/>
  </cols>
  <sheetData>
    <row r="3" spans="2:3">
      <c r="B3" s="153" t="s">
        <v>129</v>
      </c>
      <c r="C3" s="154" t="s">
        <v>130</v>
      </c>
    </row>
    <row r="4" spans="2:3">
      <c r="B4" s="152" t="s">
        <v>131</v>
      </c>
      <c r="C4" s="155">
        <v>10</v>
      </c>
    </row>
    <row r="5" spans="2:3">
      <c r="B5" s="152" t="s">
        <v>132</v>
      </c>
      <c r="C5" s="155">
        <v>10</v>
      </c>
    </row>
    <row r="6" spans="2:3">
      <c r="B6" s="152" t="s">
        <v>133</v>
      </c>
      <c r="C6" s="155">
        <v>15</v>
      </c>
    </row>
    <row r="7" spans="2:3">
      <c r="B7" s="152" t="s">
        <v>134</v>
      </c>
      <c r="C7" s="155">
        <v>20</v>
      </c>
    </row>
    <row r="8" spans="2:3">
      <c r="B8" s="152" t="s">
        <v>135</v>
      </c>
      <c r="C8" s="155">
        <v>20</v>
      </c>
    </row>
    <row r="9" spans="2:3">
      <c r="B9" s="152" t="s">
        <v>136</v>
      </c>
      <c r="C9" s="155">
        <v>8</v>
      </c>
    </row>
    <row r="13" spans="2:3">
      <c r="B13" s="156" t="s">
        <v>137</v>
      </c>
      <c r="C13" t="s">
        <v>138</v>
      </c>
    </row>
    <row r="14" spans="2:3">
      <c r="B14" s="156" t="s">
        <v>139</v>
      </c>
      <c r="C14" t="s">
        <v>140</v>
      </c>
    </row>
    <row r="15" spans="2:3">
      <c r="B15" s="156" t="s">
        <v>141</v>
      </c>
      <c r="C15" t="s">
        <v>142</v>
      </c>
    </row>
    <row r="16" spans="2:3">
      <c r="B16" s="156" t="s">
        <v>143</v>
      </c>
      <c r="C16" t="s">
        <v>144</v>
      </c>
    </row>
    <row r="17" spans="2:4">
      <c r="B17" s="156" t="s">
        <v>145</v>
      </c>
      <c r="C17" t="s">
        <v>146</v>
      </c>
    </row>
    <row r="18" spans="2:4">
      <c r="B18" s="156" t="s">
        <v>147</v>
      </c>
      <c r="C18" t="s">
        <v>148</v>
      </c>
    </row>
    <row r="19" spans="2:4">
      <c r="B19" s="156" t="s">
        <v>149</v>
      </c>
      <c r="C19" t="s">
        <v>150</v>
      </c>
    </row>
    <row r="20" spans="2:4">
      <c r="B20" s="156" t="s">
        <v>151</v>
      </c>
      <c r="C20" t="s">
        <v>152</v>
      </c>
    </row>
    <row r="21" spans="2:4">
      <c r="B21" s="156" t="s">
        <v>153</v>
      </c>
      <c r="C21" t="s">
        <v>154</v>
      </c>
    </row>
    <row r="25" spans="2:4">
      <c r="B25" s="264" t="s">
        <v>155</v>
      </c>
      <c r="C25" s="265" t="s">
        <v>156</v>
      </c>
      <c r="D25" s="268" t="s">
        <v>157</v>
      </c>
    </row>
    <row r="26" spans="2:4">
      <c r="B26" s="266" t="s">
        <v>158</v>
      </c>
      <c r="C26" s="267">
        <v>14.190000000000001</v>
      </c>
      <c r="D26" s="269" t="s">
        <v>159</v>
      </c>
    </row>
    <row r="27" spans="2:4">
      <c r="B27" s="266" t="s">
        <v>160</v>
      </c>
      <c r="C27" s="267">
        <v>9.3425000000000011</v>
      </c>
      <c r="D27" s="269" t="s">
        <v>159</v>
      </c>
    </row>
    <row r="28" spans="2:4">
      <c r="B28" s="266" t="s">
        <v>161</v>
      </c>
      <c r="C28" s="267">
        <v>6.6475000000000009</v>
      </c>
      <c r="D28" s="269" t="s">
        <v>159</v>
      </c>
    </row>
    <row r="29" spans="2:4">
      <c r="B29" s="266" t="s">
        <v>162</v>
      </c>
      <c r="C29" s="267">
        <v>13.41</v>
      </c>
      <c r="D29" s="269" t="s">
        <v>159</v>
      </c>
    </row>
    <row r="30" spans="2:4">
      <c r="B30" s="266" t="s">
        <v>163</v>
      </c>
      <c r="C30" s="267">
        <v>14.942499999999999</v>
      </c>
      <c r="D30" s="269" t="s">
        <v>159</v>
      </c>
    </row>
    <row r="31" spans="2:4">
      <c r="B31" s="266" t="s">
        <v>164</v>
      </c>
      <c r="C31" s="267">
        <v>7.1775000000000002</v>
      </c>
      <c r="D31" s="269" t="s">
        <v>159</v>
      </c>
    </row>
    <row r="32" spans="2:4">
      <c r="B32" s="266" t="s">
        <v>165</v>
      </c>
      <c r="C32" s="267">
        <v>8.2799999999999994</v>
      </c>
      <c r="D32" s="269" t="s">
        <v>159</v>
      </c>
    </row>
    <row r="33" spans="2:4">
      <c r="B33" s="266" t="s">
        <v>166</v>
      </c>
      <c r="C33" s="267">
        <v>6.1425000000000001</v>
      </c>
      <c r="D33" s="269" t="s">
        <v>159</v>
      </c>
    </row>
    <row r="34" spans="2:4">
      <c r="B34" s="266" t="s">
        <v>167</v>
      </c>
      <c r="C34" s="267">
        <v>14.540000000000001</v>
      </c>
      <c r="D34" s="269" t="s">
        <v>159</v>
      </c>
    </row>
    <row r="35" spans="2:4">
      <c r="B35" s="266" t="s">
        <v>168</v>
      </c>
      <c r="C35" s="267">
        <v>11.977499999999999</v>
      </c>
      <c r="D35" s="269" t="s">
        <v>159</v>
      </c>
    </row>
    <row r="36" spans="2:4">
      <c r="B36" s="266" t="s">
        <v>169</v>
      </c>
      <c r="C36" s="267">
        <v>9.0775000000000006</v>
      </c>
      <c r="D36" s="269" t="s">
        <v>159</v>
      </c>
    </row>
    <row r="37" spans="2:4">
      <c r="B37" s="266" t="s">
        <v>170</v>
      </c>
      <c r="C37" s="267">
        <v>14.3025</v>
      </c>
      <c r="D37" s="269" t="s">
        <v>159</v>
      </c>
    </row>
    <row r="38" spans="2:4">
      <c r="B38" s="266" t="s">
        <v>171</v>
      </c>
      <c r="C38" s="267">
        <v>11.612500000000001</v>
      </c>
      <c r="D38" s="269" t="s">
        <v>159</v>
      </c>
    </row>
    <row r="39" spans="2:4">
      <c r="B39" s="266" t="s">
        <v>172</v>
      </c>
      <c r="C39" s="267">
        <v>7.2925000000000004</v>
      </c>
      <c r="D39" s="269" t="s">
        <v>159</v>
      </c>
    </row>
    <row r="40" spans="2:4">
      <c r="B40" s="266" t="s">
        <v>173</v>
      </c>
      <c r="C40" s="267">
        <v>4.1550000000000002</v>
      </c>
      <c r="D40" s="269" t="s">
        <v>159</v>
      </c>
    </row>
    <row r="41" spans="2:4">
      <c r="B41" s="266" t="s">
        <v>174</v>
      </c>
      <c r="C41" s="267">
        <v>9.9725000000000001</v>
      </c>
      <c r="D41" s="269" t="s">
        <v>159</v>
      </c>
    </row>
    <row r="42" spans="2:4">
      <c r="B42" s="266" t="s">
        <v>175</v>
      </c>
      <c r="C42" s="267">
        <v>8.0875000000000004</v>
      </c>
      <c r="D42" s="269" t="s">
        <v>159</v>
      </c>
    </row>
    <row r="43" spans="2:4">
      <c r="B43" s="266" t="s">
        <v>176</v>
      </c>
      <c r="C43" s="267">
        <v>15.38</v>
      </c>
      <c r="D43" s="269" t="s">
        <v>159</v>
      </c>
    </row>
    <row r="44" spans="2:4">
      <c r="B44" s="266" t="s">
        <v>177</v>
      </c>
      <c r="C44" s="267">
        <v>5.7925000000000004</v>
      </c>
      <c r="D44" s="269" t="s">
        <v>159</v>
      </c>
    </row>
    <row r="45" spans="2:4">
      <c r="B45" s="266" t="s">
        <v>178</v>
      </c>
      <c r="C45" s="267">
        <v>10.87</v>
      </c>
      <c r="D45" s="269" t="s">
        <v>159</v>
      </c>
    </row>
    <row r="46" spans="2:4">
      <c r="B46" s="266" t="s">
        <v>179</v>
      </c>
      <c r="C46" s="267">
        <v>5.2850000000000001</v>
      </c>
      <c r="D46" s="269" t="s">
        <v>159</v>
      </c>
    </row>
    <row r="47" spans="2:4">
      <c r="B47" s="266" t="s">
        <v>180</v>
      </c>
      <c r="C47" s="267">
        <v>12.94</v>
      </c>
      <c r="D47" s="269" t="s">
        <v>159</v>
      </c>
    </row>
    <row r="48" spans="2:4">
      <c r="B48" s="266" t="s">
        <v>181</v>
      </c>
      <c r="C48" s="267">
        <v>8.4599999999999991</v>
      </c>
      <c r="D48" s="269" t="s">
        <v>159</v>
      </c>
    </row>
    <row r="49" spans="2:4">
      <c r="B49" s="266" t="s">
        <v>182</v>
      </c>
      <c r="C49" s="267">
        <v>15.765000000000001</v>
      </c>
      <c r="D49" s="269" t="s">
        <v>159</v>
      </c>
    </row>
    <row r="50" spans="2:4">
      <c r="B50" s="266" t="s">
        <v>183</v>
      </c>
      <c r="C50" s="267">
        <v>8.41</v>
      </c>
      <c r="D50" s="269" t="s">
        <v>159</v>
      </c>
    </row>
    <row r="51" spans="2:4">
      <c r="B51" s="266" t="s">
        <v>184</v>
      </c>
      <c r="C51" s="267">
        <v>8.1624999999999996</v>
      </c>
      <c r="D51" s="269" t="s">
        <v>159</v>
      </c>
    </row>
    <row r="52" spans="2:4">
      <c r="B52" s="266" t="s">
        <v>185</v>
      </c>
      <c r="C52" s="267">
        <v>6.4325000000000001</v>
      </c>
      <c r="D52" s="269" t="s">
        <v>159</v>
      </c>
    </row>
    <row r="53" spans="2:4">
      <c r="B53" s="266" t="s">
        <v>186</v>
      </c>
      <c r="C53" s="267">
        <v>8.5925000000000011</v>
      </c>
      <c r="D53" s="269" t="s">
        <v>159</v>
      </c>
    </row>
    <row r="54" spans="2:4">
      <c r="B54" s="266" t="s">
        <v>187</v>
      </c>
      <c r="C54" s="267">
        <v>7.4799999999999995</v>
      </c>
      <c r="D54" s="269" t="s">
        <v>159</v>
      </c>
    </row>
    <row r="55" spans="2:4">
      <c r="B55" s="266" t="s">
        <v>188</v>
      </c>
      <c r="C55" s="267">
        <v>13.5025</v>
      </c>
      <c r="D55" s="269" t="s">
        <v>159</v>
      </c>
    </row>
    <row r="56" spans="2:4">
      <c r="B56" s="266" t="s">
        <v>189</v>
      </c>
      <c r="C56" s="267">
        <v>5.7649999999999997</v>
      </c>
      <c r="D56" s="269" t="s">
        <v>159</v>
      </c>
    </row>
    <row r="57" spans="2:4">
      <c r="B57" s="266" t="s">
        <v>190</v>
      </c>
      <c r="C57" s="267">
        <v>8.9400000000000013</v>
      </c>
      <c r="D57" s="269" t="s">
        <v>159</v>
      </c>
    </row>
    <row r="58" spans="2:4">
      <c r="B58" s="266" t="s">
        <v>191</v>
      </c>
      <c r="C58" s="267">
        <v>10.022500000000001</v>
      </c>
      <c r="D58" s="269" t="s">
        <v>159</v>
      </c>
    </row>
    <row r="59" spans="2:4">
      <c r="B59" s="266" t="s">
        <v>192</v>
      </c>
      <c r="C59" s="267">
        <v>6.6375000000000002</v>
      </c>
      <c r="D59" s="269" t="s">
        <v>159</v>
      </c>
    </row>
    <row r="60" spans="2:4">
      <c r="B60" s="266" t="s">
        <v>193</v>
      </c>
      <c r="C60" s="267">
        <v>9.9625000000000021</v>
      </c>
      <c r="D60" s="269" t="s">
        <v>159</v>
      </c>
    </row>
    <row r="61" spans="2:4">
      <c r="B61" s="266" t="s">
        <v>194</v>
      </c>
      <c r="C61" s="267">
        <v>12.290000000000001</v>
      </c>
      <c r="D61" s="269" t="s">
        <v>159</v>
      </c>
    </row>
    <row r="62" spans="2:4">
      <c r="B62" s="266" t="s">
        <v>195</v>
      </c>
      <c r="C62" s="267">
        <v>13.37</v>
      </c>
      <c r="D62" s="269" t="s">
        <v>159</v>
      </c>
    </row>
    <row r="63" spans="2:4">
      <c r="B63" s="266" t="s">
        <v>196</v>
      </c>
      <c r="C63" s="267">
        <v>9.4474999999999998</v>
      </c>
      <c r="D63" s="269" t="s">
        <v>159</v>
      </c>
    </row>
    <row r="64" spans="2:4">
      <c r="B64" s="266" t="s">
        <v>197</v>
      </c>
      <c r="C64" s="267">
        <v>8.0525000000000002</v>
      </c>
      <c r="D64" s="269" t="s">
        <v>159</v>
      </c>
    </row>
    <row r="65" spans="2:4">
      <c r="B65" s="266" t="s">
        <v>198</v>
      </c>
      <c r="C65" s="267">
        <v>10.937499999999998</v>
      </c>
      <c r="D65" s="269" t="s">
        <v>159</v>
      </c>
    </row>
    <row r="66" spans="2:4">
      <c r="B66" s="266" t="s">
        <v>199</v>
      </c>
      <c r="C66" s="267">
        <v>9.7449999999999992</v>
      </c>
      <c r="D66" s="269" t="s">
        <v>159</v>
      </c>
    </row>
    <row r="67" spans="2:4">
      <c r="B67" s="266" t="s">
        <v>200</v>
      </c>
      <c r="C67" s="267">
        <v>8.8699999999999992</v>
      </c>
      <c r="D67" s="269" t="s">
        <v>159</v>
      </c>
    </row>
    <row r="68" spans="2:4">
      <c r="B68" s="266" t="s">
        <v>201</v>
      </c>
      <c r="C68" s="267">
        <v>10.559999999999999</v>
      </c>
      <c r="D68" s="269" t="s">
        <v>159</v>
      </c>
    </row>
    <row r="69" spans="2:4">
      <c r="B69" s="266" t="s">
        <v>202</v>
      </c>
      <c r="C69" s="267">
        <v>5.1325000000000003</v>
      </c>
      <c r="D69" s="269" t="s">
        <v>203</v>
      </c>
    </row>
    <row r="70" spans="2:4">
      <c r="B70" s="266" t="s">
        <v>204</v>
      </c>
      <c r="C70" s="267">
        <v>15.987499999999999</v>
      </c>
      <c r="D70" s="269" t="s">
        <v>203</v>
      </c>
    </row>
    <row r="71" spans="2:4">
      <c r="B71" s="266" t="s">
        <v>205</v>
      </c>
      <c r="C71" s="267">
        <v>6.04</v>
      </c>
      <c r="D71" s="269" t="s">
        <v>203</v>
      </c>
    </row>
    <row r="72" spans="2:4">
      <c r="B72" s="266" t="s">
        <v>206</v>
      </c>
      <c r="C72" s="267">
        <v>7.125</v>
      </c>
      <c r="D72" s="269" t="s">
        <v>203</v>
      </c>
    </row>
    <row r="73" spans="2:4">
      <c r="B73" s="266" t="s">
        <v>207</v>
      </c>
      <c r="C73" s="267">
        <v>7.7325000000000008</v>
      </c>
      <c r="D73" s="269" t="s">
        <v>203</v>
      </c>
    </row>
    <row r="74" spans="2:4">
      <c r="B74" s="266" t="s">
        <v>208</v>
      </c>
      <c r="C74" s="267">
        <v>6.5075000000000003</v>
      </c>
      <c r="D74" s="269" t="s">
        <v>203</v>
      </c>
    </row>
    <row r="75" spans="2:4">
      <c r="B75" s="266" t="s">
        <v>209</v>
      </c>
      <c r="C75" s="267">
        <v>7.92</v>
      </c>
      <c r="D75" s="269" t="s">
        <v>203</v>
      </c>
    </row>
    <row r="76" spans="2:4">
      <c r="B76" s="266" t="s">
        <v>210</v>
      </c>
      <c r="C76" s="267">
        <v>10.962499999999999</v>
      </c>
      <c r="D76" s="269" t="s">
        <v>203</v>
      </c>
    </row>
    <row r="77" spans="2:4">
      <c r="B77" s="266" t="s">
        <v>211</v>
      </c>
      <c r="C77" s="267">
        <v>11.455</v>
      </c>
      <c r="D77" s="269" t="s">
        <v>203</v>
      </c>
    </row>
    <row r="78" spans="2:4">
      <c r="B78" s="266" t="s">
        <v>212</v>
      </c>
      <c r="C78" s="267">
        <v>15.56</v>
      </c>
      <c r="D78" s="269" t="s">
        <v>203</v>
      </c>
    </row>
    <row r="79" spans="2:4">
      <c r="B79" s="266" t="s">
        <v>213</v>
      </c>
      <c r="C79" s="267">
        <v>10.685</v>
      </c>
      <c r="D79" s="269" t="s">
        <v>203</v>
      </c>
    </row>
    <row r="80" spans="2:4">
      <c r="B80" s="266" t="s">
        <v>214</v>
      </c>
      <c r="C80" s="267">
        <v>11.772499999999999</v>
      </c>
      <c r="D80" s="269" t="s">
        <v>203</v>
      </c>
    </row>
    <row r="81" spans="2:4">
      <c r="B81" s="266" t="s">
        <v>215</v>
      </c>
      <c r="C81" s="267">
        <v>12.282499999999999</v>
      </c>
      <c r="D81" s="269" t="s">
        <v>203</v>
      </c>
    </row>
    <row r="82" spans="2:4">
      <c r="B82" s="266" t="s">
        <v>216</v>
      </c>
      <c r="C82" s="267">
        <v>13.272500000000001</v>
      </c>
      <c r="D82" s="269" t="s">
        <v>203</v>
      </c>
    </row>
    <row r="83" spans="2:4">
      <c r="B83" s="266" t="s">
        <v>217</v>
      </c>
      <c r="C83" s="267">
        <v>14.9125</v>
      </c>
      <c r="D83" s="269" t="s">
        <v>203</v>
      </c>
    </row>
    <row r="84" spans="2:4">
      <c r="B84" s="266" t="s">
        <v>218</v>
      </c>
      <c r="C84" s="267">
        <v>20.13</v>
      </c>
      <c r="D84" s="269" t="s">
        <v>203</v>
      </c>
    </row>
    <row r="85" spans="2:4">
      <c r="B85" s="266" t="s">
        <v>219</v>
      </c>
      <c r="C85" s="267">
        <v>10.440000000000001</v>
      </c>
      <c r="D85" s="269" t="s">
        <v>203</v>
      </c>
    </row>
    <row r="86" spans="2:4">
      <c r="B86" s="266" t="s">
        <v>220</v>
      </c>
      <c r="C86" s="267">
        <v>11.9125</v>
      </c>
      <c r="D86" s="269" t="s">
        <v>203</v>
      </c>
    </row>
    <row r="87" spans="2:4">
      <c r="B87" s="266" t="s">
        <v>221</v>
      </c>
      <c r="C87" s="267">
        <v>13.055</v>
      </c>
      <c r="D87" s="269" t="s">
        <v>203</v>
      </c>
    </row>
    <row r="88" spans="2:4">
      <c r="B88" s="266" t="s">
        <v>222</v>
      </c>
      <c r="C88" s="267">
        <v>12.732500000000002</v>
      </c>
      <c r="D88" s="269" t="s">
        <v>203</v>
      </c>
    </row>
    <row r="89" spans="2:4">
      <c r="B89" s="266" t="s">
        <v>223</v>
      </c>
      <c r="C89" s="267">
        <v>14.314999999999998</v>
      </c>
      <c r="D89" s="269" t="s">
        <v>203</v>
      </c>
    </row>
    <row r="90" spans="2:4">
      <c r="B90" s="266" t="s">
        <v>224</v>
      </c>
      <c r="C90" s="267">
        <v>6.4950000000000001</v>
      </c>
      <c r="D90" s="269" t="s">
        <v>203</v>
      </c>
    </row>
    <row r="91" spans="2:4">
      <c r="B91" s="266" t="s">
        <v>225</v>
      </c>
      <c r="C91" s="267">
        <v>14.362500000000001</v>
      </c>
      <c r="D91" s="269" t="s">
        <v>203</v>
      </c>
    </row>
    <row r="92" spans="2:4">
      <c r="B92" s="266" t="s">
        <v>226</v>
      </c>
      <c r="C92" s="267">
        <v>14.342499999999999</v>
      </c>
      <c r="D92" s="269" t="s">
        <v>203</v>
      </c>
    </row>
    <row r="93" spans="2:4">
      <c r="B93" s="266" t="s">
        <v>227</v>
      </c>
      <c r="C93" s="267">
        <v>7.6350000000000007</v>
      </c>
      <c r="D93" s="269" t="s">
        <v>203</v>
      </c>
    </row>
    <row r="94" spans="2:4">
      <c r="B94" s="266" t="s">
        <v>228</v>
      </c>
      <c r="C94" s="267">
        <v>10.379999999999999</v>
      </c>
      <c r="D94" s="269" t="s">
        <v>203</v>
      </c>
    </row>
    <row r="95" spans="2:4">
      <c r="B95" s="266" t="s">
        <v>229</v>
      </c>
      <c r="C95" s="267">
        <v>7.26</v>
      </c>
      <c r="D95" s="269" t="s">
        <v>203</v>
      </c>
    </row>
    <row r="96" spans="2:4">
      <c r="B96" s="266" t="s">
        <v>230</v>
      </c>
      <c r="C96" s="267">
        <v>13.9725</v>
      </c>
      <c r="D96" s="269" t="s">
        <v>203</v>
      </c>
    </row>
    <row r="97" spans="2:4">
      <c r="B97" s="266" t="s">
        <v>231</v>
      </c>
      <c r="C97" s="267">
        <v>6.2049999999999992</v>
      </c>
      <c r="D97" s="269" t="s">
        <v>203</v>
      </c>
    </row>
    <row r="98" spans="2:4">
      <c r="B98" s="266" t="s">
        <v>232</v>
      </c>
      <c r="C98" s="267">
        <v>15.397499999999999</v>
      </c>
      <c r="D98" s="269" t="s">
        <v>203</v>
      </c>
    </row>
    <row r="99" spans="2:4">
      <c r="B99" s="266" t="s">
        <v>233</v>
      </c>
      <c r="C99" s="267">
        <v>9.57</v>
      </c>
      <c r="D99" s="269" t="s">
        <v>203</v>
      </c>
    </row>
    <row r="100" spans="2:4">
      <c r="B100" s="266" t="s">
        <v>234</v>
      </c>
      <c r="C100" s="267">
        <v>8.6675000000000004</v>
      </c>
      <c r="D100" s="269" t="s">
        <v>203</v>
      </c>
    </row>
    <row r="101" spans="2:4">
      <c r="B101" s="266" t="s">
        <v>235</v>
      </c>
      <c r="C101" s="267">
        <v>14.275</v>
      </c>
      <c r="D101" s="269" t="s">
        <v>203</v>
      </c>
    </row>
    <row r="102" spans="2:4">
      <c r="B102" s="266" t="s">
        <v>236</v>
      </c>
      <c r="C102" s="267">
        <v>9.2175000000000011</v>
      </c>
      <c r="D102" s="269" t="s">
        <v>203</v>
      </c>
    </row>
    <row r="103" spans="2:4">
      <c r="B103" s="266" t="s">
        <v>237</v>
      </c>
      <c r="C103" s="267">
        <v>14.489999999999998</v>
      </c>
      <c r="D103" s="269" t="s">
        <v>203</v>
      </c>
    </row>
    <row r="104" spans="2:4">
      <c r="B104" s="266" t="s">
        <v>238</v>
      </c>
      <c r="C104" s="267">
        <v>14.307499999999999</v>
      </c>
      <c r="D104" s="269" t="s">
        <v>203</v>
      </c>
    </row>
    <row r="105" spans="2:4">
      <c r="B105" s="266" t="s">
        <v>239</v>
      </c>
      <c r="C105" s="267">
        <v>4.53</v>
      </c>
      <c r="D105" s="269" t="s">
        <v>203</v>
      </c>
    </row>
    <row r="106" spans="2:4">
      <c r="B106" s="266" t="s">
        <v>240</v>
      </c>
      <c r="C106" s="267">
        <v>11.192500000000001</v>
      </c>
      <c r="D106" s="269" t="s">
        <v>203</v>
      </c>
    </row>
    <row r="107" spans="2:4">
      <c r="B107" s="266" t="s">
        <v>241</v>
      </c>
      <c r="C107" s="267">
        <v>11.032500000000001</v>
      </c>
      <c r="D107" s="269" t="s">
        <v>203</v>
      </c>
    </row>
    <row r="108" spans="2:4">
      <c r="B108" s="266" t="s">
        <v>242</v>
      </c>
      <c r="C108" s="267">
        <v>11.1</v>
      </c>
      <c r="D108" s="269" t="s">
        <v>203</v>
      </c>
    </row>
    <row r="109" spans="2:4">
      <c r="B109" s="266" t="s">
        <v>243</v>
      </c>
      <c r="C109" s="267">
        <v>10.684999999999999</v>
      </c>
      <c r="D109" s="269" t="s">
        <v>203</v>
      </c>
    </row>
    <row r="110" spans="2:4">
      <c r="B110" s="266" t="s">
        <v>244</v>
      </c>
      <c r="C110" s="267">
        <v>10.622499999999999</v>
      </c>
      <c r="D110" s="269" t="s">
        <v>203</v>
      </c>
    </row>
    <row r="111" spans="2:4">
      <c r="B111" s="266" t="s">
        <v>245</v>
      </c>
      <c r="C111" s="267">
        <v>10.3225</v>
      </c>
      <c r="D111" s="269" t="s">
        <v>203</v>
      </c>
    </row>
    <row r="112" spans="2:4">
      <c r="B112" s="266" t="s">
        <v>246</v>
      </c>
      <c r="C112" s="267">
        <v>5.2675000000000001</v>
      </c>
      <c r="D112" s="269" t="s">
        <v>203</v>
      </c>
    </row>
    <row r="113" spans="2:4">
      <c r="B113" s="266" t="s">
        <v>247</v>
      </c>
      <c r="C113" s="267">
        <v>13.32</v>
      </c>
      <c r="D113" s="269" t="s">
        <v>203</v>
      </c>
    </row>
    <row r="114" spans="2:4">
      <c r="B114" s="266" t="s">
        <v>248</v>
      </c>
      <c r="C114" s="267">
        <v>8.5175000000000001</v>
      </c>
      <c r="D114" s="269" t="s">
        <v>249</v>
      </c>
    </row>
    <row r="115" spans="2:4">
      <c r="B115" s="266" t="s">
        <v>250</v>
      </c>
      <c r="C115" s="267">
        <v>14.577500000000001</v>
      </c>
      <c r="D115" s="269" t="s">
        <v>249</v>
      </c>
    </row>
    <row r="116" spans="2:4">
      <c r="B116" s="266" t="s">
        <v>251</v>
      </c>
      <c r="C116" s="267">
        <v>13.434999999999999</v>
      </c>
      <c r="D116" s="269" t="s">
        <v>249</v>
      </c>
    </row>
    <row r="117" spans="2:4">
      <c r="B117" s="266" t="s">
        <v>252</v>
      </c>
      <c r="C117" s="267">
        <v>12.690000000000001</v>
      </c>
      <c r="D117" s="269" t="s">
        <v>249</v>
      </c>
    </row>
    <row r="118" spans="2:4">
      <c r="B118" s="266" t="s">
        <v>253</v>
      </c>
      <c r="C118" s="267">
        <v>13.31</v>
      </c>
      <c r="D118" s="269" t="s">
        <v>249</v>
      </c>
    </row>
    <row r="119" spans="2:4">
      <c r="B119" s="266" t="s">
        <v>254</v>
      </c>
      <c r="C119" s="267">
        <v>9.5675000000000008</v>
      </c>
      <c r="D119" s="269" t="s">
        <v>249</v>
      </c>
    </row>
    <row r="120" spans="2:4">
      <c r="B120" s="266" t="s">
        <v>255</v>
      </c>
      <c r="C120" s="267">
        <v>20.974999999999998</v>
      </c>
      <c r="D120" s="269" t="s">
        <v>249</v>
      </c>
    </row>
    <row r="121" spans="2:4">
      <c r="B121" s="266" t="s">
        <v>256</v>
      </c>
      <c r="C121" s="267">
        <v>11.1675</v>
      </c>
      <c r="D121" s="269" t="s">
        <v>249</v>
      </c>
    </row>
    <row r="122" spans="2:4">
      <c r="B122" s="266" t="s">
        <v>257</v>
      </c>
      <c r="C122" s="267">
        <v>20.59</v>
      </c>
      <c r="D122" s="269" t="s">
        <v>249</v>
      </c>
    </row>
    <row r="123" spans="2:4">
      <c r="B123" s="266" t="s">
        <v>258</v>
      </c>
      <c r="C123" s="267">
        <v>13.247499999999999</v>
      </c>
      <c r="D123" s="269" t="s">
        <v>249</v>
      </c>
    </row>
    <row r="124" spans="2:4">
      <c r="B124" s="266" t="s">
        <v>259</v>
      </c>
      <c r="C124" s="267">
        <v>13.6675</v>
      </c>
      <c r="D124" s="269" t="s">
        <v>249</v>
      </c>
    </row>
    <row r="125" spans="2:4">
      <c r="B125" s="266" t="s">
        <v>260</v>
      </c>
      <c r="C125" s="267">
        <v>9.86</v>
      </c>
      <c r="D125" s="269" t="s">
        <v>249</v>
      </c>
    </row>
    <row r="126" spans="2:4">
      <c r="B126" s="266" t="s">
        <v>261</v>
      </c>
      <c r="C126" s="267">
        <v>9.77</v>
      </c>
      <c r="D126" s="269" t="s">
        <v>249</v>
      </c>
    </row>
    <row r="127" spans="2:4">
      <c r="B127" s="266" t="s">
        <v>262</v>
      </c>
      <c r="C127" s="267">
        <v>11.59</v>
      </c>
      <c r="D127" s="269" t="s">
        <v>249</v>
      </c>
    </row>
    <row r="128" spans="2:4">
      <c r="B128" s="266" t="s">
        <v>263</v>
      </c>
      <c r="C128" s="267">
        <v>7.9525000000000006</v>
      </c>
      <c r="D128" s="269" t="s">
        <v>249</v>
      </c>
    </row>
    <row r="129" spans="2:4">
      <c r="B129" s="266" t="s">
        <v>264</v>
      </c>
      <c r="C129" s="267">
        <v>8.4774999999999991</v>
      </c>
      <c r="D129" s="269" t="s">
        <v>249</v>
      </c>
    </row>
    <row r="130" spans="2:4">
      <c r="B130" s="266" t="s">
        <v>265</v>
      </c>
      <c r="C130" s="267">
        <v>11.24</v>
      </c>
      <c r="D130" s="269" t="s">
        <v>249</v>
      </c>
    </row>
    <row r="131" spans="2:4">
      <c r="B131" s="266" t="s">
        <v>266</v>
      </c>
      <c r="C131" s="267">
        <v>8.43</v>
      </c>
      <c r="D131" s="269" t="s">
        <v>249</v>
      </c>
    </row>
    <row r="132" spans="2:4">
      <c r="B132" s="266" t="s">
        <v>267</v>
      </c>
      <c r="C132" s="267">
        <v>17.5425</v>
      </c>
      <c r="D132" s="269" t="s">
        <v>249</v>
      </c>
    </row>
    <row r="133" spans="2:4">
      <c r="B133" s="266" t="s">
        <v>268</v>
      </c>
      <c r="C133" s="267">
        <v>20.309999999999999</v>
      </c>
      <c r="D133" s="269" t="s">
        <v>249</v>
      </c>
    </row>
    <row r="134" spans="2:4">
      <c r="B134" s="266" t="s">
        <v>269</v>
      </c>
      <c r="C134" s="267">
        <v>6.1774999999999993</v>
      </c>
      <c r="D134" s="269" t="s">
        <v>249</v>
      </c>
    </row>
    <row r="135" spans="2:4">
      <c r="B135" s="266" t="s">
        <v>270</v>
      </c>
      <c r="C135" s="267">
        <v>11.167499999999999</v>
      </c>
      <c r="D135" s="269" t="s">
        <v>249</v>
      </c>
    </row>
    <row r="136" spans="2:4">
      <c r="B136" s="266" t="s">
        <v>271</v>
      </c>
      <c r="C136" s="267">
        <v>14.844999999999999</v>
      </c>
      <c r="D136" s="269" t="s">
        <v>249</v>
      </c>
    </row>
    <row r="137" spans="2:4">
      <c r="B137" s="266" t="s">
        <v>272</v>
      </c>
      <c r="C137" s="267">
        <v>9.73</v>
      </c>
      <c r="D137" s="269" t="s">
        <v>249</v>
      </c>
    </row>
    <row r="138" spans="2:4">
      <c r="B138" s="266" t="s">
        <v>273</v>
      </c>
      <c r="C138" s="267">
        <v>11.02</v>
      </c>
      <c r="D138" s="269" t="s">
        <v>249</v>
      </c>
    </row>
    <row r="139" spans="2:4">
      <c r="B139" s="266" t="s">
        <v>274</v>
      </c>
      <c r="C139" s="267">
        <v>20.54</v>
      </c>
      <c r="D139" s="269" t="s">
        <v>249</v>
      </c>
    </row>
    <row r="140" spans="2:4">
      <c r="B140" s="266" t="s">
        <v>275</v>
      </c>
      <c r="C140" s="267">
        <v>9.870000000000001</v>
      </c>
      <c r="D140" s="269" t="s">
        <v>249</v>
      </c>
    </row>
    <row r="141" spans="2:4">
      <c r="B141" s="266" t="s">
        <v>276</v>
      </c>
      <c r="C141" s="267">
        <v>11.525</v>
      </c>
      <c r="D141" s="269" t="s">
        <v>249</v>
      </c>
    </row>
    <row r="142" spans="2:4">
      <c r="B142" s="266" t="s">
        <v>277</v>
      </c>
      <c r="C142" s="267">
        <v>11.3925</v>
      </c>
      <c r="D142" s="269" t="s">
        <v>249</v>
      </c>
    </row>
    <row r="143" spans="2:4">
      <c r="B143" s="266" t="s">
        <v>278</v>
      </c>
      <c r="C143" s="267">
        <v>7.4700000000000006</v>
      </c>
      <c r="D143" s="269" t="s">
        <v>249</v>
      </c>
    </row>
    <row r="144" spans="2:4">
      <c r="B144" s="266" t="s">
        <v>279</v>
      </c>
      <c r="C144" s="267">
        <v>9.33</v>
      </c>
      <c r="D144" s="269" t="s">
        <v>249</v>
      </c>
    </row>
    <row r="145" spans="2:4">
      <c r="B145" s="266" t="s">
        <v>280</v>
      </c>
      <c r="C145" s="267">
        <v>8.51</v>
      </c>
      <c r="D145" s="269" t="s">
        <v>249</v>
      </c>
    </row>
    <row r="146" spans="2:4">
      <c r="B146" s="266" t="s">
        <v>281</v>
      </c>
      <c r="C146" s="267">
        <v>7.8724999999999996</v>
      </c>
      <c r="D146" s="269" t="s">
        <v>249</v>
      </c>
    </row>
    <row r="147" spans="2:4">
      <c r="B147" s="266" t="s">
        <v>282</v>
      </c>
      <c r="C147" s="267">
        <v>5.0724999999999998</v>
      </c>
      <c r="D147" s="269" t="s">
        <v>249</v>
      </c>
    </row>
    <row r="148" spans="2:4">
      <c r="B148" s="266" t="s">
        <v>283</v>
      </c>
      <c r="C148" s="267">
        <v>7.8475000000000001</v>
      </c>
      <c r="D148" s="269" t="s">
        <v>249</v>
      </c>
    </row>
    <row r="149" spans="2:4">
      <c r="B149" s="266" t="s">
        <v>284</v>
      </c>
      <c r="C149" s="267">
        <v>11</v>
      </c>
      <c r="D149" s="269" t="s">
        <v>249</v>
      </c>
    </row>
    <row r="150" spans="2:4">
      <c r="B150" s="266" t="s">
        <v>285</v>
      </c>
      <c r="C150" s="267">
        <v>11.022499999999999</v>
      </c>
      <c r="D150" s="269" t="s">
        <v>249</v>
      </c>
    </row>
    <row r="151" spans="2:4">
      <c r="B151" s="266" t="s">
        <v>286</v>
      </c>
      <c r="C151" s="267">
        <v>7.6400000000000006</v>
      </c>
      <c r="D151" s="269" t="s">
        <v>249</v>
      </c>
    </row>
    <row r="152" spans="2:4">
      <c r="B152" s="266" t="s">
        <v>287</v>
      </c>
      <c r="C152" s="267">
        <v>10.947500000000002</v>
      </c>
      <c r="D152" s="269" t="s">
        <v>249</v>
      </c>
    </row>
    <row r="153" spans="2:4">
      <c r="B153" s="266" t="s">
        <v>288</v>
      </c>
      <c r="C153" s="267">
        <v>17.667499999999997</v>
      </c>
      <c r="D153" s="269" t="s">
        <v>249</v>
      </c>
    </row>
    <row r="154" spans="2:4">
      <c r="B154" s="266" t="s">
        <v>289</v>
      </c>
      <c r="C154" s="267">
        <v>13.61</v>
      </c>
      <c r="D154" s="269" t="s">
        <v>249</v>
      </c>
    </row>
    <row r="155" spans="2:4">
      <c r="B155" s="266" t="s">
        <v>290</v>
      </c>
      <c r="C155" s="267">
        <v>10.645</v>
      </c>
      <c r="D155" s="269" t="s">
        <v>249</v>
      </c>
    </row>
    <row r="156" spans="2:4">
      <c r="B156" s="266" t="s">
        <v>291</v>
      </c>
      <c r="C156" s="267">
        <v>1.9924999999999999</v>
      </c>
      <c r="D156" s="269" t="s">
        <v>249</v>
      </c>
    </row>
    <row r="157" spans="2:4">
      <c r="B157" s="266" t="s">
        <v>292</v>
      </c>
      <c r="C157" s="267">
        <v>15.645</v>
      </c>
      <c r="D157" s="269" t="s">
        <v>249</v>
      </c>
    </row>
    <row r="158" spans="2:4">
      <c r="B158" s="266" t="s">
        <v>293</v>
      </c>
      <c r="C158" s="267">
        <v>9.11</v>
      </c>
      <c r="D158" s="269" t="s">
        <v>249</v>
      </c>
    </row>
    <row r="159" spans="2:4">
      <c r="B159" s="266" t="s">
        <v>294</v>
      </c>
      <c r="C159" s="267">
        <v>6.37</v>
      </c>
      <c r="D159" s="269" t="s">
        <v>249</v>
      </c>
    </row>
    <row r="160" spans="2:4">
      <c r="B160" s="266" t="s">
        <v>295</v>
      </c>
      <c r="C160" s="267">
        <v>12.414999999999999</v>
      </c>
      <c r="D160" s="269" t="s">
        <v>249</v>
      </c>
    </row>
    <row r="161" spans="2:4">
      <c r="B161" s="266" t="s">
        <v>296</v>
      </c>
      <c r="C161" s="267">
        <v>13.43</v>
      </c>
      <c r="D161" s="269" t="s">
        <v>249</v>
      </c>
    </row>
    <row r="162" spans="2:4">
      <c r="B162" s="266" t="s">
        <v>297</v>
      </c>
      <c r="C162" s="267">
        <v>17.579999999999998</v>
      </c>
      <c r="D162" s="269" t="s">
        <v>249</v>
      </c>
    </row>
    <row r="163" spans="2:4">
      <c r="B163" s="266" t="s">
        <v>298</v>
      </c>
      <c r="C163" s="267">
        <v>6.0350000000000001</v>
      </c>
      <c r="D163" s="269" t="s">
        <v>249</v>
      </c>
    </row>
    <row r="164" spans="2:4">
      <c r="B164" s="266" t="s">
        <v>299</v>
      </c>
      <c r="C164" s="267">
        <v>7.02</v>
      </c>
      <c r="D164" s="269" t="s">
        <v>249</v>
      </c>
    </row>
    <row r="165" spans="2:4">
      <c r="B165" s="266" t="s">
        <v>300</v>
      </c>
      <c r="C165" s="267">
        <v>9.5650000000000013</v>
      </c>
      <c r="D165" s="269" t="s">
        <v>249</v>
      </c>
    </row>
    <row r="166" spans="2:4">
      <c r="B166" s="266" t="s">
        <v>301</v>
      </c>
      <c r="C166" s="267">
        <v>3.13</v>
      </c>
      <c r="D166" s="269" t="s">
        <v>249</v>
      </c>
    </row>
    <row r="167" spans="2:4">
      <c r="B167" s="266" t="s">
        <v>302</v>
      </c>
      <c r="C167" s="267">
        <v>4.9799999999999995</v>
      </c>
      <c r="D167" s="269" t="s">
        <v>249</v>
      </c>
    </row>
    <row r="168" spans="2:4">
      <c r="B168" s="266" t="s">
        <v>303</v>
      </c>
      <c r="C168" s="267">
        <v>7.035000000000001</v>
      </c>
      <c r="D168" s="269" t="s">
        <v>249</v>
      </c>
    </row>
    <row r="169" spans="2:4">
      <c r="B169" s="266" t="s">
        <v>304</v>
      </c>
      <c r="C169" s="267">
        <v>10.702500000000001</v>
      </c>
      <c r="D169" s="269" t="s">
        <v>249</v>
      </c>
    </row>
    <row r="170" spans="2:4">
      <c r="B170" s="266" t="s">
        <v>305</v>
      </c>
      <c r="C170" s="267">
        <v>9.65</v>
      </c>
      <c r="D170" s="269" t="s">
        <v>249</v>
      </c>
    </row>
    <row r="171" spans="2:4">
      <c r="B171" s="266" t="s">
        <v>306</v>
      </c>
      <c r="C171" s="267">
        <v>12.879999999999999</v>
      </c>
      <c r="D171" s="269" t="s">
        <v>249</v>
      </c>
    </row>
    <row r="172" spans="2:4">
      <c r="B172" s="266" t="s">
        <v>307</v>
      </c>
      <c r="C172" s="267">
        <v>6.22</v>
      </c>
      <c r="D172" s="269" t="s">
        <v>249</v>
      </c>
    </row>
    <row r="173" spans="2:4">
      <c r="B173" s="266" t="s">
        <v>308</v>
      </c>
      <c r="C173" s="267">
        <v>10.58</v>
      </c>
      <c r="D173" s="269" t="s">
        <v>249</v>
      </c>
    </row>
    <row r="174" spans="2:4">
      <c r="B174" s="266" t="s">
        <v>309</v>
      </c>
      <c r="C174" s="267">
        <v>8.09</v>
      </c>
      <c r="D174" s="269" t="s">
        <v>249</v>
      </c>
    </row>
    <row r="175" spans="2:4">
      <c r="B175" s="266" t="s">
        <v>310</v>
      </c>
      <c r="C175" s="267">
        <v>16.272500000000001</v>
      </c>
      <c r="D175" s="269" t="s">
        <v>249</v>
      </c>
    </row>
    <row r="176" spans="2:4">
      <c r="B176" s="266" t="s">
        <v>311</v>
      </c>
      <c r="C176" s="267">
        <v>22.887499999999999</v>
      </c>
      <c r="D176" s="269" t="s">
        <v>249</v>
      </c>
    </row>
    <row r="177" spans="2:4">
      <c r="B177" s="266" t="s">
        <v>312</v>
      </c>
      <c r="C177" s="267">
        <v>4.8699999999999992</v>
      </c>
      <c r="D177" s="269" t="s">
        <v>249</v>
      </c>
    </row>
    <row r="178" spans="2:4">
      <c r="B178" s="266" t="s">
        <v>313</v>
      </c>
      <c r="C178" s="267">
        <v>8.6425000000000001</v>
      </c>
      <c r="D178" s="269" t="s">
        <v>249</v>
      </c>
    </row>
    <row r="179" spans="2:4">
      <c r="B179" s="266" t="s">
        <v>314</v>
      </c>
      <c r="C179" s="267">
        <v>10.18</v>
      </c>
      <c r="D179" s="269" t="s">
        <v>249</v>
      </c>
    </row>
    <row r="180" spans="2:4">
      <c r="B180" s="266" t="s">
        <v>315</v>
      </c>
      <c r="C180" s="267">
        <v>9.5649999999999995</v>
      </c>
      <c r="D180" s="269" t="s">
        <v>249</v>
      </c>
    </row>
    <row r="181" spans="2:4">
      <c r="B181" s="266" t="s">
        <v>316</v>
      </c>
      <c r="C181" s="267">
        <v>6.6124999999999998</v>
      </c>
      <c r="D181" s="269" t="s">
        <v>249</v>
      </c>
    </row>
    <row r="182" spans="2:4">
      <c r="B182" s="266" t="s">
        <v>317</v>
      </c>
      <c r="C182" s="267">
        <v>14.59</v>
      </c>
      <c r="D182" s="269" t="s">
        <v>249</v>
      </c>
    </row>
    <row r="183" spans="2:4">
      <c r="B183" s="266" t="s">
        <v>318</v>
      </c>
      <c r="C183" s="267">
        <v>11.05</v>
      </c>
      <c r="D183" s="269" t="s">
        <v>249</v>
      </c>
    </row>
    <row r="184" spans="2:4">
      <c r="B184" s="266" t="s">
        <v>319</v>
      </c>
      <c r="C184" s="267">
        <v>17.61</v>
      </c>
      <c r="D184" s="269" t="s">
        <v>249</v>
      </c>
    </row>
    <row r="185" spans="2:4">
      <c r="B185" s="266" t="s">
        <v>320</v>
      </c>
      <c r="C185" s="267">
        <v>8.0849999999999991</v>
      </c>
      <c r="D185" s="269" t="s">
        <v>249</v>
      </c>
    </row>
    <row r="186" spans="2:4">
      <c r="B186" s="266" t="s">
        <v>321</v>
      </c>
      <c r="C186" s="267">
        <v>6.7524999999999995</v>
      </c>
      <c r="D186" s="269" t="s">
        <v>249</v>
      </c>
    </row>
    <row r="187" spans="2:4">
      <c r="B187" s="266" t="s">
        <v>322</v>
      </c>
      <c r="C187" s="267">
        <v>11.5825</v>
      </c>
      <c r="D187" s="269" t="s">
        <v>249</v>
      </c>
    </row>
    <row r="188" spans="2:4">
      <c r="B188" s="266" t="s">
        <v>323</v>
      </c>
      <c r="C188" s="267">
        <v>7.9850000000000003</v>
      </c>
      <c r="D188" s="269" t="s">
        <v>249</v>
      </c>
    </row>
    <row r="189" spans="2:4">
      <c r="B189" s="266" t="s">
        <v>324</v>
      </c>
      <c r="C189" s="267">
        <v>12.442500000000001</v>
      </c>
      <c r="D189" s="269" t="s">
        <v>249</v>
      </c>
    </row>
    <row r="190" spans="2:4">
      <c r="B190" s="266" t="s">
        <v>325</v>
      </c>
      <c r="C190" s="267">
        <v>12.125</v>
      </c>
      <c r="D190" s="269" t="s">
        <v>249</v>
      </c>
    </row>
    <row r="191" spans="2:4">
      <c r="B191" s="266" t="s">
        <v>326</v>
      </c>
      <c r="C191" s="267">
        <v>8.3975000000000009</v>
      </c>
      <c r="D191" s="269" t="s">
        <v>249</v>
      </c>
    </row>
    <row r="192" spans="2:4">
      <c r="B192" s="266" t="s">
        <v>327</v>
      </c>
      <c r="C192" s="267">
        <v>14.065000000000001</v>
      </c>
      <c r="D192" s="269" t="s">
        <v>249</v>
      </c>
    </row>
    <row r="193" spans="2:4">
      <c r="B193" s="266" t="s">
        <v>328</v>
      </c>
      <c r="C193" s="267">
        <v>9.3849999999999998</v>
      </c>
      <c r="D193" s="269" t="s">
        <v>249</v>
      </c>
    </row>
    <row r="194" spans="2:4">
      <c r="B194" s="266" t="s">
        <v>329</v>
      </c>
      <c r="C194" s="267">
        <v>6.9724999999999993</v>
      </c>
      <c r="D194" s="269" t="s">
        <v>249</v>
      </c>
    </row>
    <row r="195" spans="2:4">
      <c r="B195" s="266" t="s">
        <v>330</v>
      </c>
      <c r="C195" s="267">
        <v>7.1899999999999995</v>
      </c>
      <c r="D195" s="269" t="s">
        <v>249</v>
      </c>
    </row>
    <row r="196" spans="2:4">
      <c r="B196" s="266" t="s">
        <v>331</v>
      </c>
      <c r="C196" s="267">
        <v>11.275</v>
      </c>
      <c r="D196" s="269" t="s">
        <v>249</v>
      </c>
    </row>
    <row r="197" spans="2:4">
      <c r="B197" s="266" t="s">
        <v>332</v>
      </c>
      <c r="C197" s="267">
        <v>11.94</v>
      </c>
      <c r="D197" s="269" t="s">
        <v>249</v>
      </c>
    </row>
    <row r="198" spans="2:4">
      <c r="B198" s="266" t="s">
        <v>333</v>
      </c>
      <c r="C198" s="267">
        <v>8.8800000000000008</v>
      </c>
      <c r="D198" s="269" t="s">
        <v>249</v>
      </c>
    </row>
    <row r="199" spans="2:4">
      <c r="B199" s="266" t="s">
        <v>334</v>
      </c>
      <c r="C199" s="267">
        <v>11.129999999999999</v>
      </c>
      <c r="D199" s="269" t="s">
        <v>249</v>
      </c>
    </row>
    <row r="200" spans="2:4">
      <c r="B200" s="266" t="s">
        <v>335</v>
      </c>
      <c r="C200" s="267">
        <v>9.5425000000000004</v>
      </c>
      <c r="D200" s="269" t="s">
        <v>249</v>
      </c>
    </row>
    <row r="201" spans="2:4">
      <c r="B201" s="266" t="s">
        <v>336</v>
      </c>
      <c r="C201" s="267">
        <v>5.4124999999999996</v>
      </c>
      <c r="D201" s="269" t="s">
        <v>249</v>
      </c>
    </row>
    <row r="202" spans="2:4">
      <c r="B202" s="266" t="s">
        <v>337</v>
      </c>
      <c r="C202" s="267">
        <v>4.3025000000000002</v>
      </c>
      <c r="D202" s="269" t="s">
        <v>338</v>
      </c>
    </row>
    <row r="203" spans="2:4">
      <c r="B203" s="266" t="s">
        <v>339</v>
      </c>
      <c r="C203" s="267">
        <v>3.3075000000000001</v>
      </c>
      <c r="D203" s="269" t="s">
        <v>338</v>
      </c>
    </row>
    <row r="204" spans="2:4">
      <c r="B204" s="266" t="s">
        <v>340</v>
      </c>
      <c r="C204" s="267">
        <v>0.58750000000000002</v>
      </c>
      <c r="D204" s="269" t="s">
        <v>338</v>
      </c>
    </row>
    <row r="205" spans="2:4">
      <c r="B205" s="266" t="s">
        <v>341</v>
      </c>
      <c r="C205" s="267">
        <v>1.4500000000000002</v>
      </c>
      <c r="D205" s="269" t="s">
        <v>338</v>
      </c>
    </row>
    <row r="206" spans="2:4">
      <c r="B206" s="266" t="s">
        <v>342</v>
      </c>
      <c r="C206" s="267">
        <v>0.66999999999999993</v>
      </c>
      <c r="D206" s="269" t="s">
        <v>338</v>
      </c>
    </row>
    <row r="207" spans="2:4">
      <c r="B207" s="266" t="s">
        <v>343</v>
      </c>
      <c r="C207" s="267">
        <v>0.74250000000000005</v>
      </c>
      <c r="D207" s="269" t="s">
        <v>338</v>
      </c>
    </row>
    <row r="208" spans="2:4">
      <c r="B208" s="266" t="s">
        <v>344</v>
      </c>
      <c r="C208" s="267">
        <v>8.16</v>
      </c>
      <c r="D208" s="269" t="s">
        <v>338</v>
      </c>
    </row>
    <row r="209" spans="2:4">
      <c r="B209" s="266" t="s">
        <v>345</v>
      </c>
      <c r="C209" s="267">
        <v>5.2600000000000007</v>
      </c>
      <c r="D209" s="269" t="s">
        <v>338</v>
      </c>
    </row>
    <row r="210" spans="2:4">
      <c r="B210" s="266" t="s">
        <v>346</v>
      </c>
      <c r="C210" s="267">
        <v>0.38999999999999996</v>
      </c>
      <c r="D210" s="269" t="s">
        <v>338</v>
      </c>
    </row>
    <row r="211" spans="2:4">
      <c r="B211" s="266" t="s">
        <v>347</v>
      </c>
      <c r="C211" s="267">
        <v>4.5274999999999999</v>
      </c>
      <c r="D211" s="269" t="s">
        <v>338</v>
      </c>
    </row>
    <row r="212" spans="2:4">
      <c r="B212" s="266" t="s">
        <v>348</v>
      </c>
      <c r="C212" s="267">
        <v>4.2524999999999995</v>
      </c>
      <c r="D212" s="269" t="s">
        <v>338</v>
      </c>
    </row>
    <row r="213" spans="2:4">
      <c r="B213" s="266" t="s">
        <v>349</v>
      </c>
      <c r="C213" s="267">
        <v>1.2549999999999999</v>
      </c>
      <c r="D213" s="269" t="s">
        <v>338</v>
      </c>
    </row>
    <row r="214" spans="2:4">
      <c r="B214" s="266" t="s">
        <v>350</v>
      </c>
      <c r="C214" s="267">
        <v>0.21249999999999999</v>
      </c>
      <c r="D214" s="269" t="s">
        <v>338</v>
      </c>
    </row>
    <row r="215" spans="2:4">
      <c r="B215" s="266" t="s">
        <v>351</v>
      </c>
      <c r="C215" s="267">
        <v>4.1374999999999993</v>
      </c>
      <c r="D215" s="269" t="s">
        <v>338</v>
      </c>
    </row>
    <row r="216" spans="2:4">
      <c r="B216" s="266" t="s">
        <v>352</v>
      </c>
      <c r="C216" s="267">
        <v>6.9350000000000005</v>
      </c>
      <c r="D216" s="269" t="s">
        <v>338</v>
      </c>
    </row>
    <row r="217" spans="2:4">
      <c r="B217" s="266" t="s">
        <v>353</v>
      </c>
      <c r="C217" s="267">
        <v>6.3224999999999998</v>
      </c>
      <c r="D217" s="269" t="s">
        <v>338</v>
      </c>
    </row>
    <row r="218" spans="2:4">
      <c r="B218" s="266" t="s">
        <v>354</v>
      </c>
      <c r="C218" s="267">
        <v>3.73</v>
      </c>
      <c r="D218" s="269" t="s">
        <v>338</v>
      </c>
    </row>
    <row r="219" spans="2:4">
      <c r="B219" s="266" t="s">
        <v>355</v>
      </c>
      <c r="C219" s="267">
        <v>5.2549999999999999</v>
      </c>
      <c r="D219" s="269" t="s">
        <v>338</v>
      </c>
    </row>
    <row r="220" spans="2:4">
      <c r="B220" s="266" t="s">
        <v>356</v>
      </c>
      <c r="C220" s="267">
        <v>5.3049999999999997</v>
      </c>
      <c r="D220" s="269" t="s">
        <v>338</v>
      </c>
    </row>
    <row r="221" spans="2:4">
      <c r="B221" s="266" t="s">
        <v>357</v>
      </c>
      <c r="C221" s="267">
        <v>9.7124999999999986</v>
      </c>
      <c r="D221" s="269" t="s">
        <v>338</v>
      </c>
    </row>
    <row r="222" spans="2:4">
      <c r="B222" s="266" t="s">
        <v>358</v>
      </c>
      <c r="C222" s="267">
        <v>4.1225000000000005</v>
      </c>
      <c r="D222" s="269" t="s">
        <v>338</v>
      </c>
    </row>
    <row r="223" spans="2:4">
      <c r="B223" s="266" t="s">
        <v>359</v>
      </c>
      <c r="C223" s="267">
        <v>2.2949999999999999</v>
      </c>
      <c r="D223" s="269" t="s">
        <v>338</v>
      </c>
    </row>
    <row r="224" spans="2:4">
      <c r="B224" s="266" t="s">
        <v>360</v>
      </c>
      <c r="C224" s="267">
        <v>6.0274999999999999</v>
      </c>
      <c r="D224" s="269" t="s">
        <v>338</v>
      </c>
    </row>
    <row r="225" spans="2:4">
      <c r="B225" s="266" t="s">
        <v>361</v>
      </c>
      <c r="C225" s="267">
        <v>0.63</v>
      </c>
      <c r="D225" s="269" t="s">
        <v>338</v>
      </c>
    </row>
    <row r="226" spans="2:4">
      <c r="B226" s="266" t="s">
        <v>362</v>
      </c>
      <c r="C226" s="267">
        <v>0.41500000000000004</v>
      </c>
      <c r="D226" s="269" t="s">
        <v>338</v>
      </c>
    </row>
    <row r="227" spans="2:4">
      <c r="B227" s="266" t="s">
        <v>363</v>
      </c>
      <c r="C227" s="267">
        <v>7.9599999999999991</v>
      </c>
      <c r="D227" s="269" t="s">
        <v>338</v>
      </c>
    </row>
    <row r="228" spans="2:4">
      <c r="B228" s="266" t="s">
        <v>364</v>
      </c>
      <c r="C228" s="267">
        <v>8.9400000000000013</v>
      </c>
      <c r="D228" s="269" t="s">
        <v>338</v>
      </c>
    </row>
    <row r="229" spans="2:4">
      <c r="B229" s="266" t="s">
        <v>365</v>
      </c>
      <c r="C229" s="267">
        <v>7.41</v>
      </c>
      <c r="D229" s="269" t="s">
        <v>338</v>
      </c>
    </row>
    <row r="230" spans="2:4">
      <c r="B230" s="266" t="s">
        <v>366</v>
      </c>
      <c r="C230" s="267">
        <v>0.58499999999999996</v>
      </c>
      <c r="D230" s="269" t="s">
        <v>338</v>
      </c>
    </row>
    <row r="231" spans="2:4">
      <c r="B231" s="266" t="s">
        <v>367</v>
      </c>
      <c r="C231" s="267">
        <v>1.9600000000000002</v>
      </c>
      <c r="D231" s="269" t="s">
        <v>338</v>
      </c>
    </row>
    <row r="232" spans="2:4">
      <c r="B232" s="266" t="s">
        <v>368</v>
      </c>
      <c r="C232" s="267">
        <v>1.7974999999999999</v>
      </c>
      <c r="D232" s="269" t="s">
        <v>338</v>
      </c>
    </row>
    <row r="233" spans="2:4">
      <c r="B233" s="266" t="s">
        <v>369</v>
      </c>
      <c r="C233" s="267">
        <v>6.9275000000000002</v>
      </c>
      <c r="D233" s="269" t="s">
        <v>338</v>
      </c>
    </row>
    <row r="234" spans="2:4">
      <c r="B234" s="266" t="s">
        <v>370</v>
      </c>
      <c r="C234" s="267">
        <v>0.91500000000000004</v>
      </c>
      <c r="D234" s="269" t="s">
        <v>338</v>
      </c>
    </row>
    <row r="235" spans="2:4">
      <c r="B235" s="266" t="s">
        <v>371</v>
      </c>
      <c r="C235" s="267">
        <v>4.0774999999999997</v>
      </c>
      <c r="D235" s="269" t="s">
        <v>338</v>
      </c>
    </row>
    <row r="236" spans="2:4">
      <c r="B236" s="266" t="s">
        <v>372</v>
      </c>
      <c r="C236" s="267">
        <v>7.2675000000000001</v>
      </c>
      <c r="D236" s="269" t="s">
        <v>338</v>
      </c>
    </row>
    <row r="237" spans="2:4">
      <c r="B237" s="266" t="s">
        <v>373</v>
      </c>
      <c r="C237" s="267">
        <v>2.9350000000000001</v>
      </c>
      <c r="D237" s="269" t="s">
        <v>338</v>
      </c>
    </row>
    <row r="238" spans="2:4">
      <c r="B238" s="266" t="s">
        <v>374</v>
      </c>
      <c r="C238" s="267">
        <v>1.7874999999999999</v>
      </c>
      <c r="D238" s="269" t="s">
        <v>338</v>
      </c>
    </row>
    <row r="239" spans="2:4">
      <c r="B239" s="266" t="s">
        <v>375</v>
      </c>
      <c r="C239" s="267">
        <v>1.8900000000000001</v>
      </c>
      <c r="D239" s="269" t="s">
        <v>338</v>
      </c>
    </row>
    <row r="240" spans="2:4">
      <c r="B240" s="266" t="s">
        <v>376</v>
      </c>
      <c r="C240" s="267">
        <v>3.5425</v>
      </c>
      <c r="D240" s="269" t="s">
        <v>338</v>
      </c>
    </row>
    <row r="241" spans="2:4">
      <c r="B241" s="266" t="s">
        <v>377</v>
      </c>
      <c r="C241" s="267">
        <v>0.14249999999999999</v>
      </c>
      <c r="D241" s="269" t="s">
        <v>338</v>
      </c>
    </row>
    <row r="242" spans="2:4">
      <c r="B242" s="266" t="s">
        <v>378</v>
      </c>
      <c r="C242" s="267">
        <v>0.19500000000000001</v>
      </c>
      <c r="D242" s="269" t="s">
        <v>338</v>
      </c>
    </row>
    <row r="243" spans="2:4">
      <c r="B243" s="266" t="s">
        <v>379</v>
      </c>
      <c r="C243" s="267">
        <v>0.5</v>
      </c>
      <c r="D243" s="269" t="s">
        <v>338</v>
      </c>
    </row>
    <row r="244" spans="2:4">
      <c r="B244" s="266" t="s">
        <v>380</v>
      </c>
      <c r="C244" s="267">
        <v>0.36249999999999999</v>
      </c>
      <c r="D244" s="269" t="s">
        <v>338</v>
      </c>
    </row>
    <row r="245" spans="2:4">
      <c r="B245" s="266" t="s">
        <v>381</v>
      </c>
      <c r="C245" s="267">
        <v>0.28249999999999997</v>
      </c>
      <c r="D245" s="269" t="s">
        <v>338</v>
      </c>
    </row>
    <row r="246" spans="2:4">
      <c r="B246" s="266" t="s">
        <v>382</v>
      </c>
      <c r="C246" s="267">
        <v>0.26</v>
      </c>
      <c r="D246" s="269" t="s">
        <v>338</v>
      </c>
    </row>
    <row r="247" spans="2:4">
      <c r="B247" s="266" t="s">
        <v>383</v>
      </c>
      <c r="C247" s="267">
        <v>0.19500000000000001</v>
      </c>
      <c r="D247" s="269" t="s">
        <v>338</v>
      </c>
    </row>
    <row r="248" spans="2:4">
      <c r="B248" s="266" t="s">
        <v>384</v>
      </c>
      <c r="C248" s="267">
        <v>0.16500000000000001</v>
      </c>
      <c r="D248" s="269" t="s">
        <v>338</v>
      </c>
    </row>
    <row r="249" spans="2:4">
      <c r="B249" s="266" t="s">
        <v>385</v>
      </c>
      <c r="C249" s="267">
        <v>0.11749999999999999</v>
      </c>
      <c r="D249" s="269" t="s">
        <v>338</v>
      </c>
    </row>
    <row r="250" spans="2:4">
      <c r="B250" s="266" t="s">
        <v>386</v>
      </c>
      <c r="C250" s="267">
        <v>9.1174999999999997</v>
      </c>
      <c r="D250" s="269" t="s">
        <v>338</v>
      </c>
    </row>
    <row r="251" spans="2:4">
      <c r="B251" s="266" t="s">
        <v>387</v>
      </c>
      <c r="C251" s="267">
        <v>0.39999999999999997</v>
      </c>
      <c r="D251" s="269" t="s">
        <v>338</v>
      </c>
    </row>
    <row r="252" spans="2:4">
      <c r="B252" s="266" t="s">
        <v>388</v>
      </c>
      <c r="C252" s="267">
        <v>0.75</v>
      </c>
      <c r="D252" s="269" t="s">
        <v>338</v>
      </c>
    </row>
    <row r="253" spans="2:4">
      <c r="B253" s="266" t="s">
        <v>389</v>
      </c>
      <c r="C253" s="267">
        <v>1.25</v>
      </c>
      <c r="D253" s="269" t="s">
        <v>338</v>
      </c>
    </row>
    <row r="254" spans="2:4">
      <c r="B254" s="266" t="s">
        <v>390</v>
      </c>
      <c r="C254" s="267">
        <v>0.20500000000000002</v>
      </c>
      <c r="D254" s="269" t="s">
        <v>338</v>
      </c>
    </row>
    <row r="255" spans="2:4">
      <c r="B255" s="266" t="s">
        <v>391</v>
      </c>
      <c r="C255" s="267">
        <v>3.0274999999999999</v>
      </c>
      <c r="D255" s="269" t="s">
        <v>338</v>
      </c>
    </row>
    <row r="256" spans="2:4">
      <c r="B256" s="266" t="s">
        <v>392</v>
      </c>
      <c r="C256" s="267">
        <v>11.68</v>
      </c>
      <c r="D256" s="269" t="s">
        <v>338</v>
      </c>
    </row>
    <row r="257" spans="2:4">
      <c r="B257" s="266" t="s">
        <v>393</v>
      </c>
      <c r="C257" s="267">
        <v>9.6375000000000011</v>
      </c>
      <c r="D257" s="269" t="s">
        <v>338</v>
      </c>
    </row>
    <row r="258" spans="2:4">
      <c r="B258" s="266" t="s">
        <v>394</v>
      </c>
      <c r="C258" s="267">
        <v>8.6974999999999998</v>
      </c>
      <c r="D258" s="269" t="s">
        <v>338</v>
      </c>
    </row>
    <row r="259" spans="2:4">
      <c r="B259" s="266" t="s">
        <v>395</v>
      </c>
      <c r="C259" s="267">
        <v>9.17</v>
      </c>
      <c r="D259" s="269" t="s">
        <v>338</v>
      </c>
    </row>
    <row r="260" spans="2:4">
      <c r="B260" s="266" t="s">
        <v>396</v>
      </c>
      <c r="C260" s="267">
        <v>9.7824999999999989</v>
      </c>
      <c r="D260" s="269" t="s">
        <v>338</v>
      </c>
    </row>
    <row r="261" spans="2:4">
      <c r="B261" s="266" t="s">
        <v>397</v>
      </c>
      <c r="C261" s="267">
        <v>9.9749999999999996</v>
      </c>
      <c r="D261" s="269" t="s">
        <v>338</v>
      </c>
    </row>
    <row r="262" spans="2:4">
      <c r="B262" s="266" t="s">
        <v>398</v>
      </c>
      <c r="C262" s="267">
        <v>7.5149999999999988</v>
      </c>
      <c r="D262" s="269" t="s">
        <v>338</v>
      </c>
    </row>
    <row r="263" spans="2:4">
      <c r="B263" s="266" t="s">
        <v>399</v>
      </c>
      <c r="C263" s="267">
        <v>10.227499999999999</v>
      </c>
      <c r="D263" s="269" t="s">
        <v>338</v>
      </c>
    </row>
    <row r="264" spans="2:4">
      <c r="B264" s="266" t="s">
        <v>400</v>
      </c>
      <c r="C264" s="267">
        <v>9.8674999999999997</v>
      </c>
      <c r="D264" s="269" t="s">
        <v>338</v>
      </c>
    </row>
    <row r="265" spans="2:4">
      <c r="B265" s="266" t="s">
        <v>401</v>
      </c>
      <c r="C265" s="267">
        <v>8.5274999999999999</v>
      </c>
      <c r="D265" s="269" t="s">
        <v>338</v>
      </c>
    </row>
    <row r="266" spans="2:4">
      <c r="B266" s="266" t="s">
        <v>402</v>
      </c>
      <c r="C266" s="267">
        <v>1.0175000000000001</v>
      </c>
      <c r="D266" s="269" t="s">
        <v>338</v>
      </c>
    </row>
    <row r="267" spans="2:4">
      <c r="B267" s="266" t="s">
        <v>403</v>
      </c>
      <c r="C267" s="267">
        <v>7.9674999999999994</v>
      </c>
      <c r="D267" s="269" t="s">
        <v>338</v>
      </c>
    </row>
    <row r="268" spans="2:4">
      <c r="B268" s="266" t="s">
        <v>404</v>
      </c>
      <c r="C268" s="267">
        <v>4.9025000000000007</v>
      </c>
      <c r="D268" s="269" t="s">
        <v>338</v>
      </c>
    </row>
    <row r="269" spans="2:4">
      <c r="B269" s="266" t="s">
        <v>405</v>
      </c>
      <c r="C269" s="267">
        <v>6.9775</v>
      </c>
      <c r="D269" s="269" t="s">
        <v>338</v>
      </c>
    </row>
    <row r="270" spans="2:4">
      <c r="B270" s="266" t="s">
        <v>406</v>
      </c>
      <c r="C270" s="267">
        <v>0.61</v>
      </c>
      <c r="D270" s="269" t="s">
        <v>338</v>
      </c>
    </row>
    <row r="271" spans="2:4">
      <c r="B271" s="266" t="s">
        <v>407</v>
      </c>
      <c r="C271" s="267">
        <v>2.9524999999999997</v>
      </c>
      <c r="D271" s="269" t="s">
        <v>338</v>
      </c>
    </row>
    <row r="272" spans="2:4">
      <c r="B272" s="266" t="s">
        <v>408</v>
      </c>
      <c r="C272" s="267">
        <v>7.9474999999999998</v>
      </c>
      <c r="D272" s="269" t="s">
        <v>338</v>
      </c>
    </row>
    <row r="273" spans="2:4">
      <c r="B273" s="266" t="s">
        <v>409</v>
      </c>
      <c r="C273" s="267">
        <v>3.8824999999999998</v>
      </c>
      <c r="D273" s="269" t="s">
        <v>338</v>
      </c>
    </row>
    <row r="274" spans="2:4">
      <c r="B274" s="266" t="s">
        <v>410</v>
      </c>
      <c r="C274" s="267">
        <v>5.5474999999999994</v>
      </c>
      <c r="D274" s="269" t="s">
        <v>338</v>
      </c>
    </row>
    <row r="275" spans="2:4">
      <c r="B275" s="266" t="s">
        <v>411</v>
      </c>
      <c r="C275" s="267">
        <v>5.0625</v>
      </c>
      <c r="D275" s="269" t="s">
        <v>338</v>
      </c>
    </row>
    <row r="276" spans="2:4" ht="15" customHeight="1">
      <c r="B276" s="266" t="s">
        <v>412</v>
      </c>
      <c r="C276" s="267">
        <v>4.0724999999999998</v>
      </c>
      <c r="D276" s="269" t="s">
        <v>338</v>
      </c>
    </row>
    <row r="277" spans="2:4">
      <c r="B277" s="266" t="s">
        <v>413</v>
      </c>
      <c r="C277" s="267">
        <v>0.28000000000000003</v>
      </c>
      <c r="D277" s="269" t="s">
        <v>338</v>
      </c>
    </row>
    <row r="278" spans="2:4">
      <c r="B278" s="266" t="s">
        <v>414</v>
      </c>
      <c r="C278" s="267">
        <v>6.0625</v>
      </c>
      <c r="D278" s="269" t="s">
        <v>338</v>
      </c>
    </row>
    <row r="279" spans="2:4" ht="17.25" customHeight="1">
      <c r="B279" s="266" t="s">
        <v>415</v>
      </c>
      <c r="C279" s="267">
        <v>2.6025</v>
      </c>
      <c r="D279" s="269" t="s">
        <v>338</v>
      </c>
    </row>
  </sheetData>
  <sheetProtection algorithmName="SHA-512" hashValue="SaYKkhG6glGBDS6VE+lmRaKf5a4v+45z1pg2v86ftCq1ugId7P7IwA72kKfUGlcJVLhU0JfvYMruHsYjXv4Y6w==" saltValue="UfIkpaytlmyC0eH+3NFyfQ==" spinCount="100000" sheet="1" objects="1" scenarios="1" selectLockedCells="1"/>
  <pageMargins left="0.7" right="0.7" top="0.75" bottom="0.75" header="0.3" footer="0.3"/>
  <pageSetup paperSize="9" orientation="portrait" verticalDpi="12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ull19"/>
  <dimension ref="A1:AK181"/>
  <sheetViews>
    <sheetView workbookViewId="0">
      <selection activeCell="A2" sqref="A2"/>
    </sheetView>
  </sheetViews>
  <sheetFormatPr defaultColWidth="9.140625" defaultRowHeight="21.75" customHeight="1"/>
  <cols>
    <col min="1" max="1" width="11" style="245" bestFit="1" customWidth="1"/>
    <col min="2" max="2" width="8" style="245" bestFit="1" customWidth="1"/>
    <col min="3" max="3" width="30.42578125" style="245" bestFit="1" customWidth="1"/>
    <col min="4" max="4" width="31.5703125" style="245" bestFit="1" customWidth="1"/>
    <col min="5" max="5" width="39.5703125" style="245" bestFit="1" customWidth="1"/>
    <col min="6" max="6" width="33.85546875" style="245" bestFit="1" customWidth="1"/>
    <col min="7" max="7" width="10.85546875" style="245" bestFit="1" customWidth="1"/>
    <col min="8" max="8" width="11.42578125" style="245" bestFit="1" customWidth="1"/>
    <col min="9" max="9" width="31.85546875" style="245" bestFit="1" customWidth="1"/>
    <col min="10" max="10" width="17.42578125" style="245" bestFit="1" customWidth="1"/>
    <col min="11" max="11" width="24.140625" style="245" bestFit="1" customWidth="1"/>
    <col min="12" max="12" width="15.5703125" style="245" customWidth="1"/>
    <col min="13" max="13" width="22.85546875" style="257" customWidth="1"/>
    <col min="14" max="14" width="14.7109375" style="257" customWidth="1"/>
    <col min="15" max="15" width="19.140625" style="258" customWidth="1"/>
    <col min="16" max="16" width="10.140625" style="245" bestFit="1" customWidth="1"/>
    <col min="17" max="17" width="7.42578125" style="245" bestFit="1" customWidth="1"/>
    <col min="18" max="18" width="38.5703125" style="245" bestFit="1" customWidth="1"/>
    <col min="19" max="19" width="2.140625" style="245" bestFit="1" customWidth="1"/>
    <col min="20" max="20" width="9.5703125" style="245" bestFit="1" customWidth="1"/>
    <col min="21" max="21" width="4.85546875" style="245" bestFit="1" customWidth="1"/>
    <col min="22" max="22" width="21.5703125" style="245" bestFit="1" customWidth="1"/>
    <col min="23" max="23" width="6" style="245" bestFit="1" customWidth="1"/>
    <col min="24" max="24" width="42.140625" style="245" bestFit="1" customWidth="1"/>
    <col min="25" max="25" width="3.42578125" style="245" bestFit="1" customWidth="1"/>
    <col min="26" max="26" width="32.140625" style="245" bestFit="1" customWidth="1"/>
    <col min="27" max="27" width="6.5703125" style="245" bestFit="1" customWidth="1"/>
    <col min="28" max="28" width="38.5703125" style="245" customWidth="1"/>
    <col min="29" max="30" width="2.42578125" style="245" bestFit="1" customWidth="1"/>
    <col min="31" max="31" width="18" style="245" bestFit="1" customWidth="1"/>
    <col min="32" max="32" width="36.5703125" style="245" bestFit="1" customWidth="1"/>
    <col min="33" max="35" width="10.140625" style="245" bestFit="1" customWidth="1"/>
    <col min="36" max="36" width="5" style="245" bestFit="1" customWidth="1"/>
    <col min="37" max="37" width="40.5703125" style="245" bestFit="1" customWidth="1"/>
    <col min="38" max="38" width="43.140625" style="245" customWidth="1"/>
    <col min="39" max="16384" width="9.140625" style="245"/>
  </cols>
  <sheetData>
    <row r="1" spans="1:37" ht="21.75" customHeight="1">
      <c r="A1" s="239" t="s">
        <v>416</v>
      </c>
      <c r="B1" s="239" t="s">
        <v>417</v>
      </c>
      <c r="C1" s="240" t="s">
        <v>418</v>
      </c>
      <c r="D1" s="240" t="s">
        <v>419</v>
      </c>
      <c r="E1" s="240" t="s">
        <v>420</v>
      </c>
      <c r="F1" s="240" t="s">
        <v>421</v>
      </c>
      <c r="G1" s="240" t="s">
        <v>422</v>
      </c>
      <c r="H1" s="241" t="s">
        <v>423</v>
      </c>
      <c r="I1" s="242" t="s">
        <v>155</v>
      </c>
      <c r="J1" s="243" t="s">
        <v>156</v>
      </c>
      <c r="K1" s="242" t="s">
        <v>157</v>
      </c>
      <c r="L1" s="243" t="s">
        <v>424</v>
      </c>
      <c r="M1" s="243" t="s">
        <v>425</v>
      </c>
      <c r="N1" s="243" t="s">
        <v>426</v>
      </c>
      <c r="O1" s="243" t="s">
        <v>427</v>
      </c>
      <c r="P1" s="244"/>
      <c r="Q1" s="244"/>
      <c r="R1" s="244"/>
      <c r="S1" s="244"/>
      <c r="T1" s="244"/>
      <c r="U1" s="244"/>
      <c r="V1" s="244"/>
      <c r="W1" s="244"/>
      <c r="X1" s="244"/>
      <c r="Y1" s="244"/>
      <c r="Z1" s="244"/>
      <c r="AA1" s="244"/>
      <c r="AB1" s="244"/>
      <c r="AC1" s="244"/>
      <c r="AD1" s="244"/>
      <c r="AE1" s="244"/>
      <c r="AF1" s="244"/>
      <c r="AG1" s="244"/>
      <c r="AH1" s="244"/>
      <c r="AI1" s="244"/>
      <c r="AJ1" s="244"/>
      <c r="AK1" s="244"/>
    </row>
    <row r="2" spans="1:37" ht="21.75" customHeight="1">
      <c r="A2" s="246" t="s">
        <v>428</v>
      </c>
      <c r="B2" s="246">
        <v>2059774</v>
      </c>
      <c r="C2" s="263" t="s">
        <v>429</v>
      </c>
      <c r="D2" s="247" t="s">
        <v>430</v>
      </c>
      <c r="E2" s="247" t="s">
        <v>139</v>
      </c>
      <c r="F2" s="247" t="s">
        <v>431</v>
      </c>
      <c r="G2" s="247" t="s">
        <v>140</v>
      </c>
      <c r="H2" s="248" t="s">
        <v>432</v>
      </c>
      <c r="I2" s="249" t="s">
        <v>433</v>
      </c>
      <c r="J2" s="250">
        <v>20.985999999999997</v>
      </c>
      <c r="K2" s="251" t="s">
        <v>434</v>
      </c>
      <c r="L2" s="252">
        <v>20</v>
      </c>
      <c r="M2" s="252">
        <v>0</v>
      </c>
      <c r="N2" s="252">
        <v>76.97</v>
      </c>
      <c r="O2" s="252" t="s">
        <v>435</v>
      </c>
      <c r="P2" s="254"/>
      <c r="Q2" s="253"/>
      <c r="R2" s="253"/>
      <c r="S2" s="253"/>
      <c r="T2" s="253"/>
      <c r="U2" s="253"/>
      <c r="V2" s="253"/>
      <c r="W2" s="253"/>
      <c r="X2" s="253"/>
      <c r="Y2" s="253"/>
      <c r="Z2" s="253"/>
      <c r="AA2" s="253"/>
      <c r="AB2" s="253"/>
      <c r="AC2" s="253"/>
      <c r="AD2" s="253"/>
      <c r="AE2" s="253"/>
      <c r="AF2" s="253"/>
      <c r="AG2" s="254"/>
      <c r="AH2" s="254"/>
      <c r="AI2" s="254"/>
      <c r="AJ2" s="253"/>
      <c r="AK2" s="253"/>
    </row>
    <row r="3" spans="1:37" ht="21.75" customHeight="1">
      <c r="A3" s="246" t="s">
        <v>436</v>
      </c>
      <c r="B3" s="246">
        <v>1004941</v>
      </c>
      <c r="C3" s="263" t="s">
        <v>437</v>
      </c>
      <c r="D3" s="247" t="s">
        <v>430</v>
      </c>
      <c r="E3" s="247" t="s">
        <v>141</v>
      </c>
      <c r="F3" s="247" t="s">
        <v>141</v>
      </c>
      <c r="G3" s="247" t="s">
        <v>142</v>
      </c>
      <c r="H3" s="248" t="s">
        <v>438</v>
      </c>
      <c r="I3" s="249" t="s">
        <v>439</v>
      </c>
      <c r="J3" s="250">
        <v>15.652000000000001</v>
      </c>
      <c r="K3" s="251" t="s">
        <v>434</v>
      </c>
      <c r="L3" s="247">
        <v>20</v>
      </c>
      <c r="M3" s="247">
        <v>1</v>
      </c>
      <c r="N3" s="247">
        <v>100.03</v>
      </c>
      <c r="O3" s="247" t="s">
        <v>440</v>
      </c>
      <c r="P3" s="254"/>
      <c r="Q3" s="253"/>
      <c r="R3" s="253"/>
      <c r="S3" s="253"/>
      <c r="T3" s="253"/>
      <c r="U3" s="253"/>
      <c r="V3" s="253"/>
      <c r="W3" s="253"/>
      <c r="X3" s="253"/>
      <c r="Y3" s="253"/>
      <c r="Z3" s="253"/>
      <c r="AA3" s="253"/>
      <c r="AB3" s="253"/>
      <c r="AC3" s="253"/>
      <c r="AD3" s="253"/>
      <c r="AE3" s="253"/>
      <c r="AF3" s="253"/>
      <c r="AG3" s="254"/>
      <c r="AH3" s="254"/>
      <c r="AI3" s="253"/>
      <c r="AJ3" s="253"/>
      <c r="AK3" s="253"/>
    </row>
    <row r="4" spans="1:37" ht="21.75" customHeight="1">
      <c r="A4" s="246" t="s">
        <v>441</v>
      </c>
      <c r="B4" s="246">
        <v>2064912</v>
      </c>
      <c r="C4" s="263" t="s">
        <v>442</v>
      </c>
      <c r="D4" s="247" t="s">
        <v>430</v>
      </c>
      <c r="E4" s="247" t="s">
        <v>139</v>
      </c>
      <c r="F4" s="247" t="s">
        <v>443</v>
      </c>
      <c r="G4" s="247" t="s">
        <v>140</v>
      </c>
      <c r="H4" s="248" t="s">
        <v>444</v>
      </c>
      <c r="I4" s="249" t="s">
        <v>445</v>
      </c>
      <c r="J4" s="250">
        <v>15.596</v>
      </c>
      <c r="K4" s="251" t="s">
        <v>434</v>
      </c>
      <c r="L4" s="247">
        <v>20</v>
      </c>
      <c r="M4" s="247">
        <v>0.5</v>
      </c>
      <c r="N4" s="247">
        <v>88.54</v>
      </c>
      <c r="O4" s="247" t="s">
        <v>446</v>
      </c>
      <c r="P4" s="254"/>
      <c r="Q4" s="253"/>
      <c r="R4" s="253"/>
      <c r="S4" s="253"/>
      <c r="T4" s="253"/>
      <c r="U4" s="253"/>
      <c r="V4" s="253"/>
      <c r="W4" s="253"/>
      <c r="X4" s="253"/>
      <c r="Y4" s="253"/>
      <c r="Z4" s="253"/>
      <c r="AA4" s="253"/>
      <c r="AB4" s="253"/>
      <c r="AC4" s="253"/>
      <c r="AD4" s="253"/>
      <c r="AE4" s="253"/>
      <c r="AF4" s="253"/>
      <c r="AG4" s="254"/>
      <c r="AH4" s="254"/>
      <c r="AI4" s="253"/>
      <c r="AJ4" s="253"/>
      <c r="AK4" s="253"/>
    </row>
    <row r="5" spans="1:37" ht="21.75" customHeight="1">
      <c r="A5" s="260" t="s">
        <v>447</v>
      </c>
      <c r="B5" s="256">
        <v>1114073</v>
      </c>
      <c r="C5" s="262" t="s">
        <v>448</v>
      </c>
      <c r="D5" s="255" t="s">
        <v>430</v>
      </c>
      <c r="E5" s="255" t="s">
        <v>153</v>
      </c>
      <c r="F5" t="s">
        <v>449</v>
      </c>
      <c r="G5" s="255" t="s">
        <v>154</v>
      </c>
      <c r="H5" s="261" t="s">
        <v>450</v>
      </c>
      <c r="I5" s="249" t="s">
        <v>449</v>
      </c>
      <c r="J5" s="250">
        <v>17.5</v>
      </c>
      <c r="K5" s="251" t="s">
        <v>434</v>
      </c>
      <c r="L5" s="256">
        <v>20</v>
      </c>
      <c r="M5" s="256">
        <f>INT((101.02-75)/9)*0.5</f>
        <v>1</v>
      </c>
      <c r="N5" s="256">
        <v>101.02</v>
      </c>
      <c r="O5" s="256" t="s">
        <v>451</v>
      </c>
      <c r="P5" s="254"/>
      <c r="Q5" s="253"/>
      <c r="R5" s="253"/>
      <c r="S5" s="253"/>
      <c r="T5" s="253"/>
      <c r="U5" s="253"/>
      <c r="V5" s="253"/>
      <c r="W5" s="253"/>
      <c r="X5" s="253"/>
      <c r="Y5" s="253"/>
      <c r="Z5" s="253"/>
      <c r="AA5" s="253"/>
      <c r="AB5" s="253"/>
      <c r="AC5" s="253"/>
      <c r="AD5" s="253"/>
      <c r="AE5" s="253"/>
      <c r="AF5" s="253"/>
      <c r="AG5" s="254"/>
      <c r="AH5" s="254"/>
      <c r="AI5" s="253"/>
      <c r="AJ5" s="253"/>
      <c r="AK5" s="253"/>
    </row>
    <row r="6" spans="1:37" ht="21.75" customHeight="1">
      <c r="A6" s="253"/>
      <c r="B6" s="253"/>
      <c r="C6" s="253"/>
      <c r="D6" s="253"/>
      <c r="E6" s="253"/>
      <c r="F6" s="253"/>
      <c r="G6" s="253"/>
      <c r="H6" s="253"/>
      <c r="I6" s="253"/>
      <c r="J6" s="253"/>
      <c r="K6" s="253"/>
      <c r="L6" s="253"/>
      <c r="M6" s="253"/>
      <c r="N6" s="253"/>
      <c r="O6" s="253"/>
      <c r="P6" s="254"/>
      <c r="Q6" s="253"/>
      <c r="R6" s="253"/>
      <c r="S6" s="253"/>
      <c r="T6" s="253"/>
      <c r="U6" s="253"/>
      <c r="V6" s="253"/>
      <c r="W6" s="253"/>
      <c r="X6" s="253"/>
      <c r="Y6" s="253"/>
      <c r="Z6" s="253"/>
      <c r="AA6" s="253"/>
      <c r="AB6" s="253"/>
      <c r="AC6" s="253"/>
      <c r="AD6" s="253"/>
      <c r="AE6" s="253"/>
      <c r="AF6" s="253"/>
      <c r="AG6" s="254"/>
      <c r="AH6" s="254"/>
      <c r="AI6" s="253"/>
      <c r="AJ6" s="253"/>
      <c r="AK6" s="253"/>
    </row>
    <row r="7" spans="1:37" ht="21.75" customHeight="1">
      <c r="A7" s="253"/>
      <c r="B7" s="253"/>
      <c r="C7" s="253"/>
      <c r="D7" s="253"/>
      <c r="E7" s="253"/>
      <c r="F7" s="253"/>
      <c r="G7" s="253"/>
      <c r="H7" s="253"/>
      <c r="I7" s="253"/>
      <c r="J7" s="253"/>
      <c r="K7" s="253"/>
      <c r="L7" s="253"/>
      <c r="M7" s="247"/>
      <c r="N7" s="253"/>
      <c r="O7" s="253"/>
      <c r="P7" s="254"/>
      <c r="Q7" s="253"/>
      <c r="R7" s="253"/>
      <c r="S7" s="253"/>
      <c r="T7" s="253"/>
      <c r="U7" s="253"/>
      <c r="V7" s="253"/>
      <c r="W7" s="253"/>
      <c r="X7" s="253"/>
      <c r="Y7" s="253"/>
      <c r="Z7" s="253"/>
      <c r="AA7" s="253"/>
      <c r="AB7" s="253"/>
      <c r="AC7" s="253"/>
      <c r="AD7" s="253"/>
      <c r="AE7" s="253"/>
      <c r="AF7" s="253"/>
      <c r="AG7" s="254"/>
      <c r="AH7" s="254"/>
      <c r="AI7" s="253"/>
      <c r="AJ7" s="253"/>
      <c r="AK7" s="253"/>
    </row>
    <row r="8" spans="1:37" ht="21.75" customHeight="1">
      <c r="A8" s="253"/>
      <c r="B8" s="253"/>
      <c r="C8" s="253"/>
      <c r="D8" s="253"/>
      <c r="E8" s="253"/>
      <c r="F8" s="253"/>
      <c r="G8" s="253"/>
      <c r="H8" s="253"/>
      <c r="I8" s="253"/>
      <c r="J8" s="253"/>
      <c r="K8" s="253"/>
      <c r="L8" s="253"/>
      <c r="M8" s="253"/>
      <c r="N8" s="253"/>
      <c r="O8" s="253"/>
      <c r="P8" s="254"/>
      <c r="Q8" s="253"/>
      <c r="R8" s="253"/>
      <c r="S8" s="253"/>
      <c r="T8" s="253"/>
      <c r="U8" s="253"/>
      <c r="V8" s="253"/>
      <c r="W8" s="253"/>
      <c r="X8" s="253"/>
      <c r="Y8" s="253"/>
      <c r="Z8" s="253"/>
      <c r="AA8" s="253"/>
      <c r="AB8" s="253"/>
      <c r="AC8" s="253"/>
      <c r="AD8" s="253"/>
      <c r="AE8" s="253"/>
      <c r="AF8" s="253"/>
      <c r="AG8" s="254"/>
      <c r="AH8" s="254"/>
      <c r="AI8" s="253"/>
      <c r="AJ8" s="253"/>
      <c r="AK8" s="253"/>
    </row>
    <row r="9" spans="1:37" ht="21.75" customHeight="1">
      <c r="A9" s="253"/>
      <c r="B9" s="253"/>
      <c r="C9" s="253"/>
      <c r="D9" s="253"/>
      <c r="E9" s="253"/>
      <c r="F9" s="253"/>
      <c r="G9" s="253"/>
      <c r="H9" s="253"/>
      <c r="I9" s="253"/>
      <c r="J9" s="253"/>
      <c r="K9" s="253"/>
      <c r="L9" s="253"/>
      <c r="M9" s="253"/>
      <c r="N9" s="253"/>
      <c r="O9" s="253"/>
      <c r="P9" s="254"/>
      <c r="Q9" s="253"/>
      <c r="R9" s="253"/>
      <c r="S9" s="253"/>
      <c r="T9" s="253"/>
      <c r="U9" s="253"/>
      <c r="V9" s="253"/>
      <c r="W9" s="253"/>
      <c r="X9" s="253"/>
      <c r="Y9" s="253"/>
      <c r="Z9" s="253"/>
      <c r="AA9" s="253"/>
      <c r="AB9" s="253"/>
      <c r="AC9" s="253"/>
      <c r="AD9" s="253"/>
      <c r="AE9" s="253"/>
      <c r="AF9" s="253"/>
      <c r="AG9" s="254"/>
      <c r="AH9" s="254"/>
      <c r="AI9" s="253"/>
      <c r="AJ9" s="253"/>
      <c r="AK9" s="253"/>
    </row>
    <row r="10" spans="1:37" ht="21.75" customHeight="1">
      <c r="A10" s="253"/>
      <c r="B10" s="253"/>
      <c r="C10" s="253"/>
      <c r="D10" s="253"/>
      <c r="E10" s="253"/>
      <c r="F10" s="253"/>
      <c r="G10" s="253"/>
      <c r="H10" s="253"/>
      <c r="I10" s="253"/>
      <c r="J10" s="253"/>
      <c r="K10" s="253"/>
      <c r="L10" s="253"/>
      <c r="M10" s="253"/>
      <c r="N10" s="253"/>
      <c r="O10" s="253"/>
      <c r="P10" s="254"/>
      <c r="Q10" s="253"/>
      <c r="R10" s="253"/>
      <c r="S10" s="253"/>
      <c r="T10" s="253"/>
      <c r="U10" s="253"/>
      <c r="V10" s="253"/>
      <c r="W10" s="253"/>
      <c r="X10" s="253"/>
      <c r="Y10" s="253"/>
      <c r="Z10" s="253"/>
      <c r="AA10" s="253"/>
      <c r="AB10" s="253"/>
      <c r="AC10" s="253"/>
      <c r="AD10" s="253"/>
      <c r="AE10" s="253"/>
      <c r="AF10" s="253"/>
      <c r="AG10" s="254"/>
      <c r="AH10" s="254"/>
      <c r="AI10" s="254"/>
      <c r="AJ10" s="253"/>
      <c r="AK10" s="253"/>
    </row>
    <row r="11" spans="1:37" ht="21.75" customHeight="1">
      <c r="A11" s="253"/>
      <c r="B11" s="253"/>
      <c r="C11" s="253"/>
      <c r="D11" s="253"/>
      <c r="E11" s="253"/>
      <c r="F11" s="253"/>
      <c r="G11" s="253"/>
      <c r="H11" s="253"/>
      <c r="I11" s="253"/>
      <c r="J11" s="253"/>
      <c r="K11" s="253"/>
      <c r="L11" s="253"/>
      <c r="M11" s="253"/>
      <c r="N11" s="253"/>
      <c r="O11" s="253"/>
      <c r="P11" s="254"/>
      <c r="Q11" s="253"/>
      <c r="R11" s="253"/>
      <c r="S11" s="253"/>
      <c r="T11" s="253"/>
      <c r="U11" s="253"/>
      <c r="V11" s="253"/>
      <c r="W11" s="253"/>
      <c r="X11" s="253"/>
      <c r="Y11" s="253"/>
      <c r="Z11" s="253"/>
      <c r="AA11" s="253"/>
      <c r="AB11" s="253"/>
      <c r="AC11" s="253"/>
      <c r="AD11" s="253"/>
      <c r="AE11" s="253"/>
      <c r="AF11" s="253"/>
      <c r="AG11" s="254"/>
      <c r="AH11" s="254"/>
      <c r="AI11" s="253"/>
      <c r="AJ11" s="253"/>
      <c r="AK11" s="253"/>
    </row>
    <row r="12" spans="1:37" ht="21.75" customHeight="1">
      <c r="A12" s="253"/>
      <c r="B12" s="253"/>
      <c r="C12" s="253"/>
      <c r="D12" s="253"/>
      <c r="E12" s="253"/>
      <c r="F12" s="253"/>
      <c r="G12" s="253"/>
      <c r="H12" s="253"/>
      <c r="I12" s="253"/>
      <c r="J12" s="253"/>
      <c r="K12" s="253"/>
      <c r="L12" s="253"/>
      <c r="M12" s="253"/>
      <c r="N12" s="253"/>
      <c r="O12" s="253"/>
      <c r="P12" s="254"/>
      <c r="Q12" s="253"/>
      <c r="R12" s="253"/>
      <c r="S12" s="253"/>
      <c r="T12" s="253"/>
      <c r="U12" s="253"/>
      <c r="V12" s="253"/>
      <c r="W12" s="253"/>
      <c r="X12" s="253"/>
      <c r="Y12" s="253"/>
      <c r="Z12" s="253"/>
      <c r="AA12" s="253"/>
      <c r="AB12" s="253"/>
      <c r="AC12" s="253"/>
      <c r="AD12" s="253"/>
      <c r="AE12" s="253"/>
      <c r="AF12" s="253"/>
      <c r="AG12" s="254"/>
      <c r="AH12" s="254"/>
      <c r="AI12" s="253"/>
      <c r="AJ12" s="253"/>
      <c r="AK12" s="253"/>
    </row>
    <row r="13" spans="1:37" ht="21.75" customHeight="1">
      <c r="A13" s="253"/>
      <c r="B13" s="253"/>
      <c r="C13" s="253"/>
      <c r="D13" s="253"/>
      <c r="E13" s="253"/>
      <c r="F13" s="253"/>
      <c r="G13" s="253"/>
      <c r="H13" s="253"/>
      <c r="I13" s="253"/>
      <c r="J13" s="253"/>
      <c r="K13" s="253"/>
      <c r="L13" s="253"/>
      <c r="M13" s="253"/>
      <c r="N13" s="253"/>
      <c r="O13" s="253"/>
      <c r="P13" s="254"/>
      <c r="Q13" s="253"/>
      <c r="R13" s="253"/>
      <c r="S13" s="253"/>
      <c r="T13" s="253"/>
      <c r="U13" s="253"/>
      <c r="V13" s="253"/>
      <c r="W13" s="253"/>
      <c r="X13" s="253"/>
      <c r="Y13" s="253"/>
      <c r="Z13" s="253"/>
      <c r="AA13" s="253"/>
      <c r="AB13" s="253"/>
      <c r="AC13" s="253"/>
      <c r="AD13" s="253"/>
      <c r="AE13" s="253"/>
      <c r="AF13" s="253"/>
      <c r="AG13" s="254"/>
      <c r="AH13" s="254"/>
      <c r="AI13" s="253"/>
      <c r="AJ13" s="253"/>
      <c r="AK13" s="253"/>
    </row>
    <row r="14" spans="1:37" ht="21.75" customHeight="1">
      <c r="A14" s="253"/>
      <c r="B14" s="253"/>
      <c r="C14" s="253"/>
      <c r="D14" s="253"/>
      <c r="E14" s="253"/>
      <c r="F14" s="253"/>
      <c r="G14" s="253"/>
      <c r="H14" s="253"/>
      <c r="I14" s="253"/>
      <c r="J14" s="253"/>
      <c r="K14" s="253"/>
      <c r="L14" s="253"/>
      <c r="M14" s="253"/>
      <c r="N14" s="253"/>
      <c r="O14" s="253"/>
      <c r="P14" s="254"/>
      <c r="Q14" s="253"/>
      <c r="R14" s="253"/>
      <c r="S14" s="253"/>
      <c r="T14" s="253"/>
      <c r="U14" s="253"/>
      <c r="V14" s="253"/>
      <c r="W14" s="253"/>
      <c r="X14" s="253"/>
      <c r="Y14" s="253"/>
      <c r="Z14" s="253"/>
      <c r="AA14" s="253"/>
      <c r="AB14" s="253"/>
      <c r="AC14" s="253"/>
      <c r="AD14" s="253"/>
      <c r="AE14" s="253"/>
      <c r="AF14" s="253"/>
      <c r="AG14" s="254"/>
      <c r="AH14" s="254"/>
      <c r="AI14" s="253"/>
      <c r="AJ14" s="253"/>
      <c r="AK14" s="253"/>
    </row>
    <row r="15" spans="1:37" ht="21.75" customHeight="1">
      <c r="A15" s="253"/>
      <c r="B15" s="253"/>
      <c r="C15" s="253"/>
      <c r="D15" s="253"/>
      <c r="E15" s="253"/>
      <c r="F15" s="253"/>
      <c r="G15" s="253"/>
      <c r="H15" s="253"/>
      <c r="I15" s="253"/>
      <c r="J15" s="253"/>
      <c r="K15" s="253"/>
      <c r="L15" s="253"/>
      <c r="M15" s="253"/>
      <c r="N15" s="253"/>
      <c r="O15" s="253"/>
      <c r="P15" s="254"/>
      <c r="Q15" s="253"/>
      <c r="R15" s="253"/>
      <c r="S15" s="253"/>
      <c r="T15" s="253"/>
      <c r="U15" s="253"/>
      <c r="V15" s="253"/>
      <c r="W15" s="253"/>
      <c r="X15" s="253"/>
      <c r="Y15" s="253"/>
      <c r="Z15" s="253"/>
      <c r="AA15" s="253"/>
      <c r="AB15" s="253"/>
      <c r="AC15" s="253"/>
      <c r="AD15" s="253"/>
      <c r="AE15" s="253"/>
      <c r="AF15" s="253"/>
      <c r="AG15" s="254"/>
      <c r="AH15" s="254"/>
      <c r="AI15" s="253"/>
      <c r="AJ15" s="253"/>
      <c r="AK15" s="253"/>
    </row>
    <row r="16" spans="1:37" ht="21.75" customHeight="1">
      <c r="A16" s="253"/>
      <c r="B16" s="253"/>
      <c r="C16" s="253"/>
      <c r="D16" s="253"/>
      <c r="E16" s="253"/>
      <c r="F16" s="253"/>
      <c r="G16" s="253"/>
      <c r="H16" s="253"/>
      <c r="I16" s="253"/>
      <c r="J16" s="253"/>
      <c r="K16" s="253"/>
      <c r="L16" s="253"/>
      <c r="M16" s="253"/>
      <c r="N16" s="253"/>
      <c r="O16" s="253"/>
      <c r="P16" s="254"/>
      <c r="Q16" s="253"/>
      <c r="R16" s="253"/>
      <c r="S16" s="253"/>
      <c r="T16" s="253"/>
      <c r="U16" s="253"/>
      <c r="V16" s="253"/>
      <c r="W16" s="253"/>
      <c r="X16" s="253"/>
      <c r="Y16" s="253"/>
      <c r="Z16" s="253"/>
      <c r="AA16" s="253"/>
      <c r="AB16" s="253"/>
      <c r="AC16" s="253"/>
      <c r="AD16" s="253"/>
      <c r="AE16" s="253"/>
      <c r="AF16" s="253"/>
      <c r="AG16" s="254"/>
      <c r="AH16" s="254"/>
      <c r="AI16" s="253"/>
      <c r="AJ16" s="253"/>
      <c r="AK16" s="253"/>
    </row>
    <row r="17" spans="1:37" ht="21.75" customHeight="1">
      <c r="A17" s="253"/>
      <c r="B17" s="253"/>
      <c r="C17" s="253"/>
      <c r="D17" s="253"/>
      <c r="E17" s="253"/>
      <c r="F17" s="253"/>
      <c r="G17" s="253"/>
      <c r="H17" s="253"/>
      <c r="I17" s="253"/>
      <c r="J17" s="253"/>
      <c r="K17" s="253"/>
      <c r="L17" s="253"/>
      <c r="M17" s="253"/>
      <c r="N17" s="253"/>
      <c r="O17" s="253"/>
      <c r="P17" s="254"/>
      <c r="Q17" s="253"/>
      <c r="R17" s="253"/>
      <c r="S17" s="253"/>
      <c r="T17" s="253"/>
      <c r="U17" s="253"/>
      <c r="V17" s="253"/>
      <c r="W17" s="253"/>
      <c r="X17" s="253"/>
      <c r="Y17" s="253"/>
      <c r="Z17" s="253"/>
      <c r="AA17" s="253"/>
      <c r="AB17" s="253"/>
      <c r="AC17" s="253"/>
      <c r="AD17" s="253"/>
      <c r="AE17" s="253"/>
      <c r="AF17" s="253"/>
      <c r="AG17" s="254"/>
      <c r="AH17" s="254"/>
      <c r="AI17" s="254"/>
      <c r="AJ17" s="253"/>
      <c r="AK17" s="253"/>
    </row>
    <row r="18" spans="1:37" ht="21.75" customHeight="1">
      <c r="A18" s="253"/>
      <c r="B18" s="253"/>
      <c r="C18" s="253"/>
      <c r="D18" s="253"/>
      <c r="E18" s="253"/>
      <c r="F18" s="253"/>
      <c r="G18" s="253"/>
      <c r="H18" s="253"/>
      <c r="I18" s="253"/>
      <c r="J18" s="253"/>
      <c r="K18" s="253"/>
      <c r="L18" s="253"/>
      <c r="M18" s="253"/>
      <c r="N18" s="253"/>
      <c r="O18" s="253"/>
      <c r="P18" s="254"/>
      <c r="Q18" s="253"/>
      <c r="R18" s="253"/>
      <c r="S18" s="253"/>
      <c r="T18" s="253"/>
      <c r="U18" s="253"/>
      <c r="V18" s="253"/>
      <c r="W18" s="253"/>
      <c r="X18" s="253"/>
      <c r="Y18" s="253"/>
      <c r="Z18" s="253"/>
      <c r="AA18" s="253"/>
      <c r="AB18" s="253"/>
      <c r="AC18" s="253"/>
      <c r="AD18" s="253"/>
      <c r="AE18" s="253"/>
      <c r="AF18" s="253"/>
      <c r="AG18" s="254"/>
      <c r="AH18" s="254"/>
      <c r="AI18" s="253"/>
      <c r="AJ18" s="253"/>
      <c r="AK18" s="253"/>
    </row>
    <row r="19" spans="1:37" ht="21.75" customHeight="1">
      <c r="A19" s="253"/>
      <c r="B19" s="253"/>
      <c r="C19" s="253"/>
      <c r="D19" s="253"/>
      <c r="E19" s="253"/>
      <c r="F19" s="253"/>
      <c r="G19" s="253"/>
      <c r="H19" s="253"/>
      <c r="I19" s="253"/>
      <c r="J19" s="253"/>
      <c r="K19" s="253"/>
      <c r="L19" s="253"/>
      <c r="M19" s="253"/>
      <c r="N19" s="253"/>
      <c r="O19" s="253"/>
      <c r="P19" s="254"/>
      <c r="Q19" s="253"/>
      <c r="R19" s="253"/>
      <c r="S19" s="253"/>
      <c r="T19" s="253"/>
      <c r="U19" s="253"/>
      <c r="V19" s="253"/>
      <c r="W19" s="253"/>
      <c r="X19" s="253"/>
      <c r="Y19" s="253"/>
      <c r="Z19" s="253"/>
      <c r="AA19" s="253"/>
      <c r="AB19" s="253"/>
      <c r="AC19" s="253"/>
      <c r="AD19" s="253"/>
      <c r="AE19" s="253"/>
      <c r="AF19" s="253"/>
      <c r="AG19" s="254"/>
      <c r="AH19" s="254"/>
      <c r="AI19" s="253"/>
      <c r="AJ19" s="253"/>
      <c r="AK19" s="253"/>
    </row>
    <row r="20" spans="1:37" ht="21.75" customHeight="1">
      <c r="A20" s="253"/>
      <c r="B20" s="253"/>
      <c r="C20" s="253"/>
      <c r="D20" s="253"/>
      <c r="E20" s="253"/>
      <c r="F20" s="253"/>
      <c r="G20" s="253"/>
      <c r="H20" s="253"/>
      <c r="I20" s="253"/>
      <c r="J20" s="253"/>
      <c r="K20" s="253"/>
      <c r="L20" s="253"/>
      <c r="M20" s="253"/>
      <c r="N20" s="253"/>
      <c r="O20" s="253"/>
      <c r="P20" s="254"/>
      <c r="Q20" s="253"/>
      <c r="R20" s="253"/>
      <c r="S20" s="253"/>
      <c r="T20" s="253"/>
      <c r="U20" s="253"/>
      <c r="V20" s="253"/>
      <c r="W20" s="253"/>
      <c r="X20" s="253"/>
      <c r="Y20" s="253"/>
      <c r="Z20" s="253"/>
      <c r="AA20" s="253"/>
      <c r="AB20" s="253"/>
      <c r="AC20" s="253"/>
      <c r="AD20" s="253"/>
      <c r="AE20" s="253"/>
      <c r="AF20" s="253"/>
      <c r="AG20" s="254"/>
      <c r="AH20" s="254"/>
      <c r="AI20" s="253"/>
      <c r="AJ20" s="253"/>
      <c r="AK20" s="253"/>
    </row>
    <row r="21" spans="1:37" ht="21.75" customHeight="1">
      <c r="A21" s="253"/>
      <c r="B21" s="253"/>
      <c r="C21" s="253"/>
      <c r="D21" s="253"/>
      <c r="E21" s="253"/>
      <c r="F21" s="253"/>
      <c r="G21" s="253"/>
      <c r="H21" s="253"/>
      <c r="I21" s="253"/>
      <c r="J21" s="253"/>
      <c r="K21" s="253"/>
      <c r="L21" s="253"/>
      <c r="M21" s="253"/>
      <c r="N21" s="253"/>
      <c r="O21" s="253"/>
      <c r="P21" s="254"/>
      <c r="Q21" s="253"/>
      <c r="R21" s="253"/>
      <c r="S21" s="253"/>
      <c r="T21" s="253"/>
      <c r="U21" s="253"/>
      <c r="V21" s="253"/>
      <c r="W21" s="253"/>
      <c r="X21" s="253"/>
      <c r="Y21" s="253"/>
      <c r="Z21" s="253"/>
      <c r="AA21" s="253"/>
      <c r="AB21" s="253"/>
      <c r="AC21" s="253"/>
      <c r="AD21" s="253"/>
      <c r="AE21" s="253"/>
      <c r="AF21" s="253"/>
      <c r="AG21" s="254"/>
      <c r="AH21" s="254"/>
      <c r="AI21" s="253"/>
      <c r="AJ21" s="253"/>
      <c r="AK21" s="253"/>
    </row>
    <row r="22" spans="1:37" ht="21.75" customHeight="1">
      <c r="A22" s="253"/>
      <c r="B22" s="253"/>
      <c r="C22" s="253"/>
      <c r="D22" s="253"/>
      <c r="E22" s="253"/>
      <c r="F22" s="253"/>
      <c r="G22" s="253"/>
      <c r="H22" s="253"/>
      <c r="I22" s="253"/>
      <c r="J22" s="253"/>
      <c r="K22" s="253"/>
      <c r="L22" s="253"/>
      <c r="M22" s="253"/>
      <c r="N22" s="253"/>
      <c r="O22" s="253"/>
      <c r="P22" s="254"/>
      <c r="Q22" s="253"/>
      <c r="R22" s="253"/>
      <c r="S22" s="253"/>
      <c r="T22" s="253"/>
      <c r="U22" s="253"/>
      <c r="V22" s="253"/>
      <c r="W22" s="253"/>
      <c r="X22" s="253"/>
      <c r="Y22" s="253"/>
      <c r="Z22" s="253"/>
      <c r="AA22" s="253"/>
      <c r="AB22" s="253"/>
      <c r="AC22" s="253"/>
      <c r="AD22" s="253"/>
      <c r="AE22" s="253"/>
      <c r="AF22" s="253"/>
      <c r="AG22" s="254"/>
      <c r="AH22" s="254"/>
      <c r="AI22" s="254"/>
      <c r="AJ22" s="253"/>
      <c r="AK22" s="253"/>
    </row>
    <row r="23" spans="1:37" ht="21.75" customHeight="1">
      <c r="A23" s="253"/>
      <c r="B23" s="253"/>
      <c r="C23" s="253"/>
      <c r="D23" s="253"/>
      <c r="E23" s="253"/>
      <c r="F23" s="253"/>
      <c r="G23" s="253"/>
      <c r="H23" s="253"/>
      <c r="I23" s="253"/>
      <c r="J23" s="253"/>
      <c r="K23" s="253"/>
      <c r="L23" s="253"/>
      <c r="M23" s="253"/>
      <c r="N23" s="253"/>
      <c r="O23" s="253"/>
      <c r="P23" s="254"/>
      <c r="Q23" s="253"/>
      <c r="R23" s="253"/>
      <c r="S23" s="253"/>
      <c r="T23" s="253"/>
      <c r="U23" s="253"/>
      <c r="V23" s="253"/>
      <c r="W23" s="253"/>
      <c r="X23" s="253"/>
      <c r="Y23" s="253"/>
      <c r="Z23" s="253"/>
      <c r="AA23" s="253"/>
      <c r="AB23" s="253"/>
      <c r="AC23" s="253"/>
      <c r="AD23" s="253"/>
      <c r="AE23" s="253"/>
      <c r="AF23" s="253"/>
      <c r="AG23" s="254"/>
      <c r="AH23" s="254"/>
      <c r="AI23" s="253"/>
      <c r="AJ23" s="253"/>
      <c r="AK23" s="253"/>
    </row>
    <row r="24" spans="1:37" ht="21.75" customHeight="1">
      <c r="A24" s="253"/>
      <c r="B24" s="253"/>
      <c r="C24" s="253"/>
      <c r="D24" s="253"/>
      <c r="E24" s="253"/>
      <c r="F24" s="253"/>
      <c r="G24" s="253"/>
      <c r="H24" s="253"/>
      <c r="I24" s="253"/>
      <c r="J24" s="253"/>
      <c r="K24" s="253"/>
      <c r="L24" s="253"/>
      <c r="M24" s="253"/>
      <c r="N24" s="253"/>
      <c r="O24" s="253"/>
      <c r="P24" s="254"/>
      <c r="Q24" s="253"/>
      <c r="R24" s="253"/>
      <c r="S24" s="253"/>
      <c r="T24" s="253"/>
      <c r="U24" s="253"/>
      <c r="V24" s="253"/>
      <c r="W24" s="253"/>
      <c r="X24" s="253"/>
      <c r="Y24" s="253"/>
      <c r="Z24" s="253"/>
      <c r="AA24" s="253"/>
      <c r="AB24" s="253"/>
      <c r="AC24" s="253"/>
      <c r="AD24" s="253"/>
      <c r="AE24" s="253"/>
      <c r="AF24" s="253"/>
      <c r="AG24" s="254"/>
      <c r="AH24" s="254"/>
      <c r="AI24" s="253"/>
      <c r="AJ24" s="253"/>
      <c r="AK24" s="253"/>
    </row>
    <row r="25" spans="1:37" ht="21.75" customHeight="1">
      <c r="A25" s="253"/>
      <c r="B25" s="253"/>
      <c r="C25" s="253"/>
      <c r="D25" s="253"/>
      <c r="E25" s="253"/>
      <c r="F25" s="253"/>
      <c r="G25" s="253"/>
      <c r="H25" s="253"/>
      <c r="I25" s="253"/>
      <c r="J25" s="253"/>
      <c r="K25" s="253"/>
      <c r="L25" s="253"/>
      <c r="M25" s="253"/>
      <c r="N25" s="253"/>
      <c r="O25" s="253"/>
      <c r="P25" s="254"/>
      <c r="Q25" s="253"/>
      <c r="R25" s="253"/>
      <c r="S25" s="253"/>
      <c r="T25" s="253"/>
      <c r="U25" s="253"/>
      <c r="V25" s="253"/>
      <c r="W25" s="253"/>
      <c r="X25" s="253"/>
      <c r="Y25" s="253"/>
      <c r="Z25" s="253"/>
      <c r="AA25" s="253"/>
      <c r="AB25" s="253"/>
      <c r="AC25" s="253"/>
      <c r="AD25" s="253"/>
      <c r="AE25" s="253"/>
      <c r="AF25" s="253"/>
      <c r="AG25" s="254"/>
      <c r="AH25" s="254"/>
      <c r="AI25" s="254"/>
      <c r="AJ25" s="253"/>
      <c r="AK25" s="253"/>
    </row>
    <row r="26" spans="1:37" ht="21.75" customHeight="1">
      <c r="A26" s="253"/>
      <c r="B26" s="253"/>
      <c r="C26" s="253"/>
      <c r="D26" s="253"/>
      <c r="E26" s="253"/>
      <c r="F26" s="253"/>
      <c r="G26" s="253"/>
      <c r="H26" s="253"/>
      <c r="I26" s="253"/>
      <c r="J26" s="253"/>
      <c r="K26" s="253"/>
      <c r="L26" s="253"/>
      <c r="M26" s="253"/>
      <c r="N26" s="253"/>
      <c r="O26" s="253"/>
      <c r="P26" s="254"/>
      <c r="Q26" s="253"/>
      <c r="R26" s="253"/>
      <c r="S26" s="253"/>
      <c r="T26" s="253"/>
      <c r="U26" s="253"/>
      <c r="V26" s="253"/>
      <c r="W26" s="253"/>
      <c r="X26" s="253"/>
      <c r="Y26" s="253"/>
      <c r="Z26" s="253"/>
      <c r="AA26" s="253"/>
      <c r="AB26" s="253"/>
      <c r="AC26" s="253"/>
      <c r="AD26" s="253"/>
      <c r="AE26" s="253"/>
      <c r="AF26" s="253"/>
      <c r="AG26" s="254"/>
      <c r="AH26" s="254"/>
      <c r="AI26" s="253"/>
      <c r="AJ26" s="253"/>
      <c r="AK26" s="253"/>
    </row>
    <row r="27" spans="1:37" ht="21.75" customHeight="1">
      <c r="A27" s="253"/>
      <c r="B27" s="253"/>
      <c r="C27" s="253"/>
      <c r="D27" s="253"/>
      <c r="E27" s="253"/>
      <c r="F27" s="253"/>
      <c r="G27" s="253"/>
      <c r="H27" s="253"/>
      <c r="I27" s="253"/>
      <c r="J27" s="253"/>
      <c r="K27" s="253"/>
      <c r="L27" s="253"/>
      <c r="M27" s="253"/>
      <c r="N27" s="253"/>
      <c r="O27" s="253"/>
      <c r="P27" s="254"/>
      <c r="Q27" s="253"/>
      <c r="R27" s="253"/>
      <c r="S27" s="253"/>
      <c r="T27" s="253"/>
      <c r="U27" s="253"/>
      <c r="V27" s="253"/>
      <c r="W27" s="253"/>
      <c r="X27" s="253"/>
      <c r="Y27" s="253"/>
      <c r="Z27" s="253"/>
      <c r="AA27" s="253"/>
      <c r="AB27" s="253"/>
      <c r="AC27" s="253"/>
      <c r="AD27" s="253"/>
      <c r="AE27" s="253"/>
      <c r="AF27" s="253"/>
      <c r="AG27" s="254"/>
      <c r="AH27" s="254"/>
      <c r="AI27" s="253"/>
      <c r="AJ27" s="253"/>
      <c r="AK27" s="253"/>
    </row>
    <row r="28" spans="1:37" ht="21.75" customHeight="1">
      <c r="A28" s="253"/>
      <c r="B28" s="253"/>
      <c r="C28" s="253"/>
      <c r="D28" s="253"/>
      <c r="E28" s="253"/>
      <c r="F28" s="253"/>
      <c r="G28" s="253"/>
      <c r="H28" s="253"/>
      <c r="I28" s="253"/>
      <c r="J28" s="253"/>
      <c r="K28" s="253"/>
      <c r="L28" s="253"/>
      <c r="M28" s="253"/>
      <c r="N28" s="253"/>
      <c r="O28" s="253"/>
      <c r="P28" s="254"/>
      <c r="Q28" s="253"/>
      <c r="R28" s="253"/>
      <c r="S28" s="253"/>
      <c r="T28" s="253"/>
      <c r="U28" s="253"/>
      <c r="V28" s="253"/>
      <c r="W28" s="253"/>
      <c r="X28" s="253"/>
      <c r="Y28" s="253"/>
      <c r="Z28" s="253"/>
      <c r="AA28" s="253"/>
      <c r="AB28" s="253"/>
      <c r="AC28" s="253"/>
      <c r="AD28" s="253"/>
      <c r="AE28" s="253"/>
      <c r="AF28" s="253"/>
      <c r="AG28" s="254"/>
      <c r="AH28" s="254"/>
      <c r="AI28" s="253"/>
      <c r="AJ28" s="253"/>
      <c r="AK28" s="253"/>
    </row>
    <row r="29" spans="1:37" ht="21.75" customHeight="1">
      <c r="A29" s="253"/>
      <c r="B29" s="253"/>
      <c r="C29" s="253"/>
      <c r="D29" s="253"/>
      <c r="E29" s="253"/>
      <c r="F29" s="253"/>
      <c r="G29" s="253"/>
      <c r="H29" s="253"/>
      <c r="I29" s="253"/>
      <c r="J29" s="253"/>
      <c r="K29" s="253"/>
      <c r="L29" s="253"/>
      <c r="M29" s="253"/>
      <c r="N29" s="253"/>
      <c r="O29" s="253"/>
      <c r="P29" s="254"/>
      <c r="Q29" s="253"/>
      <c r="R29" s="253"/>
      <c r="S29" s="253"/>
      <c r="T29" s="253"/>
      <c r="U29" s="253"/>
      <c r="V29" s="253"/>
      <c r="W29" s="253"/>
      <c r="X29" s="253"/>
      <c r="Y29" s="253"/>
      <c r="Z29" s="253"/>
      <c r="AA29" s="253"/>
      <c r="AB29" s="253"/>
      <c r="AC29" s="253"/>
      <c r="AD29" s="253"/>
      <c r="AE29" s="253"/>
      <c r="AF29" s="253"/>
      <c r="AG29" s="254"/>
      <c r="AH29" s="254"/>
      <c r="AI29" s="253"/>
      <c r="AJ29" s="253"/>
      <c r="AK29" s="253"/>
    </row>
    <row r="30" spans="1:37" ht="21.75" customHeight="1">
      <c r="A30" s="253"/>
      <c r="B30" s="253"/>
      <c r="C30" s="253"/>
      <c r="D30" s="253"/>
      <c r="E30" s="253"/>
      <c r="F30" s="253"/>
      <c r="G30" s="253"/>
      <c r="H30" s="253"/>
      <c r="I30" s="253"/>
      <c r="J30" s="253"/>
      <c r="K30" s="253"/>
      <c r="L30" s="253"/>
      <c r="M30" s="253"/>
      <c r="N30" s="253"/>
      <c r="O30" s="253"/>
      <c r="P30" s="254"/>
      <c r="Q30" s="253"/>
      <c r="R30" s="253"/>
      <c r="S30" s="253"/>
      <c r="T30" s="253"/>
      <c r="U30" s="253"/>
      <c r="V30" s="253"/>
      <c r="W30" s="253"/>
      <c r="X30" s="253"/>
      <c r="Y30" s="253"/>
      <c r="Z30" s="253"/>
      <c r="AA30" s="253"/>
      <c r="AB30" s="253"/>
      <c r="AC30" s="253"/>
      <c r="AD30" s="253"/>
      <c r="AE30" s="253"/>
      <c r="AF30" s="253"/>
      <c r="AG30" s="254"/>
      <c r="AH30" s="254"/>
      <c r="AI30" s="253"/>
      <c r="AJ30" s="253"/>
      <c r="AK30" s="253"/>
    </row>
    <row r="31" spans="1:37" ht="21.75" customHeight="1">
      <c r="A31" s="253"/>
      <c r="B31" s="253"/>
      <c r="C31" s="253"/>
      <c r="D31" s="253"/>
      <c r="E31" s="253"/>
      <c r="F31" s="253"/>
      <c r="G31" s="253"/>
      <c r="H31" s="253"/>
      <c r="I31" s="253"/>
      <c r="J31" s="253"/>
      <c r="K31" s="253"/>
      <c r="L31" s="253"/>
      <c r="M31" s="253"/>
      <c r="N31" s="253"/>
      <c r="O31" s="253"/>
      <c r="P31" s="254"/>
      <c r="Q31" s="253"/>
      <c r="R31" s="253"/>
      <c r="S31" s="253"/>
      <c r="T31" s="253"/>
      <c r="U31" s="253"/>
      <c r="V31" s="253"/>
      <c r="W31" s="253"/>
      <c r="X31" s="253"/>
      <c r="Y31" s="253"/>
      <c r="Z31" s="253"/>
      <c r="AA31" s="253"/>
      <c r="AB31" s="253"/>
      <c r="AC31" s="253"/>
      <c r="AD31" s="253"/>
      <c r="AE31" s="253"/>
      <c r="AF31" s="253"/>
      <c r="AG31" s="254"/>
      <c r="AH31" s="254"/>
      <c r="AI31" s="254"/>
      <c r="AJ31" s="253"/>
      <c r="AK31" s="253"/>
    </row>
    <row r="32" spans="1:37" ht="21.75" customHeight="1">
      <c r="A32" s="253"/>
      <c r="B32" s="253"/>
      <c r="C32" s="253"/>
      <c r="D32" s="253"/>
      <c r="E32" s="253"/>
      <c r="F32" s="253"/>
      <c r="G32" s="253"/>
      <c r="H32" s="253"/>
      <c r="I32" s="253"/>
      <c r="J32" s="253"/>
      <c r="K32" s="253"/>
      <c r="L32" s="253"/>
      <c r="M32" s="253"/>
      <c r="N32" s="253"/>
      <c r="O32" s="253"/>
      <c r="P32" s="254"/>
      <c r="Q32" s="253"/>
      <c r="R32" s="253"/>
      <c r="S32" s="253"/>
      <c r="T32" s="253"/>
      <c r="U32" s="253"/>
      <c r="V32" s="253"/>
      <c r="W32" s="253"/>
      <c r="X32" s="253"/>
      <c r="Y32" s="253"/>
      <c r="Z32" s="253"/>
      <c r="AA32" s="253"/>
      <c r="AB32" s="253"/>
      <c r="AC32" s="253"/>
      <c r="AD32" s="253"/>
      <c r="AE32" s="253"/>
      <c r="AF32" s="253"/>
      <c r="AG32" s="254"/>
      <c r="AH32" s="254"/>
      <c r="AI32" s="254"/>
      <c r="AJ32" s="253"/>
      <c r="AK32" s="253"/>
    </row>
    <row r="33" spans="1:37" ht="21.75" customHeight="1">
      <c r="A33" s="253"/>
      <c r="B33" s="253"/>
      <c r="C33" s="253"/>
      <c r="D33" s="253"/>
      <c r="E33" s="253"/>
      <c r="F33" s="253"/>
      <c r="G33" s="253"/>
      <c r="H33" s="253"/>
      <c r="I33" s="253"/>
      <c r="J33" s="253"/>
      <c r="K33" s="253"/>
      <c r="L33" s="253"/>
      <c r="M33" s="253"/>
      <c r="N33" s="253"/>
      <c r="O33" s="253"/>
      <c r="P33" s="254"/>
      <c r="Q33" s="253"/>
      <c r="R33" s="253"/>
      <c r="S33" s="253"/>
      <c r="T33" s="253"/>
      <c r="U33" s="253"/>
      <c r="V33" s="253"/>
      <c r="W33" s="253"/>
      <c r="X33" s="253"/>
      <c r="Y33" s="253"/>
      <c r="Z33" s="253"/>
      <c r="AA33" s="253"/>
      <c r="AB33" s="253"/>
      <c r="AC33" s="253"/>
      <c r="AD33" s="253"/>
      <c r="AE33" s="253"/>
      <c r="AF33" s="253"/>
      <c r="AG33" s="254"/>
      <c r="AH33" s="254"/>
      <c r="AI33" s="253"/>
      <c r="AJ33" s="253"/>
      <c r="AK33" s="253"/>
    </row>
    <row r="34" spans="1:37" ht="21.75" customHeight="1">
      <c r="A34" s="253"/>
      <c r="B34" s="253"/>
      <c r="C34" s="253"/>
      <c r="D34" s="253"/>
      <c r="E34" s="253"/>
      <c r="F34" s="253"/>
      <c r="G34" s="253"/>
      <c r="H34" s="253"/>
      <c r="I34" s="253"/>
      <c r="J34" s="253"/>
      <c r="K34" s="253"/>
      <c r="L34" s="253"/>
      <c r="M34" s="253"/>
      <c r="N34" s="253"/>
      <c r="O34" s="253"/>
      <c r="P34" s="254"/>
      <c r="Q34" s="253"/>
      <c r="R34" s="253"/>
      <c r="S34" s="253"/>
      <c r="T34" s="253"/>
      <c r="U34" s="253"/>
      <c r="V34" s="253"/>
      <c r="W34" s="253"/>
      <c r="X34" s="253"/>
      <c r="Y34" s="253"/>
      <c r="Z34" s="253"/>
      <c r="AA34" s="253"/>
      <c r="AB34" s="253"/>
      <c r="AC34" s="253"/>
      <c r="AD34" s="253"/>
      <c r="AE34" s="253"/>
      <c r="AF34" s="253"/>
      <c r="AG34" s="254"/>
      <c r="AH34" s="254"/>
      <c r="AI34" s="253"/>
      <c r="AJ34" s="253"/>
      <c r="AK34" s="253"/>
    </row>
    <row r="35" spans="1:37" ht="21.75" customHeight="1">
      <c r="A35" s="253"/>
      <c r="B35" s="253"/>
      <c r="C35" s="253"/>
      <c r="D35" s="253"/>
      <c r="E35" s="253"/>
      <c r="F35" s="253"/>
      <c r="G35" s="253"/>
      <c r="H35" s="253"/>
      <c r="I35" s="253"/>
      <c r="J35" s="253"/>
      <c r="K35" s="253"/>
      <c r="L35" s="253"/>
      <c r="M35" s="253"/>
      <c r="N35" s="253"/>
      <c r="O35" s="253"/>
      <c r="P35" s="254"/>
      <c r="Q35" s="253"/>
      <c r="R35" s="253"/>
      <c r="S35" s="253"/>
      <c r="T35" s="253"/>
      <c r="U35" s="253"/>
      <c r="V35" s="253"/>
      <c r="W35" s="253"/>
      <c r="X35" s="253"/>
      <c r="Y35" s="253"/>
      <c r="Z35" s="253"/>
      <c r="AA35" s="253"/>
      <c r="AB35" s="253"/>
      <c r="AC35" s="253"/>
      <c r="AD35" s="253"/>
      <c r="AE35" s="253"/>
      <c r="AF35" s="253"/>
      <c r="AG35" s="254"/>
      <c r="AH35" s="254"/>
      <c r="AI35" s="253"/>
      <c r="AJ35" s="253"/>
      <c r="AK35" s="253"/>
    </row>
    <row r="36" spans="1:37" ht="21.75" customHeight="1">
      <c r="A36" s="253"/>
      <c r="B36" s="253"/>
      <c r="C36" s="253"/>
      <c r="D36" s="253"/>
      <c r="E36" s="253"/>
      <c r="F36" s="253"/>
      <c r="G36" s="253"/>
      <c r="H36" s="253"/>
      <c r="I36" s="253"/>
      <c r="J36" s="253"/>
      <c r="K36" s="253"/>
      <c r="L36" s="253"/>
      <c r="M36" s="253"/>
      <c r="N36" s="253"/>
      <c r="O36" s="253"/>
      <c r="P36" s="254"/>
      <c r="Q36" s="253"/>
      <c r="R36" s="253"/>
      <c r="S36" s="253"/>
      <c r="T36" s="253"/>
      <c r="U36" s="253"/>
      <c r="V36" s="253"/>
      <c r="W36" s="253"/>
      <c r="X36" s="253"/>
      <c r="Y36" s="253"/>
      <c r="Z36" s="253"/>
      <c r="AA36" s="253"/>
      <c r="AB36" s="253"/>
      <c r="AC36" s="253"/>
      <c r="AD36" s="253"/>
      <c r="AE36" s="253"/>
      <c r="AF36" s="253"/>
      <c r="AG36" s="254"/>
      <c r="AH36" s="254"/>
      <c r="AI36" s="253"/>
      <c r="AJ36" s="253"/>
      <c r="AK36" s="253"/>
    </row>
    <row r="37" spans="1:37" ht="21.75" customHeight="1">
      <c r="A37" s="253"/>
      <c r="B37" s="253"/>
      <c r="C37" s="253"/>
      <c r="D37" s="253"/>
      <c r="E37" s="253"/>
      <c r="F37" s="253"/>
      <c r="G37" s="253"/>
      <c r="H37" s="253"/>
      <c r="I37" s="253"/>
      <c r="J37" s="253"/>
      <c r="K37" s="253"/>
      <c r="L37" s="253"/>
      <c r="M37" s="253"/>
      <c r="N37" s="253"/>
      <c r="O37" s="253"/>
      <c r="P37" s="254"/>
      <c r="Q37" s="253"/>
      <c r="R37" s="253"/>
      <c r="S37" s="253"/>
      <c r="T37" s="253"/>
      <c r="U37" s="253"/>
      <c r="V37" s="253"/>
      <c r="W37" s="253"/>
      <c r="X37" s="253"/>
      <c r="Y37" s="253"/>
      <c r="Z37" s="253"/>
      <c r="AA37" s="253"/>
      <c r="AB37" s="253"/>
      <c r="AC37" s="253"/>
      <c r="AD37" s="253"/>
      <c r="AE37" s="253"/>
      <c r="AF37" s="253"/>
      <c r="AG37" s="254"/>
      <c r="AH37" s="254"/>
      <c r="AI37" s="254"/>
      <c r="AJ37" s="253"/>
      <c r="AK37" s="253"/>
    </row>
    <row r="38" spans="1:37" ht="21.75" customHeight="1">
      <c r="A38" s="253"/>
      <c r="B38" s="253"/>
      <c r="C38" s="253"/>
      <c r="D38" s="253"/>
      <c r="E38" s="253"/>
      <c r="F38" s="253"/>
      <c r="G38" s="253"/>
      <c r="H38" s="253"/>
      <c r="I38" s="253"/>
      <c r="J38" s="253"/>
      <c r="K38" s="253"/>
      <c r="L38" s="253"/>
      <c r="M38" s="253"/>
      <c r="N38" s="253"/>
      <c r="O38" s="253"/>
      <c r="P38" s="254"/>
      <c r="Q38" s="253"/>
      <c r="R38" s="253"/>
      <c r="S38" s="253"/>
      <c r="T38" s="253"/>
      <c r="U38" s="253"/>
      <c r="V38" s="253"/>
      <c r="W38" s="253"/>
      <c r="X38" s="253"/>
      <c r="Y38" s="253"/>
      <c r="Z38" s="253"/>
      <c r="AA38" s="253"/>
      <c r="AB38" s="253"/>
      <c r="AC38" s="253"/>
      <c r="AD38" s="253"/>
      <c r="AE38" s="253"/>
      <c r="AF38" s="253"/>
      <c r="AG38" s="254"/>
      <c r="AH38" s="254"/>
      <c r="AI38" s="254"/>
      <c r="AJ38" s="253"/>
      <c r="AK38" s="253"/>
    </row>
    <row r="39" spans="1:37" ht="21.75" customHeight="1">
      <c r="A39" s="253"/>
      <c r="B39" s="253"/>
      <c r="C39" s="253"/>
      <c r="D39" s="253"/>
      <c r="E39" s="253"/>
      <c r="F39" s="253"/>
      <c r="G39" s="253"/>
      <c r="H39" s="253"/>
      <c r="I39" s="253"/>
      <c r="J39" s="253"/>
      <c r="K39" s="253"/>
      <c r="L39" s="253"/>
      <c r="M39" s="253"/>
      <c r="N39" s="253"/>
      <c r="O39" s="253"/>
      <c r="P39" s="254"/>
      <c r="Q39" s="253"/>
      <c r="R39" s="253"/>
      <c r="S39" s="253"/>
      <c r="T39" s="253"/>
      <c r="U39" s="253"/>
      <c r="V39" s="253"/>
      <c r="W39" s="253"/>
      <c r="X39" s="253"/>
      <c r="Y39" s="253"/>
      <c r="Z39" s="253"/>
      <c r="AA39" s="253"/>
      <c r="AB39" s="253"/>
      <c r="AC39" s="253"/>
      <c r="AD39" s="253"/>
      <c r="AE39" s="253"/>
      <c r="AF39" s="253"/>
      <c r="AG39" s="254"/>
      <c r="AH39" s="254"/>
      <c r="AI39" s="253"/>
      <c r="AJ39" s="253"/>
      <c r="AK39" s="253"/>
    </row>
    <row r="40" spans="1:37" ht="21.75" customHeight="1">
      <c r="A40" s="253"/>
      <c r="B40" s="253"/>
      <c r="C40" s="253"/>
      <c r="D40" s="253"/>
      <c r="E40" s="253"/>
      <c r="F40" s="253"/>
      <c r="G40" s="253"/>
      <c r="H40" s="253"/>
      <c r="I40" s="253"/>
      <c r="J40" s="253"/>
      <c r="K40" s="253"/>
      <c r="L40" s="253"/>
      <c r="M40" s="253"/>
      <c r="N40" s="253"/>
      <c r="O40" s="253"/>
      <c r="P40" s="254"/>
      <c r="Q40" s="253"/>
      <c r="R40" s="253"/>
      <c r="S40" s="253"/>
      <c r="T40" s="253"/>
      <c r="U40" s="253"/>
      <c r="V40" s="253"/>
      <c r="W40" s="253"/>
      <c r="X40" s="253"/>
      <c r="Y40" s="253"/>
      <c r="Z40" s="253"/>
      <c r="AA40" s="253"/>
      <c r="AB40" s="253"/>
      <c r="AC40" s="253"/>
      <c r="AD40" s="253"/>
      <c r="AE40" s="253"/>
      <c r="AF40" s="253"/>
      <c r="AG40" s="254"/>
      <c r="AH40" s="254"/>
      <c r="AI40" s="254"/>
      <c r="AJ40" s="253"/>
      <c r="AK40" s="253"/>
    </row>
    <row r="41" spans="1:37" ht="21.75" customHeight="1">
      <c r="A41" s="253"/>
      <c r="B41" s="253"/>
      <c r="C41" s="253"/>
      <c r="D41" s="253"/>
      <c r="E41" s="253"/>
      <c r="F41" s="253"/>
      <c r="G41" s="253"/>
      <c r="H41" s="253"/>
      <c r="I41" s="253"/>
      <c r="J41" s="253"/>
      <c r="K41" s="253"/>
      <c r="L41" s="253"/>
      <c r="M41" s="253"/>
      <c r="N41" s="253"/>
      <c r="O41" s="253"/>
      <c r="P41" s="254"/>
      <c r="Q41" s="253"/>
      <c r="R41" s="253"/>
      <c r="S41" s="253"/>
      <c r="T41" s="253"/>
      <c r="U41" s="253"/>
      <c r="V41" s="253"/>
      <c r="W41" s="253"/>
      <c r="X41" s="253"/>
      <c r="Y41" s="253"/>
      <c r="Z41" s="253"/>
      <c r="AA41" s="253"/>
      <c r="AB41" s="253"/>
      <c r="AC41" s="253"/>
      <c r="AD41" s="253"/>
      <c r="AE41" s="253"/>
      <c r="AF41" s="253"/>
      <c r="AG41" s="254"/>
      <c r="AH41" s="254"/>
      <c r="AI41" s="253"/>
      <c r="AJ41" s="253"/>
      <c r="AK41" s="253"/>
    </row>
    <row r="42" spans="1:37" ht="21.75" customHeight="1">
      <c r="A42" s="253"/>
      <c r="B42" s="253"/>
      <c r="C42" s="253"/>
      <c r="D42" s="253"/>
      <c r="E42" s="253"/>
      <c r="F42" s="253"/>
      <c r="G42" s="253"/>
      <c r="H42" s="253"/>
      <c r="I42" s="253"/>
      <c r="J42" s="253"/>
      <c r="K42" s="253"/>
      <c r="L42" s="253"/>
      <c r="M42" s="253"/>
      <c r="N42" s="253"/>
      <c r="O42" s="253"/>
      <c r="P42" s="254"/>
      <c r="Q42" s="253"/>
      <c r="R42" s="253"/>
      <c r="S42" s="253"/>
      <c r="T42" s="253"/>
      <c r="U42" s="253"/>
      <c r="V42" s="253"/>
      <c r="W42" s="253"/>
      <c r="X42" s="253"/>
      <c r="Y42" s="253"/>
      <c r="Z42" s="253"/>
      <c r="AA42" s="253"/>
      <c r="AB42" s="253"/>
      <c r="AC42" s="253"/>
      <c r="AD42" s="253"/>
      <c r="AE42" s="253"/>
      <c r="AF42" s="253"/>
      <c r="AG42" s="254"/>
      <c r="AH42" s="254"/>
      <c r="AI42" s="253"/>
      <c r="AJ42" s="253"/>
      <c r="AK42" s="253"/>
    </row>
    <row r="43" spans="1:37" ht="21.75" customHeight="1">
      <c r="A43" s="253"/>
      <c r="B43" s="253"/>
      <c r="C43" s="253"/>
      <c r="D43" s="253"/>
      <c r="E43" s="253"/>
      <c r="F43" s="253"/>
      <c r="G43" s="253"/>
      <c r="H43" s="253"/>
      <c r="I43" s="253"/>
      <c r="J43" s="253"/>
      <c r="K43" s="253"/>
      <c r="L43" s="253"/>
      <c r="M43" s="253"/>
      <c r="N43" s="253"/>
      <c r="O43" s="253"/>
      <c r="P43" s="254"/>
      <c r="Q43" s="253"/>
      <c r="R43" s="253"/>
      <c r="S43" s="253"/>
      <c r="T43" s="253"/>
      <c r="U43" s="253"/>
      <c r="V43" s="253"/>
      <c r="W43" s="253"/>
      <c r="X43" s="253"/>
      <c r="Y43" s="253"/>
      <c r="Z43" s="253"/>
      <c r="AA43" s="253"/>
      <c r="AB43" s="253"/>
      <c r="AC43" s="253"/>
      <c r="AD43" s="253"/>
      <c r="AE43" s="253"/>
      <c r="AF43" s="253"/>
      <c r="AG43" s="254"/>
      <c r="AH43" s="254"/>
      <c r="AI43" s="253"/>
      <c r="AJ43" s="253"/>
      <c r="AK43" s="253"/>
    </row>
    <row r="44" spans="1:37" ht="21.75" customHeight="1">
      <c r="A44" s="253"/>
      <c r="B44" s="253"/>
      <c r="C44" s="253"/>
      <c r="D44" s="253"/>
      <c r="E44" s="253"/>
      <c r="F44" s="253"/>
      <c r="G44" s="253"/>
      <c r="H44" s="253"/>
      <c r="I44" s="253"/>
      <c r="J44" s="253"/>
      <c r="K44" s="253"/>
      <c r="L44" s="253"/>
      <c r="M44" s="253"/>
      <c r="N44" s="253"/>
      <c r="O44" s="253"/>
      <c r="P44" s="254"/>
      <c r="Q44" s="253"/>
      <c r="R44" s="253"/>
      <c r="S44" s="253"/>
      <c r="T44" s="253"/>
      <c r="U44" s="253"/>
      <c r="V44" s="253"/>
      <c r="W44" s="253"/>
      <c r="X44" s="253"/>
      <c r="Y44" s="253"/>
      <c r="Z44" s="253"/>
      <c r="AA44" s="253"/>
      <c r="AB44" s="253"/>
      <c r="AC44" s="253"/>
      <c r="AD44" s="253"/>
      <c r="AE44" s="253"/>
      <c r="AF44" s="253"/>
      <c r="AG44" s="254"/>
      <c r="AH44" s="254"/>
      <c r="AI44" s="253"/>
      <c r="AJ44" s="253"/>
      <c r="AK44" s="253"/>
    </row>
    <row r="45" spans="1:37" ht="21.75" customHeight="1">
      <c r="A45" s="253"/>
      <c r="B45" s="253"/>
      <c r="C45" s="253"/>
      <c r="D45" s="253"/>
      <c r="E45" s="253"/>
      <c r="F45" s="253"/>
      <c r="G45" s="253"/>
      <c r="H45" s="253"/>
      <c r="I45" s="253"/>
      <c r="J45" s="253"/>
      <c r="K45" s="253"/>
      <c r="L45" s="253"/>
      <c r="M45" s="253"/>
      <c r="N45" s="253"/>
      <c r="O45" s="253"/>
      <c r="P45" s="254"/>
      <c r="Q45" s="253"/>
      <c r="R45" s="253"/>
      <c r="S45" s="253"/>
      <c r="T45" s="253"/>
      <c r="U45" s="253"/>
      <c r="V45" s="253"/>
      <c r="W45" s="253"/>
      <c r="X45" s="253"/>
      <c r="Y45" s="253"/>
      <c r="Z45" s="253"/>
      <c r="AA45" s="253"/>
      <c r="AB45" s="253"/>
      <c r="AC45" s="253"/>
      <c r="AD45" s="253"/>
      <c r="AE45" s="253"/>
      <c r="AF45" s="253"/>
      <c r="AG45" s="254"/>
      <c r="AH45" s="254"/>
      <c r="AI45" s="254"/>
      <c r="AJ45" s="253"/>
      <c r="AK45" s="253"/>
    </row>
    <row r="46" spans="1:37" ht="21.75" customHeight="1">
      <c r="A46" s="253"/>
      <c r="B46" s="253"/>
      <c r="C46" s="253"/>
      <c r="D46" s="253"/>
      <c r="E46" s="253"/>
      <c r="F46" s="253"/>
      <c r="G46" s="253"/>
      <c r="H46" s="253"/>
      <c r="I46" s="253"/>
      <c r="J46" s="253"/>
      <c r="K46" s="253"/>
      <c r="L46" s="253"/>
      <c r="M46" s="253"/>
      <c r="N46" s="253"/>
      <c r="O46" s="253"/>
      <c r="P46" s="254"/>
      <c r="Q46" s="253"/>
      <c r="R46" s="253"/>
      <c r="S46" s="253"/>
      <c r="T46" s="253"/>
      <c r="U46" s="253"/>
      <c r="V46" s="253"/>
      <c r="W46" s="253"/>
      <c r="X46" s="253"/>
      <c r="Y46" s="253"/>
      <c r="Z46" s="253"/>
      <c r="AA46" s="253"/>
      <c r="AB46" s="253"/>
      <c r="AC46" s="253"/>
      <c r="AD46" s="253"/>
      <c r="AE46" s="253"/>
      <c r="AF46" s="253"/>
      <c r="AG46" s="254"/>
      <c r="AH46" s="254"/>
      <c r="AI46" s="253"/>
      <c r="AJ46" s="253"/>
      <c r="AK46" s="253"/>
    </row>
    <row r="47" spans="1:37" ht="21.75" customHeight="1">
      <c r="A47" s="253"/>
      <c r="B47" s="253"/>
      <c r="C47" s="253"/>
      <c r="D47" s="253"/>
      <c r="E47" s="253"/>
      <c r="F47" s="253"/>
      <c r="G47" s="253"/>
      <c r="H47" s="253"/>
      <c r="I47" s="253"/>
      <c r="J47" s="253"/>
      <c r="K47" s="253"/>
      <c r="L47" s="253"/>
      <c r="M47" s="253"/>
      <c r="N47" s="253"/>
      <c r="O47" s="253"/>
      <c r="P47" s="254"/>
      <c r="Q47" s="253"/>
      <c r="R47" s="253"/>
      <c r="S47" s="253"/>
      <c r="T47" s="253"/>
      <c r="U47" s="253"/>
      <c r="V47" s="253"/>
      <c r="W47" s="253"/>
      <c r="X47" s="253"/>
      <c r="Y47" s="253"/>
      <c r="Z47" s="253"/>
      <c r="AA47" s="253"/>
      <c r="AB47" s="253"/>
      <c r="AC47" s="253"/>
      <c r="AD47" s="253"/>
      <c r="AE47" s="253"/>
      <c r="AF47" s="253"/>
      <c r="AG47" s="254"/>
      <c r="AH47" s="254"/>
      <c r="AI47" s="253"/>
      <c r="AJ47" s="253"/>
      <c r="AK47" s="253"/>
    </row>
    <row r="48" spans="1:37" ht="21.75" customHeight="1">
      <c r="A48" s="253"/>
      <c r="B48" s="253"/>
      <c r="C48" s="253"/>
      <c r="D48" s="253"/>
      <c r="E48" s="253"/>
      <c r="F48" s="253"/>
      <c r="G48" s="253"/>
      <c r="H48" s="253"/>
      <c r="I48" s="253"/>
      <c r="J48" s="253"/>
      <c r="K48" s="253"/>
      <c r="L48" s="253"/>
      <c r="M48" s="253"/>
      <c r="N48" s="253"/>
      <c r="O48" s="253"/>
      <c r="P48" s="254"/>
      <c r="Q48" s="253"/>
      <c r="R48" s="253"/>
      <c r="S48" s="253"/>
      <c r="T48" s="253"/>
      <c r="U48" s="253"/>
      <c r="V48" s="253"/>
      <c r="W48" s="253"/>
      <c r="X48" s="253"/>
      <c r="Y48" s="253"/>
      <c r="Z48" s="253"/>
      <c r="AA48" s="253"/>
      <c r="AB48" s="253"/>
      <c r="AC48" s="253"/>
      <c r="AD48" s="253"/>
      <c r="AE48" s="253"/>
      <c r="AF48" s="253"/>
      <c r="AG48" s="254"/>
      <c r="AH48" s="254"/>
      <c r="AI48" s="253"/>
      <c r="AJ48" s="253"/>
      <c r="AK48" s="253"/>
    </row>
    <row r="49" spans="1:37" ht="21.75" customHeight="1">
      <c r="A49" s="253"/>
      <c r="B49" s="253"/>
      <c r="C49" s="253"/>
      <c r="D49" s="253"/>
      <c r="E49" s="253"/>
      <c r="F49" s="253"/>
      <c r="G49" s="253"/>
      <c r="H49" s="253"/>
      <c r="I49" s="253"/>
      <c r="J49" s="253"/>
      <c r="K49" s="253"/>
      <c r="L49" s="253"/>
      <c r="M49" s="253"/>
      <c r="N49" s="253"/>
      <c r="O49" s="253"/>
      <c r="P49" s="254"/>
      <c r="Q49" s="253"/>
      <c r="R49" s="253"/>
      <c r="S49" s="253"/>
      <c r="T49" s="253"/>
      <c r="U49" s="253"/>
      <c r="V49" s="253"/>
      <c r="W49" s="253"/>
      <c r="X49" s="253"/>
      <c r="Y49" s="253"/>
      <c r="Z49" s="253"/>
      <c r="AA49" s="253"/>
      <c r="AB49" s="253"/>
      <c r="AC49" s="253"/>
      <c r="AD49" s="253"/>
      <c r="AE49" s="253"/>
      <c r="AF49" s="253"/>
      <c r="AG49" s="254"/>
      <c r="AH49" s="254"/>
      <c r="AI49" s="253"/>
      <c r="AJ49" s="253"/>
      <c r="AK49" s="253"/>
    </row>
    <row r="50" spans="1:37" ht="21.75" customHeight="1">
      <c r="A50" s="253"/>
      <c r="B50" s="253"/>
      <c r="C50" s="253"/>
      <c r="D50" s="253"/>
      <c r="E50" s="253"/>
      <c r="F50" s="253"/>
      <c r="G50" s="253"/>
      <c r="H50" s="253"/>
      <c r="I50" s="253"/>
      <c r="J50" s="253"/>
      <c r="K50" s="253"/>
      <c r="L50" s="253"/>
      <c r="M50" s="253"/>
      <c r="N50" s="253"/>
      <c r="O50" s="253"/>
      <c r="P50" s="254"/>
      <c r="Q50" s="253"/>
      <c r="R50" s="253"/>
      <c r="S50" s="253"/>
      <c r="T50" s="253"/>
      <c r="U50" s="253"/>
      <c r="V50" s="253"/>
      <c r="W50" s="253"/>
      <c r="X50" s="253"/>
      <c r="Y50" s="253"/>
      <c r="Z50" s="253"/>
      <c r="AA50" s="253"/>
      <c r="AB50" s="253"/>
      <c r="AC50" s="253"/>
      <c r="AD50" s="253"/>
      <c r="AE50" s="253"/>
      <c r="AF50" s="253"/>
      <c r="AG50" s="254"/>
      <c r="AH50" s="254"/>
      <c r="AI50" s="254"/>
      <c r="AJ50" s="253"/>
      <c r="AK50" s="253"/>
    </row>
    <row r="51" spans="1:37" ht="21.75" customHeight="1">
      <c r="A51" s="253"/>
      <c r="B51" s="253"/>
      <c r="C51" s="253"/>
      <c r="D51" s="253"/>
      <c r="E51" s="253"/>
      <c r="F51" s="253"/>
      <c r="G51" s="253"/>
      <c r="H51" s="253"/>
      <c r="I51" s="253"/>
      <c r="J51" s="253"/>
      <c r="K51" s="253"/>
      <c r="L51" s="253"/>
      <c r="M51" s="253"/>
      <c r="N51" s="253"/>
      <c r="O51" s="253"/>
      <c r="P51" s="254"/>
      <c r="Q51" s="253"/>
      <c r="R51" s="253"/>
      <c r="S51" s="253"/>
      <c r="T51" s="253"/>
      <c r="U51" s="253"/>
      <c r="V51" s="253"/>
      <c r="W51" s="253"/>
      <c r="X51" s="253"/>
      <c r="Y51" s="253"/>
      <c r="Z51" s="253"/>
      <c r="AA51" s="253"/>
      <c r="AB51" s="253"/>
      <c r="AC51" s="253"/>
      <c r="AD51" s="253"/>
      <c r="AE51" s="253"/>
      <c r="AF51" s="253"/>
      <c r="AG51" s="254"/>
      <c r="AH51" s="254"/>
      <c r="AI51" s="254"/>
      <c r="AJ51" s="253"/>
      <c r="AK51" s="253"/>
    </row>
    <row r="52" spans="1:37" ht="21.75" customHeight="1">
      <c r="A52" s="253"/>
      <c r="B52" s="253"/>
      <c r="C52" s="253"/>
      <c r="D52" s="253"/>
      <c r="E52" s="253"/>
      <c r="F52" s="253"/>
      <c r="G52" s="253"/>
      <c r="H52" s="253"/>
      <c r="I52" s="253"/>
      <c r="J52" s="253"/>
      <c r="K52" s="253"/>
      <c r="L52" s="253"/>
      <c r="M52" s="253"/>
      <c r="N52" s="253"/>
      <c r="O52" s="253"/>
      <c r="P52" s="254"/>
      <c r="Q52" s="253"/>
      <c r="R52" s="253"/>
      <c r="S52" s="253"/>
      <c r="T52" s="253"/>
      <c r="U52" s="253"/>
      <c r="V52" s="253"/>
      <c r="W52" s="253"/>
      <c r="X52" s="253"/>
      <c r="Y52" s="253"/>
      <c r="Z52" s="253"/>
      <c r="AA52" s="253"/>
      <c r="AB52" s="253"/>
      <c r="AC52" s="253"/>
      <c r="AD52" s="253"/>
      <c r="AE52" s="253"/>
      <c r="AF52" s="253"/>
      <c r="AG52" s="254"/>
      <c r="AH52" s="254"/>
      <c r="AI52" s="254"/>
      <c r="AJ52" s="253"/>
      <c r="AK52" s="253"/>
    </row>
    <row r="53" spans="1:37" ht="21.75" customHeight="1">
      <c r="A53" s="253"/>
      <c r="B53" s="253"/>
      <c r="C53" s="253"/>
      <c r="D53" s="253"/>
      <c r="E53" s="253"/>
      <c r="F53" s="253"/>
      <c r="G53" s="253"/>
      <c r="H53" s="253"/>
      <c r="I53" s="253"/>
      <c r="J53" s="253"/>
      <c r="K53" s="253"/>
      <c r="L53" s="253"/>
      <c r="M53" s="253"/>
      <c r="N53" s="253"/>
      <c r="O53" s="253"/>
      <c r="P53" s="254"/>
      <c r="Q53" s="253"/>
      <c r="R53" s="253"/>
      <c r="S53" s="253"/>
      <c r="T53" s="253"/>
      <c r="U53" s="253"/>
      <c r="V53" s="253"/>
      <c r="W53" s="253"/>
      <c r="X53" s="253"/>
      <c r="Y53" s="253"/>
      <c r="Z53" s="253"/>
      <c r="AA53" s="253"/>
      <c r="AB53" s="253"/>
      <c r="AC53" s="253"/>
      <c r="AD53" s="253"/>
      <c r="AE53" s="253"/>
      <c r="AF53" s="253"/>
      <c r="AG53" s="254"/>
      <c r="AH53" s="254"/>
      <c r="AI53" s="254"/>
      <c r="AJ53" s="253"/>
      <c r="AK53" s="253"/>
    </row>
    <row r="54" spans="1:37" ht="21.75" customHeight="1">
      <c r="A54" s="253"/>
      <c r="B54" s="253"/>
      <c r="C54" s="253"/>
      <c r="D54" s="253"/>
      <c r="E54" s="253"/>
      <c r="F54" s="253"/>
      <c r="G54" s="253"/>
      <c r="H54" s="253"/>
      <c r="I54" s="253"/>
      <c r="J54" s="253"/>
      <c r="K54" s="253"/>
      <c r="L54" s="253"/>
      <c r="M54" s="253"/>
      <c r="N54" s="253"/>
      <c r="O54" s="253"/>
      <c r="P54" s="254"/>
      <c r="Q54" s="253"/>
      <c r="R54" s="253"/>
      <c r="S54" s="253"/>
      <c r="T54" s="253"/>
      <c r="U54" s="253"/>
      <c r="V54" s="253"/>
      <c r="W54" s="253"/>
      <c r="X54" s="253"/>
      <c r="Y54" s="253"/>
      <c r="Z54" s="253"/>
      <c r="AA54" s="253"/>
      <c r="AB54" s="253"/>
      <c r="AC54" s="253"/>
      <c r="AD54" s="253"/>
      <c r="AE54" s="253"/>
      <c r="AF54" s="253"/>
      <c r="AG54" s="254"/>
      <c r="AH54" s="254"/>
      <c r="AI54" s="253"/>
      <c r="AJ54" s="253"/>
      <c r="AK54" s="253"/>
    </row>
    <row r="55" spans="1:37" ht="21.75" customHeight="1">
      <c r="A55" s="253"/>
      <c r="B55" s="253"/>
      <c r="C55" s="253"/>
      <c r="D55" s="253"/>
      <c r="E55" s="253"/>
      <c r="F55" s="253"/>
      <c r="G55" s="253"/>
      <c r="H55" s="253"/>
      <c r="I55" s="253"/>
      <c r="J55" s="253"/>
      <c r="K55" s="253"/>
      <c r="L55" s="253"/>
      <c r="M55" s="253"/>
      <c r="N55" s="253"/>
      <c r="O55" s="253"/>
      <c r="P55" s="254"/>
      <c r="Q55" s="253"/>
      <c r="R55" s="253"/>
      <c r="S55" s="253"/>
      <c r="T55" s="253"/>
      <c r="U55" s="253"/>
      <c r="V55" s="253"/>
      <c r="W55" s="253"/>
      <c r="X55" s="253"/>
      <c r="Y55" s="253"/>
      <c r="Z55" s="253"/>
      <c r="AA55" s="253"/>
      <c r="AB55" s="253"/>
      <c r="AC55" s="253"/>
      <c r="AD55" s="253"/>
      <c r="AE55" s="253"/>
      <c r="AF55" s="253"/>
      <c r="AG55" s="254"/>
      <c r="AH55" s="254"/>
      <c r="AI55" s="253"/>
      <c r="AJ55" s="253"/>
      <c r="AK55" s="253"/>
    </row>
    <row r="56" spans="1:37" ht="21.75" customHeight="1">
      <c r="A56" s="253"/>
      <c r="B56" s="253"/>
      <c r="C56" s="253"/>
      <c r="D56" s="253"/>
      <c r="E56" s="253"/>
      <c r="F56" s="253"/>
      <c r="G56" s="253"/>
      <c r="H56" s="253"/>
      <c r="I56" s="253"/>
      <c r="J56" s="253"/>
      <c r="K56" s="253"/>
      <c r="L56" s="253"/>
      <c r="M56" s="253"/>
      <c r="N56" s="253"/>
      <c r="O56" s="253"/>
      <c r="P56" s="254"/>
      <c r="Q56" s="253"/>
      <c r="R56" s="253"/>
      <c r="S56" s="253"/>
      <c r="T56" s="253"/>
      <c r="U56" s="253"/>
      <c r="V56" s="253"/>
      <c r="W56" s="253"/>
      <c r="X56" s="253"/>
      <c r="Y56" s="253"/>
      <c r="Z56" s="253"/>
      <c r="AA56" s="253"/>
      <c r="AB56" s="253"/>
      <c r="AC56" s="253"/>
      <c r="AD56" s="253"/>
      <c r="AE56" s="253"/>
      <c r="AF56" s="253"/>
      <c r="AG56" s="254"/>
      <c r="AH56" s="254"/>
      <c r="AI56" s="253"/>
      <c r="AJ56" s="253"/>
      <c r="AK56" s="253"/>
    </row>
    <row r="57" spans="1:37" ht="21.75" customHeight="1">
      <c r="A57" s="253"/>
      <c r="B57" s="253"/>
      <c r="C57" s="253"/>
      <c r="D57" s="253"/>
      <c r="E57" s="253"/>
      <c r="F57" s="253"/>
      <c r="G57" s="253"/>
      <c r="H57" s="253"/>
      <c r="I57" s="253"/>
      <c r="J57" s="253"/>
      <c r="K57" s="253"/>
      <c r="L57" s="253"/>
      <c r="M57" s="253"/>
      <c r="N57" s="253"/>
      <c r="O57" s="253"/>
      <c r="P57" s="254"/>
      <c r="Q57" s="253"/>
      <c r="R57" s="253"/>
      <c r="S57" s="253"/>
      <c r="T57" s="253"/>
      <c r="U57" s="253"/>
      <c r="V57" s="253"/>
      <c r="W57" s="253"/>
      <c r="X57" s="253"/>
      <c r="Y57" s="253"/>
      <c r="Z57" s="253"/>
      <c r="AA57" s="253"/>
      <c r="AB57" s="253"/>
      <c r="AC57" s="253"/>
      <c r="AD57" s="253"/>
      <c r="AE57" s="253"/>
      <c r="AF57" s="253"/>
      <c r="AG57" s="254"/>
      <c r="AH57" s="254"/>
      <c r="AI57" s="253"/>
      <c r="AJ57" s="253"/>
      <c r="AK57" s="253"/>
    </row>
    <row r="58" spans="1:37" ht="21.75" customHeight="1">
      <c r="A58" s="253"/>
      <c r="B58" s="253"/>
      <c r="C58" s="253"/>
      <c r="D58" s="253"/>
      <c r="E58" s="253"/>
      <c r="F58" s="253"/>
      <c r="G58" s="253"/>
      <c r="H58" s="253"/>
      <c r="I58" s="253"/>
      <c r="J58" s="253"/>
      <c r="K58" s="253"/>
      <c r="L58" s="253"/>
      <c r="M58" s="253"/>
      <c r="N58" s="253"/>
      <c r="O58" s="253"/>
      <c r="P58" s="254"/>
      <c r="Q58" s="253"/>
      <c r="R58" s="253"/>
      <c r="S58" s="253"/>
      <c r="T58" s="253"/>
      <c r="U58" s="253"/>
      <c r="V58" s="253"/>
      <c r="W58" s="253"/>
      <c r="X58" s="253"/>
      <c r="Y58" s="253"/>
      <c r="Z58" s="253"/>
      <c r="AA58" s="253"/>
      <c r="AB58" s="253"/>
      <c r="AC58" s="253"/>
      <c r="AD58" s="253"/>
      <c r="AE58" s="253"/>
      <c r="AF58" s="253"/>
      <c r="AG58" s="254"/>
      <c r="AH58" s="254"/>
      <c r="AI58" s="253"/>
      <c r="AJ58" s="253"/>
      <c r="AK58" s="253"/>
    </row>
    <row r="59" spans="1:37" ht="21.75" customHeight="1">
      <c r="A59" s="253"/>
      <c r="B59" s="253"/>
      <c r="C59" s="253"/>
      <c r="D59" s="253"/>
      <c r="E59" s="253"/>
      <c r="F59" s="253"/>
      <c r="G59" s="253"/>
      <c r="H59" s="253"/>
      <c r="I59" s="253"/>
      <c r="J59" s="253"/>
      <c r="K59" s="253"/>
      <c r="L59" s="253"/>
      <c r="M59" s="253"/>
      <c r="N59" s="253"/>
      <c r="O59" s="253"/>
      <c r="P59" s="254"/>
      <c r="Q59" s="253"/>
      <c r="R59" s="253"/>
      <c r="S59" s="253"/>
      <c r="T59" s="253"/>
      <c r="U59" s="253"/>
      <c r="V59" s="253"/>
      <c r="W59" s="253"/>
      <c r="X59" s="253"/>
      <c r="Y59" s="253"/>
      <c r="Z59" s="253"/>
      <c r="AA59" s="253"/>
      <c r="AB59" s="253"/>
      <c r="AC59" s="253"/>
      <c r="AD59" s="253"/>
      <c r="AE59" s="253"/>
      <c r="AF59" s="253"/>
      <c r="AG59" s="254"/>
      <c r="AH59" s="254"/>
      <c r="AI59" s="253"/>
      <c r="AJ59" s="253"/>
      <c r="AK59" s="253"/>
    </row>
    <row r="60" spans="1:37" ht="21.75" customHeight="1">
      <c r="A60" s="253"/>
      <c r="B60" s="253"/>
      <c r="C60" s="253"/>
      <c r="D60" s="253"/>
      <c r="E60" s="253"/>
      <c r="F60" s="253"/>
      <c r="G60" s="253"/>
      <c r="H60" s="253"/>
      <c r="I60" s="253"/>
      <c r="J60" s="253"/>
      <c r="K60" s="253"/>
      <c r="L60" s="253"/>
      <c r="M60" s="253"/>
      <c r="N60" s="253"/>
      <c r="O60" s="253"/>
      <c r="P60" s="254"/>
      <c r="Q60" s="253"/>
      <c r="R60" s="253"/>
      <c r="S60" s="253"/>
      <c r="T60" s="253"/>
      <c r="U60" s="253"/>
      <c r="V60" s="253"/>
      <c r="W60" s="253"/>
      <c r="X60" s="253"/>
      <c r="Y60" s="253"/>
      <c r="Z60" s="253"/>
      <c r="AA60" s="253"/>
      <c r="AB60" s="253"/>
      <c r="AC60" s="253"/>
      <c r="AD60" s="253"/>
      <c r="AE60" s="253"/>
      <c r="AF60" s="253"/>
      <c r="AG60" s="254"/>
      <c r="AH60" s="254"/>
      <c r="AI60" s="253"/>
      <c r="AJ60" s="253"/>
      <c r="AK60" s="253"/>
    </row>
    <row r="61" spans="1:37" ht="21.75" customHeight="1">
      <c r="A61" s="253"/>
      <c r="B61" s="253"/>
      <c r="C61" s="253"/>
      <c r="D61" s="253"/>
      <c r="E61" s="253"/>
      <c r="F61" s="253"/>
      <c r="G61" s="253"/>
      <c r="H61" s="253"/>
      <c r="I61" s="253"/>
      <c r="J61" s="253"/>
      <c r="K61" s="253"/>
      <c r="L61" s="253"/>
      <c r="M61" s="253"/>
      <c r="N61" s="253"/>
      <c r="O61" s="253"/>
      <c r="P61" s="254"/>
      <c r="Q61" s="253"/>
      <c r="R61" s="253"/>
      <c r="S61" s="253"/>
      <c r="T61" s="253"/>
      <c r="U61" s="253"/>
      <c r="V61" s="253"/>
      <c r="W61" s="253"/>
      <c r="X61" s="253"/>
      <c r="Y61" s="253"/>
      <c r="Z61" s="253"/>
      <c r="AA61" s="253"/>
      <c r="AB61" s="253"/>
      <c r="AC61" s="253"/>
      <c r="AD61" s="253"/>
      <c r="AE61" s="253"/>
      <c r="AF61" s="253"/>
      <c r="AG61" s="254"/>
      <c r="AH61" s="254"/>
      <c r="AI61" s="253"/>
      <c r="AJ61" s="253"/>
      <c r="AK61" s="253"/>
    </row>
    <row r="62" spans="1:37" ht="21.75" customHeight="1">
      <c r="A62" s="253"/>
      <c r="B62" s="253"/>
      <c r="C62" s="253"/>
      <c r="D62" s="253"/>
      <c r="E62" s="253"/>
      <c r="F62" s="253"/>
      <c r="G62" s="253"/>
      <c r="H62" s="253"/>
      <c r="I62" s="253"/>
      <c r="J62" s="253"/>
      <c r="K62" s="253"/>
      <c r="L62" s="253"/>
      <c r="M62" s="253"/>
      <c r="N62" s="253"/>
      <c r="O62" s="253"/>
      <c r="P62" s="254"/>
      <c r="Q62" s="253"/>
      <c r="R62" s="253"/>
      <c r="S62" s="253"/>
      <c r="T62" s="253"/>
      <c r="U62" s="253"/>
      <c r="V62" s="253"/>
      <c r="W62" s="253"/>
      <c r="X62" s="253"/>
      <c r="Y62" s="253"/>
      <c r="Z62" s="253"/>
      <c r="AA62" s="253"/>
      <c r="AB62" s="253"/>
      <c r="AC62" s="253"/>
      <c r="AD62" s="253"/>
      <c r="AE62" s="253"/>
      <c r="AF62" s="253"/>
      <c r="AG62" s="254"/>
      <c r="AH62" s="254"/>
      <c r="AI62" s="253"/>
      <c r="AJ62" s="253"/>
      <c r="AK62" s="253"/>
    </row>
    <row r="63" spans="1:37" ht="21.75" customHeight="1">
      <c r="A63" s="253"/>
      <c r="B63" s="253"/>
      <c r="C63" s="253"/>
      <c r="D63" s="253"/>
      <c r="E63" s="253"/>
      <c r="F63" s="253"/>
      <c r="G63" s="253"/>
      <c r="H63" s="253"/>
      <c r="I63" s="253"/>
      <c r="J63" s="253"/>
      <c r="K63" s="253"/>
      <c r="L63" s="253"/>
      <c r="M63" s="253"/>
      <c r="N63" s="253"/>
      <c r="O63" s="253"/>
      <c r="P63" s="254"/>
      <c r="Q63" s="253"/>
      <c r="R63" s="253"/>
      <c r="S63" s="253"/>
      <c r="T63" s="253"/>
      <c r="U63" s="253"/>
      <c r="V63" s="253"/>
      <c r="W63" s="253"/>
      <c r="X63" s="253"/>
      <c r="Y63" s="253"/>
      <c r="Z63" s="253"/>
      <c r="AA63" s="253"/>
      <c r="AB63" s="253"/>
      <c r="AC63" s="253"/>
      <c r="AD63" s="253"/>
      <c r="AE63" s="253"/>
      <c r="AF63" s="253"/>
      <c r="AG63" s="254"/>
      <c r="AH63" s="254"/>
      <c r="AI63" s="253"/>
      <c r="AJ63" s="253"/>
      <c r="AK63" s="253"/>
    </row>
    <row r="64" spans="1:37" ht="21.75" customHeight="1">
      <c r="A64" s="253"/>
      <c r="B64" s="253"/>
      <c r="C64" s="253"/>
      <c r="D64" s="253"/>
      <c r="E64" s="253"/>
      <c r="F64" s="253"/>
      <c r="G64" s="253"/>
      <c r="H64" s="253"/>
      <c r="I64" s="253"/>
      <c r="J64" s="253"/>
      <c r="K64" s="253"/>
      <c r="L64" s="253"/>
      <c r="M64" s="253"/>
      <c r="N64" s="253"/>
      <c r="O64" s="253"/>
      <c r="P64" s="254"/>
      <c r="Q64" s="253"/>
      <c r="R64" s="253"/>
      <c r="S64" s="253"/>
      <c r="T64" s="253"/>
      <c r="U64" s="253"/>
      <c r="V64" s="253"/>
      <c r="W64" s="253"/>
      <c r="X64" s="253"/>
      <c r="Y64" s="253"/>
      <c r="Z64" s="253"/>
      <c r="AA64" s="253"/>
      <c r="AB64" s="253"/>
      <c r="AC64" s="253"/>
      <c r="AD64" s="253"/>
      <c r="AE64" s="253"/>
      <c r="AF64" s="253"/>
      <c r="AG64" s="254"/>
      <c r="AH64" s="254"/>
      <c r="AI64" s="253"/>
      <c r="AJ64" s="253"/>
      <c r="AK64" s="253"/>
    </row>
    <row r="65" spans="1:37" ht="21.75" customHeight="1">
      <c r="A65" s="253"/>
      <c r="B65" s="253"/>
      <c r="C65" s="253"/>
      <c r="D65" s="253"/>
      <c r="E65" s="253"/>
      <c r="F65" s="253"/>
      <c r="G65" s="253"/>
      <c r="H65" s="253"/>
      <c r="I65" s="253"/>
      <c r="J65" s="253"/>
      <c r="K65" s="253"/>
      <c r="L65" s="253"/>
      <c r="M65" s="253"/>
      <c r="N65" s="253"/>
      <c r="O65" s="253"/>
      <c r="P65" s="254"/>
      <c r="Q65" s="253"/>
      <c r="R65" s="253"/>
      <c r="S65" s="253"/>
      <c r="T65" s="253"/>
      <c r="U65" s="253"/>
      <c r="V65" s="253"/>
      <c r="W65" s="253"/>
      <c r="X65" s="253"/>
      <c r="Y65" s="253"/>
      <c r="Z65" s="253"/>
      <c r="AA65" s="253"/>
      <c r="AB65" s="253"/>
      <c r="AC65" s="253"/>
      <c r="AD65" s="253"/>
      <c r="AE65" s="253"/>
      <c r="AF65" s="253"/>
      <c r="AG65" s="254"/>
      <c r="AH65" s="254"/>
      <c r="AI65" s="253"/>
      <c r="AJ65" s="253"/>
      <c r="AK65" s="253"/>
    </row>
    <row r="66" spans="1:37" ht="21.75" customHeight="1">
      <c r="A66" s="253"/>
      <c r="B66" s="253"/>
      <c r="C66" s="253"/>
      <c r="D66" s="253"/>
      <c r="E66" s="253"/>
      <c r="F66" s="253"/>
      <c r="G66" s="253"/>
      <c r="H66" s="253"/>
      <c r="I66" s="253"/>
      <c r="J66" s="253"/>
      <c r="K66" s="253"/>
      <c r="L66" s="253"/>
      <c r="M66" s="253"/>
      <c r="N66" s="253"/>
      <c r="O66" s="253"/>
      <c r="P66" s="254"/>
      <c r="Q66" s="253"/>
      <c r="R66" s="253"/>
      <c r="S66" s="253"/>
      <c r="T66" s="253"/>
      <c r="U66" s="253"/>
      <c r="V66" s="253"/>
      <c r="W66" s="253"/>
      <c r="X66" s="253"/>
      <c r="Y66" s="253"/>
      <c r="Z66" s="253"/>
      <c r="AA66" s="253"/>
      <c r="AB66" s="253"/>
      <c r="AC66" s="253"/>
      <c r="AD66" s="253"/>
      <c r="AE66" s="253"/>
      <c r="AF66" s="253"/>
      <c r="AG66" s="254"/>
      <c r="AH66" s="254"/>
      <c r="AI66" s="253"/>
      <c r="AJ66" s="253"/>
      <c r="AK66" s="253"/>
    </row>
    <row r="67" spans="1:37" ht="21.75" customHeight="1">
      <c r="A67" s="253"/>
      <c r="B67" s="253"/>
      <c r="C67" s="253"/>
      <c r="D67" s="253"/>
      <c r="E67" s="253"/>
      <c r="F67" s="253"/>
      <c r="G67" s="253"/>
      <c r="H67" s="253"/>
      <c r="I67" s="253"/>
      <c r="J67" s="253"/>
      <c r="K67" s="253"/>
      <c r="L67" s="253"/>
      <c r="M67" s="253"/>
      <c r="N67" s="253"/>
      <c r="O67" s="253"/>
      <c r="P67" s="254"/>
      <c r="Q67" s="253"/>
      <c r="R67" s="253"/>
      <c r="S67" s="253"/>
      <c r="T67" s="253"/>
      <c r="U67" s="253"/>
      <c r="V67" s="253"/>
      <c r="W67" s="253"/>
      <c r="X67" s="253"/>
      <c r="Y67" s="253"/>
      <c r="Z67" s="253"/>
      <c r="AA67" s="253"/>
      <c r="AB67" s="253"/>
      <c r="AC67" s="253"/>
      <c r="AD67" s="253"/>
      <c r="AE67" s="253"/>
      <c r="AF67" s="253"/>
      <c r="AG67" s="254"/>
      <c r="AH67" s="254"/>
      <c r="AI67" s="254"/>
      <c r="AJ67" s="253"/>
      <c r="AK67" s="253"/>
    </row>
    <row r="68" spans="1:37" ht="21.75" customHeight="1">
      <c r="A68" s="253"/>
      <c r="B68" s="253"/>
      <c r="C68" s="253"/>
      <c r="D68" s="253"/>
      <c r="E68" s="253"/>
      <c r="F68" s="253"/>
      <c r="G68" s="253"/>
      <c r="H68" s="253"/>
      <c r="I68" s="253"/>
      <c r="J68" s="253"/>
      <c r="K68" s="253"/>
      <c r="L68" s="253"/>
      <c r="M68" s="253"/>
      <c r="N68" s="253"/>
      <c r="O68" s="253"/>
      <c r="P68" s="254"/>
      <c r="Q68" s="253"/>
      <c r="R68" s="253"/>
      <c r="S68" s="253"/>
      <c r="T68" s="253"/>
      <c r="U68" s="253"/>
      <c r="V68" s="253"/>
      <c r="W68" s="253"/>
      <c r="X68" s="253"/>
      <c r="Y68" s="253"/>
      <c r="Z68" s="253"/>
      <c r="AA68" s="253"/>
      <c r="AB68" s="253"/>
      <c r="AC68" s="253"/>
      <c r="AD68" s="253"/>
      <c r="AE68" s="253"/>
      <c r="AF68" s="253"/>
      <c r="AG68" s="254"/>
      <c r="AH68" s="254"/>
      <c r="AI68" s="253"/>
      <c r="AJ68" s="253"/>
      <c r="AK68" s="253"/>
    </row>
    <row r="69" spans="1:37" ht="21.75" customHeight="1">
      <c r="A69" s="253"/>
      <c r="B69" s="253"/>
      <c r="C69" s="253"/>
      <c r="D69" s="253"/>
      <c r="E69" s="253"/>
      <c r="F69" s="253"/>
      <c r="G69" s="253"/>
      <c r="H69" s="253"/>
      <c r="I69" s="253"/>
      <c r="J69" s="253"/>
      <c r="K69" s="253"/>
      <c r="L69" s="253"/>
      <c r="M69" s="253"/>
      <c r="N69" s="253"/>
      <c r="O69" s="253"/>
      <c r="P69" s="254"/>
      <c r="Q69" s="253"/>
      <c r="R69" s="253"/>
      <c r="S69" s="253"/>
      <c r="T69" s="253"/>
      <c r="U69" s="253"/>
      <c r="V69" s="253"/>
      <c r="W69" s="253"/>
      <c r="X69" s="253"/>
      <c r="Y69" s="253"/>
      <c r="Z69" s="253"/>
      <c r="AA69" s="253"/>
      <c r="AB69" s="253"/>
      <c r="AC69" s="253"/>
      <c r="AD69" s="253"/>
      <c r="AE69" s="253"/>
      <c r="AF69" s="253"/>
      <c r="AG69" s="254"/>
      <c r="AH69" s="254"/>
      <c r="AI69" s="253"/>
      <c r="AJ69" s="253"/>
      <c r="AK69" s="253"/>
    </row>
    <row r="70" spans="1:37" ht="21.75" customHeight="1">
      <c r="A70" s="253"/>
      <c r="B70" s="253"/>
      <c r="C70" s="253"/>
      <c r="D70" s="253"/>
      <c r="E70" s="253"/>
      <c r="F70" s="253"/>
      <c r="G70" s="253"/>
      <c r="H70" s="253"/>
      <c r="I70" s="253"/>
      <c r="J70" s="253"/>
      <c r="K70" s="253"/>
      <c r="L70" s="253"/>
      <c r="M70" s="253"/>
      <c r="N70" s="253"/>
      <c r="O70" s="253"/>
      <c r="P70" s="254"/>
      <c r="Q70" s="253"/>
      <c r="R70" s="253"/>
      <c r="S70" s="253"/>
      <c r="T70" s="253"/>
      <c r="U70" s="253"/>
      <c r="V70" s="253"/>
      <c r="W70" s="253"/>
      <c r="X70" s="253"/>
      <c r="Y70" s="253"/>
      <c r="Z70" s="253"/>
      <c r="AA70" s="253"/>
      <c r="AB70" s="253"/>
      <c r="AC70" s="253"/>
      <c r="AD70" s="253"/>
      <c r="AE70" s="253"/>
      <c r="AF70" s="253"/>
      <c r="AG70" s="254"/>
      <c r="AH70" s="254"/>
      <c r="AI70" s="253"/>
      <c r="AJ70" s="253"/>
      <c r="AK70" s="253"/>
    </row>
    <row r="71" spans="1:37" ht="21.75" customHeight="1">
      <c r="A71" s="253"/>
      <c r="B71" s="253"/>
      <c r="C71" s="253"/>
      <c r="D71" s="253"/>
      <c r="E71" s="253"/>
      <c r="F71" s="253"/>
      <c r="G71" s="253"/>
      <c r="H71" s="253"/>
      <c r="I71" s="253"/>
      <c r="J71" s="253"/>
      <c r="K71" s="253"/>
      <c r="L71" s="253"/>
      <c r="M71" s="253"/>
      <c r="N71" s="253"/>
      <c r="O71" s="253"/>
      <c r="P71" s="254"/>
      <c r="Q71" s="253"/>
      <c r="R71" s="253"/>
      <c r="S71" s="253"/>
      <c r="T71" s="253"/>
      <c r="U71" s="253"/>
      <c r="V71" s="253"/>
      <c r="W71" s="253"/>
      <c r="X71" s="253"/>
      <c r="Y71" s="253"/>
      <c r="Z71" s="253"/>
      <c r="AA71" s="253"/>
      <c r="AB71" s="253"/>
      <c r="AC71" s="253"/>
      <c r="AD71" s="253"/>
      <c r="AE71" s="253"/>
      <c r="AF71" s="253"/>
      <c r="AG71" s="254"/>
      <c r="AH71" s="254"/>
      <c r="AI71" s="254"/>
      <c r="AJ71" s="253"/>
      <c r="AK71" s="253"/>
    </row>
    <row r="72" spans="1:37" ht="21.75" customHeight="1">
      <c r="A72" s="253"/>
      <c r="B72" s="253"/>
      <c r="C72" s="253"/>
      <c r="D72" s="253"/>
      <c r="E72" s="253"/>
      <c r="F72" s="253"/>
      <c r="G72" s="253"/>
      <c r="H72" s="253"/>
      <c r="I72" s="253"/>
      <c r="J72" s="253"/>
      <c r="K72" s="253"/>
      <c r="L72" s="253"/>
      <c r="M72" s="253"/>
      <c r="N72" s="253"/>
      <c r="O72" s="253"/>
      <c r="P72" s="254"/>
      <c r="Q72" s="253"/>
      <c r="R72" s="253"/>
      <c r="S72" s="253"/>
      <c r="T72" s="253"/>
      <c r="U72" s="253"/>
      <c r="V72" s="253"/>
      <c r="W72" s="253"/>
      <c r="X72" s="253"/>
      <c r="Y72" s="253"/>
      <c r="Z72" s="253"/>
      <c r="AA72" s="253"/>
      <c r="AB72" s="253"/>
      <c r="AC72" s="253"/>
      <c r="AD72" s="253"/>
      <c r="AE72" s="253"/>
      <c r="AF72" s="253"/>
      <c r="AG72" s="254"/>
      <c r="AH72" s="254"/>
      <c r="AI72" s="253"/>
      <c r="AJ72" s="253"/>
      <c r="AK72" s="253"/>
    </row>
    <row r="73" spans="1:37" ht="21.75" customHeight="1">
      <c r="A73" s="253"/>
      <c r="B73" s="253"/>
      <c r="C73" s="253"/>
      <c r="D73" s="253"/>
      <c r="E73" s="253"/>
      <c r="F73" s="253"/>
      <c r="G73" s="253"/>
      <c r="H73" s="253"/>
      <c r="I73" s="253"/>
      <c r="J73" s="253"/>
      <c r="K73" s="253"/>
      <c r="L73" s="253"/>
      <c r="M73" s="253"/>
      <c r="N73" s="253"/>
      <c r="O73" s="253"/>
      <c r="P73" s="254"/>
      <c r="Q73" s="253"/>
      <c r="R73" s="253"/>
      <c r="S73" s="253"/>
      <c r="T73" s="253"/>
      <c r="U73" s="253"/>
      <c r="V73" s="253"/>
      <c r="W73" s="253"/>
      <c r="X73" s="253"/>
      <c r="Y73" s="253"/>
      <c r="Z73" s="253"/>
      <c r="AA73" s="253"/>
      <c r="AB73" s="253"/>
      <c r="AC73" s="253"/>
      <c r="AD73" s="253"/>
      <c r="AE73" s="253"/>
      <c r="AF73" s="253"/>
      <c r="AG73" s="254"/>
      <c r="AH73" s="254"/>
      <c r="AI73" s="253"/>
      <c r="AJ73" s="253"/>
      <c r="AK73" s="253"/>
    </row>
    <row r="74" spans="1:37" ht="21.75" customHeight="1">
      <c r="A74" s="253"/>
      <c r="B74" s="253"/>
      <c r="C74" s="253"/>
      <c r="D74" s="253"/>
      <c r="E74" s="253"/>
      <c r="F74" s="253"/>
      <c r="G74" s="253"/>
      <c r="H74" s="253"/>
      <c r="I74" s="253"/>
      <c r="J74" s="253"/>
      <c r="K74" s="253"/>
      <c r="L74" s="253"/>
      <c r="M74" s="253"/>
      <c r="N74" s="253"/>
      <c r="O74" s="253"/>
      <c r="P74" s="254"/>
      <c r="Q74" s="253"/>
      <c r="R74" s="253"/>
      <c r="S74" s="253"/>
      <c r="T74" s="253"/>
      <c r="U74" s="253"/>
      <c r="V74" s="253"/>
      <c r="W74" s="253"/>
      <c r="X74" s="253"/>
      <c r="Y74" s="253"/>
      <c r="Z74" s="253"/>
      <c r="AA74" s="253"/>
      <c r="AB74" s="253"/>
      <c r="AC74" s="253"/>
      <c r="AD74" s="253"/>
      <c r="AE74" s="253"/>
      <c r="AF74" s="253"/>
      <c r="AG74" s="254"/>
      <c r="AH74" s="254"/>
      <c r="AI74" s="253"/>
      <c r="AJ74" s="253"/>
      <c r="AK74" s="253"/>
    </row>
    <row r="75" spans="1:37" ht="21.75" customHeight="1">
      <c r="A75" s="253"/>
      <c r="B75" s="253"/>
      <c r="C75" s="253"/>
      <c r="D75" s="253"/>
      <c r="E75" s="253"/>
      <c r="F75" s="253"/>
      <c r="G75" s="253"/>
      <c r="H75" s="253"/>
      <c r="I75" s="253"/>
      <c r="J75" s="253"/>
      <c r="K75" s="253"/>
      <c r="L75" s="253"/>
      <c r="M75" s="253"/>
      <c r="N75" s="253"/>
      <c r="O75" s="253"/>
      <c r="P75" s="254"/>
      <c r="Q75" s="253"/>
      <c r="R75" s="253"/>
      <c r="S75" s="253"/>
      <c r="T75" s="253"/>
      <c r="U75" s="253"/>
      <c r="V75" s="253"/>
      <c r="W75" s="253"/>
      <c r="X75" s="253"/>
      <c r="Y75" s="253"/>
      <c r="Z75" s="253"/>
      <c r="AA75" s="253"/>
      <c r="AB75" s="253"/>
      <c r="AC75" s="253"/>
      <c r="AD75" s="253"/>
      <c r="AE75" s="253"/>
      <c r="AF75" s="253"/>
      <c r="AG75" s="254"/>
      <c r="AH75" s="254"/>
      <c r="AI75" s="253"/>
      <c r="AJ75" s="253"/>
      <c r="AK75" s="253"/>
    </row>
    <row r="76" spans="1:37" ht="21.75" customHeight="1">
      <c r="A76" s="253"/>
      <c r="B76" s="253"/>
      <c r="C76" s="253"/>
      <c r="D76" s="253"/>
      <c r="E76" s="253"/>
      <c r="F76" s="253"/>
      <c r="G76" s="253"/>
      <c r="H76" s="253"/>
      <c r="I76" s="253"/>
      <c r="J76" s="253"/>
      <c r="K76" s="253"/>
      <c r="L76" s="253"/>
      <c r="M76" s="253"/>
      <c r="N76" s="253"/>
      <c r="O76" s="253"/>
      <c r="P76" s="254"/>
      <c r="Q76" s="253"/>
      <c r="R76" s="253"/>
      <c r="S76" s="253"/>
      <c r="T76" s="253"/>
      <c r="U76" s="253"/>
      <c r="V76" s="253"/>
      <c r="W76" s="253"/>
      <c r="X76" s="253"/>
      <c r="Y76" s="253"/>
      <c r="Z76" s="253"/>
      <c r="AA76" s="253"/>
      <c r="AB76" s="253"/>
      <c r="AC76" s="253"/>
      <c r="AD76" s="253"/>
      <c r="AE76" s="253"/>
      <c r="AF76" s="253"/>
      <c r="AG76" s="254"/>
      <c r="AH76" s="254"/>
      <c r="AI76" s="253"/>
      <c r="AJ76" s="253"/>
      <c r="AK76" s="253"/>
    </row>
    <row r="77" spans="1:37" ht="21.75" customHeight="1">
      <c r="A77" s="253"/>
      <c r="B77" s="253"/>
      <c r="C77" s="253"/>
      <c r="D77" s="253"/>
      <c r="E77" s="253"/>
      <c r="F77" s="253"/>
      <c r="G77" s="253"/>
      <c r="H77" s="253"/>
      <c r="I77" s="253"/>
      <c r="J77" s="253"/>
      <c r="K77" s="253"/>
      <c r="L77" s="253"/>
      <c r="M77" s="253"/>
      <c r="N77" s="253"/>
      <c r="O77" s="253"/>
      <c r="P77" s="254"/>
      <c r="Q77" s="253"/>
      <c r="R77" s="253"/>
      <c r="S77" s="253"/>
      <c r="T77" s="253"/>
      <c r="U77" s="253"/>
      <c r="V77" s="253"/>
      <c r="W77" s="253"/>
      <c r="X77" s="253"/>
      <c r="Y77" s="253"/>
      <c r="Z77" s="253"/>
      <c r="AA77" s="253"/>
      <c r="AB77" s="253"/>
      <c r="AC77" s="253"/>
      <c r="AD77" s="253"/>
      <c r="AE77" s="253"/>
      <c r="AF77" s="253"/>
      <c r="AG77" s="254"/>
      <c r="AH77" s="254"/>
      <c r="AI77" s="254"/>
      <c r="AJ77" s="253"/>
      <c r="AK77" s="253"/>
    </row>
    <row r="78" spans="1:37" ht="21.75" customHeight="1">
      <c r="A78" s="253"/>
      <c r="B78" s="253"/>
      <c r="C78" s="253"/>
      <c r="D78" s="253"/>
      <c r="E78" s="253"/>
      <c r="F78" s="253"/>
      <c r="G78" s="253"/>
      <c r="H78" s="253"/>
      <c r="I78" s="253"/>
      <c r="J78" s="253"/>
      <c r="K78" s="253"/>
      <c r="L78" s="253"/>
      <c r="M78" s="253"/>
      <c r="N78" s="253"/>
      <c r="O78" s="253"/>
      <c r="P78" s="254"/>
      <c r="Q78" s="253"/>
      <c r="R78" s="253"/>
      <c r="S78" s="253"/>
      <c r="T78" s="253"/>
      <c r="U78" s="253"/>
      <c r="V78" s="253"/>
      <c r="W78" s="253"/>
      <c r="X78" s="253"/>
      <c r="Y78" s="253"/>
      <c r="Z78" s="253"/>
      <c r="AA78" s="253"/>
      <c r="AB78" s="253"/>
      <c r="AC78" s="253"/>
      <c r="AD78" s="253"/>
      <c r="AE78" s="253"/>
      <c r="AF78" s="253"/>
      <c r="AG78" s="254"/>
      <c r="AH78" s="254"/>
      <c r="AI78" s="254"/>
      <c r="AJ78" s="253"/>
      <c r="AK78" s="253"/>
    </row>
    <row r="79" spans="1:37" ht="21.75" customHeight="1">
      <c r="A79" s="253"/>
      <c r="B79" s="253"/>
      <c r="C79" s="253"/>
      <c r="D79" s="253"/>
      <c r="E79" s="253"/>
      <c r="F79" s="253"/>
      <c r="G79" s="253"/>
      <c r="H79" s="253"/>
      <c r="I79" s="253"/>
      <c r="J79" s="253"/>
      <c r="K79" s="253"/>
      <c r="L79" s="253"/>
      <c r="M79" s="253"/>
      <c r="N79" s="253"/>
      <c r="O79" s="253"/>
      <c r="P79" s="254"/>
      <c r="Q79" s="253"/>
      <c r="R79" s="253"/>
      <c r="S79" s="253"/>
      <c r="T79" s="253"/>
      <c r="U79" s="253"/>
      <c r="V79" s="253"/>
      <c r="W79" s="253"/>
      <c r="X79" s="253"/>
      <c r="Y79" s="253"/>
      <c r="Z79" s="253"/>
      <c r="AA79" s="253"/>
      <c r="AB79" s="253"/>
      <c r="AC79" s="253"/>
      <c r="AD79" s="253"/>
      <c r="AE79" s="253"/>
      <c r="AF79" s="253"/>
      <c r="AG79" s="254"/>
      <c r="AH79" s="254"/>
      <c r="AI79" s="254"/>
      <c r="AJ79" s="253"/>
      <c r="AK79" s="253"/>
    </row>
    <row r="80" spans="1:37" ht="21.75" customHeight="1">
      <c r="A80" s="253"/>
      <c r="B80" s="253"/>
      <c r="C80" s="253"/>
      <c r="D80" s="253"/>
      <c r="E80" s="253"/>
      <c r="F80" s="253"/>
      <c r="G80" s="253"/>
      <c r="H80" s="253"/>
      <c r="I80" s="253"/>
      <c r="J80" s="253"/>
      <c r="K80" s="253"/>
      <c r="L80" s="253"/>
      <c r="M80" s="253"/>
      <c r="N80" s="253"/>
      <c r="O80" s="253"/>
      <c r="P80" s="254"/>
      <c r="Q80" s="253"/>
      <c r="R80" s="253"/>
      <c r="S80" s="253"/>
      <c r="T80" s="253"/>
      <c r="U80" s="253"/>
      <c r="V80" s="253"/>
      <c r="W80" s="253"/>
      <c r="X80" s="253"/>
      <c r="Y80" s="253"/>
      <c r="Z80" s="253"/>
      <c r="AA80" s="253"/>
      <c r="AB80" s="253"/>
      <c r="AC80" s="253"/>
      <c r="AD80" s="253"/>
      <c r="AE80" s="253"/>
      <c r="AF80" s="253"/>
      <c r="AG80" s="254"/>
      <c r="AH80" s="254"/>
      <c r="AI80" s="253"/>
      <c r="AJ80" s="253"/>
      <c r="AK80" s="253"/>
    </row>
    <row r="81" spans="1:37" ht="21.75" customHeight="1">
      <c r="A81" s="253"/>
      <c r="B81" s="253"/>
      <c r="C81" s="253"/>
      <c r="D81" s="253"/>
      <c r="E81" s="253"/>
      <c r="F81" s="253"/>
      <c r="G81" s="253"/>
      <c r="H81" s="253"/>
      <c r="I81" s="253"/>
      <c r="J81" s="253"/>
      <c r="K81" s="253"/>
      <c r="L81" s="253"/>
      <c r="M81" s="253"/>
      <c r="N81" s="253"/>
      <c r="O81" s="253"/>
      <c r="P81" s="254"/>
      <c r="Q81" s="253"/>
      <c r="R81" s="253"/>
      <c r="S81" s="253"/>
      <c r="T81" s="253"/>
      <c r="U81" s="253"/>
      <c r="V81" s="253"/>
      <c r="W81" s="253"/>
      <c r="X81" s="253"/>
      <c r="Y81" s="253"/>
      <c r="Z81" s="253"/>
      <c r="AA81" s="253"/>
      <c r="AB81" s="253"/>
      <c r="AC81" s="253"/>
      <c r="AD81" s="253"/>
      <c r="AE81" s="253"/>
      <c r="AF81" s="253"/>
      <c r="AG81" s="254"/>
      <c r="AH81" s="254"/>
      <c r="AI81" s="253"/>
      <c r="AJ81" s="253"/>
      <c r="AK81" s="253"/>
    </row>
    <row r="82" spans="1:37" ht="21.75" customHeight="1">
      <c r="A82" s="253"/>
      <c r="B82" s="253"/>
      <c r="C82" s="253"/>
      <c r="D82" s="253"/>
      <c r="E82" s="253"/>
      <c r="F82" s="253"/>
      <c r="G82" s="253"/>
      <c r="H82" s="253"/>
      <c r="I82" s="253"/>
      <c r="J82" s="253"/>
      <c r="K82" s="253"/>
      <c r="L82" s="253"/>
      <c r="M82" s="253"/>
      <c r="N82" s="253"/>
      <c r="O82" s="253"/>
      <c r="P82" s="254"/>
      <c r="Q82" s="253"/>
      <c r="R82" s="253"/>
      <c r="S82" s="253"/>
      <c r="T82" s="253"/>
      <c r="U82" s="253"/>
      <c r="V82" s="253"/>
      <c r="W82" s="253"/>
      <c r="X82" s="253"/>
      <c r="Y82" s="253"/>
      <c r="Z82" s="253"/>
      <c r="AA82" s="253"/>
      <c r="AB82" s="253"/>
      <c r="AC82" s="253"/>
      <c r="AD82" s="253"/>
      <c r="AE82" s="253"/>
      <c r="AF82" s="253"/>
      <c r="AG82" s="254"/>
      <c r="AH82" s="254"/>
      <c r="AI82" s="253"/>
      <c r="AJ82" s="253"/>
      <c r="AK82" s="253"/>
    </row>
    <row r="83" spans="1:37" ht="21.75" customHeight="1">
      <c r="A83" s="253"/>
      <c r="B83" s="253"/>
      <c r="C83" s="253"/>
      <c r="D83" s="253"/>
      <c r="E83" s="253"/>
      <c r="F83" s="253"/>
      <c r="G83" s="253"/>
      <c r="H83" s="253"/>
      <c r="I83" s="253"/>
      <c r="J83" s="253"/>
      <c r="K83" s="253"/>
      <c r="L83" s="253"/>
      <c r="M83" s="253"/>
      <c r="N83" s="253"/>
      <c r="O83" s="253"/>
      <c r="P83" s="254"/>
      <c r="Q83" s="253"/>
      <c r="R83" s="253"/>
      <c r="S83" s="253"/>
      <c r="T83" s="253"/>
      <c r="U83" s="253"/>
      <c r="V83" s="253"/>
      <c r="W83" s="253"/>
      <c r="X83" s="253"/>
      <c r="Y83" s="253"/>
      <c r="Z83" s="253"/>
      <c r="AA83" s="253"/>
      <c r="AB83" s="253"/>
      <c r="AC83" s="253"/>
      <c r="AD83" s="253"/>
      <c r="AE83" s="253"/>
      <c r="AF83" s="253"/>
      <c r="AG83" s="254"/>
      <c r="AH83" s="254"/>
      <c r="AI83" s="253"/>
      <c r="AJ83" s="253"/>
      <c r="AK83" s="253"/>
    </row>
    <row r="84" spans="1:37" ht="21.75" customHeight="1">
      <c r="A84" s="253"/>
      <c r="B84" s="253"/>
      <c r="C84" s="253"/>
      <c r="D84" s="253"/>
      <c r="E84" s="253"/>
      <c r="F84" s="253"/>
      <c r="G84" s="253"/>
      <c r="H84" s="253"/>
      <c r="I84" s="253"/>
      <c r="J84" s="253"/>
      <c r="K84" s="253"/>
      <c r="L84" s="253"/>
      <c r="M84" s="253"/>
      <c r="N84" s="253"/>
      <c r="O84" s="253"/>
      <c r="P84" s="254"/>
      <c r="Q84" s="253"/>
      <c r="R84" s="253"/>
      <c r="S84" s="253"/>
      <c r="T84" s="253"/>
      <c r="U84" s="253"/>
      <c r="V84" s="253"/>
      <c r="W84" s="253"/>
      <c r="X84" s="253"/>
      <c r="Y84" s="253"/>
      <c r="Z84" s="253"/>
      <c r="AA84" s="253"/>
      <c r="AB84" s="253"/>
      <c r="AC84" s="253"/>
      <c r="AD84" s="253"/>
      <c r="AE84" s="253"/>
      <c r="AF84" s="253"/>
      <c r="AG84" s="254"/>
      <c r="AH84" s="254"/>
      <c r="AI84" s="253"/>
      <c r="AJ84" s="253"/>
      <c r="AK84" s="253"/>
    </row>
    <row r="85" spans="1:37" ht="21.75" customHeight="1">
      <c r="A85" s="253"/>
      <c r="B85" s="253"/>
      <c r="C85" s="253"/>
      <c r="D85" s="253"/>
      <c r="E85" s="253"/>
      <c r="F85" s="253"/>
      <c r="G85" s="253"/>
      <c r="H85" s="253"/>
      <c r="I85" s="253"/>
      <c r="J85" s="253"/>
      <c r="K85" s="253"/>
      <c r="L85" s="253"/>
      <c r="M85" s="253"/>
      <c r="N85" s="253"/>
      <c r="O85" s="253"/>
      <c r="P85" s="254"/>
      <c r="Q85" s="253"/>
      <c r="R85" s="253"/>
      <c r="S85" s="253"/>
      <c r="T85" s="253"/>
      <c r="U85" s="253"/>
      <c r="V85" s="253"/>
      <c r="W85" s="253"/>
      <c r="X85" s="253"/>
      <c r="Y85" s="253"/>
      <c r="Z85" s="253"/>
      <c r="AA85" s="253"/>
      <c r="AB85" s="253"/>
      <c r="AC85" s="253"/>
      <c r="AD85" s="253"/>
      <c r="AE85" s="253"/>
      <c r="AF85" s="253"/>
      <c r="AG85" s="254"/>
      <c r="AH85" s="254"/>
      <c r="AI85" s="253"/>
      <c r="AJ85" s="253"/>
      <c r="AK85" s="253"/>
    </row>
    <row r="86" spans="1:37" ht="21.75" customHeight="1">
      <c r="A86" s="253"/>
      <c r="B86" s="253"/>
      <c r="C86" s="253"/>
      <c r="D86" s="253"/>
      <c r="E86" s="253"/>
      <c r="F86" s="253"/>
      <c r="G86" s="253"/>
      <c r="H86" s="253"/>
      <c r="I86" s="253"/>
      <c r="J86" s="253"/>
      <c r="K86" s="253"/>
      <c r="L86" s="253"/>
      <c r="M86" s="253"/>
      <c r="N86" s="253"/>
      <c r="O86" s="253"/>
      <c r="P86" s="254"/>
      <c r="Q86" s="253"/>
      <c r="R86" s="253"/>
      <c r="S86" s="253"/>
      <c r="T86" s="253"/>
      <c r="U86" s="253"/>
      <c r="V86" s="253"/>
      <c r="W86" s="253"/>
      <c r="X86" s="253"/>
      <c r="Y86" s="253"/>
      <c r="Z86" s="253"/>
      <c r="AA86" s="253"/>
      <c r="AB86" s="253"/>
      <c r="AC86" s="253"/>
      <c r="AD86" s="253"/>
      <c r="AE86" s="253"/>
      <c r="AF86" s="253"/>
      <c r="AG86" s="254"/>
      <c r="AH86" s="254"/>
      <c r="AI86" s="253"/>
      <c r="AJ86" s="253"/>
      <c r="AK86" s="253"/>
    </row>
    <row r="87" spans="1:37" ht="21.75" customHeight="1">
      <c r="A87" s="253"/>
      <c r="B87" s="253"/>
      <c r="C87" s="253"/>
      <c r="D87" s="253"/>
      <c r="E87" s="253"/>
      <c r="F87" s="253"/>
      <c r="G87" s="253"/>
      <c r="H87" s="253"/>
      <c r="I87" s="253"/>
      <c r="J87" s="253"/>
      <c r="K87" s="253"/>
      <c r="L87" s="253"/>
      <c r="M87" s="253"/>
      <c r="N87" s="253"/>
      <c r="O87" s="253"/>
      <c r="P87" s="254"/>
      <c r="Q87" s="253"/>
      <c r="R87" s="253"/>
      <c r="S87" s="253"/>
      <c r="T87" s="253"/>
      <c r="U87" s="253"/>
      <c r="V87" s="253"/>
      <c r="W87" s="253"/>
      <c r="X87" s="253"/>
      <c r="Y87" s="253"/>
      <c r="Z87" s="253"/>
      <c r="AA87" s="253"/>
      <c r="AB87" s="253"/>
      <c r="AC87" s="253"/>
      <c r="AD87" s="253"/>
      <c r="AE87" s="253"/>
      <c r="AF87" s="253"/>
      <c r="AG87" s="254"/>
      <c r="AH87" s="254"/>
      <c r="AI87" s="253"/>
      <c r="AJ87" s="253"/>
      <c r="AK87" s="253"/>
    </row>
    <row r="88" spans="1:37" ht="21.75" customHeight="1">
      <c r="A88" s="253"/>
      <c r="B88" s="253"/>
      <c r="C88" s="253"/>
      <c r="D88" s="253"/>
      <c r="E88" s="253"/>
      <c r="F88" s="253"/>
      <c r="G88" s="253"/>
      <c r="H88" s="253"/>
      <c r="I88" s="253"/>
      <c r="J88" s="253"/>
      <c r="K88" s="253"/>
      <c r="L88" s="253"/>
      <c r="M88" s="253"/>
      <c r="N88" s="253"/>
      <c r="O88" s="253"/>
      <c r="P88" s="254"/>
      <c r="Q88" s="253"/>
      <c r="R88" s="253"/>
      <c r="S88" s="253"/>
      <c r="T88" s="253"/>
      <c r="U88" s="253"/>
      <c r="V88" s="253"/>
      <c r="W88" s="253"/>
      <c r="X88" s="253"/>
      <c r="Y88" s="253"/>
      <c r="Z88" s="253"/>
      <c r="AA88" s="253"/>
      <c r="AB88" s="253"/>
      <c r="AC88" s="253"/>
      <c r="AD88" s="253"/>
      <c r="AE88" s="253"/>
      <c r="AF88" s="253"/>
      <c r="AG88" s="254"/>
      <c r="AH88" s="254"/>
      <c r="AI88" s="253"/>
      <c r="AJ88" s="253"/>
      <c r="AK88" s="253"/>
    </row>
    <row r="89" spans="1:37" ht="21.75" customHeight="1">
      <c r="A89" s="253"/>
      <c r="B89" s="253"/>
      <c r="C89" s="253"/>
      <c r="D89" s="253"/>
      <c r="E89" s="253"/>
      <c r="F89" s="253"/>
      <c r="G89" s="253"/>
      <c r="H89" s="253"/>
      <c r="I89" s="253"/>
      <c r="J89" s="253"/>
      <c r="K89" s="253"/>
      <c r="L89" s="253"/>
      <c r="M89" s="253"/>
      <c r="N89" s="253"/>
      <c r="O89" s="253"/>
      <c r="P89" s="254"/>
      <c r="Q89" s="253"/>
      <c r="R89" s="253"/>
      <c r="S89" s="253"/>
      <c r="T89" s="253"/>
      <c r="U89" s="253"/>
      <c r="V89" s="253"/>
      <c r="W89" s="253"/>
      <c r="X89" s="253"/>
      <c r="Y89" s="253"/>
      <c r="Z89" s="253"/>
      <c r="AA89" s="253"/>
      <c r="AB89" s="253"/>
      <c r="AC89" s="253"/>
      <c r="AD89" s="253"/>
      <c r="AE89" s="253"/>
      <c r="AF89" s="253"/>
      <c r="AG89" s="254"/>
      <c r="AH89" s="254"/>
      <c r="AI89" s="253"/>
      <c r="AJ89" s="253"/>
      <c r="AK89" s="253"/>
    </row>
    <row r="90" spans="1:37" ht="21.75" customHeight="1">
      <c r="A90" s="253"/>
      <c r="B90" s="253"/>
      <c r="C90" s="253"/>
      <c r="D90" s="253"/>
      <c r="E90" s="253"/>
      <c r="F90" s="253"/>
      <c r="G90" s="253"/>
      <c r="H90" s="253"/>
      <c r="I90" s="253"/>
      <c r="J90" s="253"/>
      <c r="K90" s="253"/>
      <c r="L90" s="253"/>
      <c r="M90" s="253"/>
      <c r="N90" s="253"/>
      <c r="O90" s="253"/>
      <c r="P90" s="254"/>
      <c r="Q90" s="253"/>
      <c r="R90" s="253"/>
      <c r="S90" s="253"/>
      <c r="T90" s="253"/>
      <c r="U90" s="253"/>
      <c r="V90" s="253"/>
      <c r="W90" s="253"/>
      <c r="X90" s="253"/>
      <c r="Y90" s="253"/>
      <c r="Z90" s="253"/>
      <c r="AA90" s="253"/>
      <c r="AB90" s="253"/>
      <c r="AC90" s="253"/>
      <c r="AD90" s="253"/>
      <c r="AE90" s="253"/>
      <c r="AF90" s="253"/>
      <c r="AG90" s="254"/>
      <c r="AH90" s="254"/>
      <c r="AI90" s="253"/>
      <c r="AJ90" s="253"/>
      <c r="AK90" s="253"/>
    </row>
    <row r="91" spans="1:37" ht="21.75" customHeight="1">
      <c r="A91" s="253"/>
      <c r="B91" s="253"/>
      <c r="C91" s="253"/>
      <c r="D91" s="253"/>
      <c r="E91" s="253"/>
      <c r="F91" s="253"/>
      <c r="G91" s="253"/>
      <c r="H91" s="253"/>
      <c r="I91" s="253"/>
      <c r="J91" s="253"/>
      <c r="K91" s="253"/>
      <c r="L91" s="253"/>
      <c r="M91" s="253"/>
      <c r="N91" s="253"/>
      <c r="O91" s="253"/>
      <c r="P91" s="254"/>
      <c r="Q91" s="253"/>
      <c r="R91" s="253"/>
      <c r="S91" s="253"/>
      <c r="T91" s="253"/>
      <c r="U91" s="253"/>
      <c r="V91" s="253"/>
      <c r="W91" s="253"/>
      <c r="X91" s="253"/>
      <c r="Y91" s="253"/>
      <c r="Z91" s="253"/>
      <c r="AA91" s="253"/>
      <c r="AB91" s="253"/>
      <c r="AC91" s="253"/>
      <c r="AD91" s="253"/>
      <c r="AE91" s="253"/>
      <c r="AF91" s="253"/>
      <c r="AG91" s="254"/>
      <c r="AH91" s="254"/>
      <c r="AI91" s="253"/>
      <c r="AJ91" s="253"/>
      <c r="AK91" s="253"/>
    </row>
    <row r="92" spans="1:37" ht="21.75" customHeight="1">
      <c r="A92" s="253"/>
      <c r="B92" s="253"/>
      <c r="C92" s="253"/>
      <c r="D92" s="253"/>
      <c r="E92" s="253"/>
      <c r="F92" s="253"/>
      <c r="G92" s="253"/>
      <c r="H92" s="253"/>
      <c r="I92" s="253"/>
      <c r="J92" s="253"/>
      <c r="K92" s="253"/>
      <c r="L92" s="253"/>
      <c r="M92" s="253"/>
      <c r="N92" s="253"/>
      <c r="O92" s="253"/>
      <c r="P92" s="254"/>
      <c r="Q92" s="253"/>
      <c r="R92" s="253"/>
      <c r="S92" s="253"/>
      <c r="T92" s="253"/>
      <c r="U92" s="253"/>
      <c r="V92" s="253"/>
      <c r="W92" s="253"/>
      <c r="X92" s="253"/>
      <c r="Y92" s="253"/>
      <c r="Z92" s="253"/>
      <c r="AA92" s="253"/>
      <c r="AB92" s="253"/>
      <c r="AC92" s="253"/>
      <c r="AD92" s="253"/>
      <c r="AE92" s="253"/>
      <c r="AF92" s="253"/>
      <c r="AG92" s="254"/>
      <c r="AH92" s="254"/>
      <c r="AI92" s="254"/>
      <c r="AJ92" s="253"/>
      <c r="AK92" s="253"/>
    </row>
    <row r="93" spans="1:37" ht="21.75" customHeight="1">
      <c r="A93" s="253"/>
      <c r="B93" s="253"/>
      <c r="C93" s="253"/>
      <c r="D93" s="253"/>
      <c r="E93" s="253"/>
      <c r="F93" s="253"/>
      <c r="G93" s="253"/>
      <c r="H93" s="253"/>
      <c r="I93" s="253"/>
      <c r="J93" s="253"/>
      <c r="K93" s="253"/>
      <c r="L93" s="253"/>
      <c r="M93" s="253"/>
      <c r="N93" s="253"/>
      <c r="O93" s="253"/>
      <c r="P93" s="254"/>
      <c r="Q93" s="253"/>
      <c r="R93" s="253"/>
      <c r="S93" s="253"/>
      <c r="T93" s="253"/>
      <c r="U93" s="253"/>
      <c r="V93" s="253"/>
      <c r="W93" s="253"/>
      <c r="X93" s="253"/>
      <c r="Y93" s="253"/>
      <c r="Z93" s="253"/>
      <c r="AA93" s="253"/>
      <c r="AB93" s="253"/>
      <c r="AC93" s="253"/>
      <c r="AD93" s="253"/>
      <c r="AE93" s="253"/>
      <c r="AF93" s="253"/>
      <c r="AG93" s="254"/>
      <c r="AH93" s="254"/>
      <c r="AI93" s="253"/>
      <c r="AJ93" s="253"/>
      <c r="AK93" s="253"/>
    </row>
    <row r="94" spans="1:37" ht="21.75" customHeight="1">
      <c r="A94" s="253"/>
      <c r="B94" s="253"/>
      <c r="C94" s="253"/>
      <c r="D94" s="253"/>
      <c r="E94" s="253"/>
      <c r="F94" s="253"/>
      <c r="G94" s="253"/>
      <c r="H94" s="253"/>
      <c r="I94" s="253"/>
      <c r="J94" s="253"/>
      <c r="K94" s="253"/>
      <c r="L94" s="253"/>
      <c r="M94" s="253"/>
      <c r="N94" s="253"/>
      <c r="O94" s="253"/>
      <c r="P94" s="254"/>
      <c r="Q94" s="253"/>
      <c r="R94" s="253"/>
      <c r="S94" s="253"/>
      <c r="T94" s="253"/>
      <c r="U94" s="253"/>
      <c r="V94" s="253"/>
      <c r="W94" s="253"/>
      <c r="X94" s="253"/>
      <c r="Y94" s="253"/>
      <c r="Z94" s="253"/>
      <c r="AA94" s="253"/>
      <c r="AB94" s="253"/>
      <c r="AC94" s="253"/>
      <c r="AD94" s="253"/>
      <c r="AE94" s="253"/>
      <c r="AF94" s="253"/>
      <c r="AG94" s="254"/>
      <c r="AH94" s="254"/>
      <c r="AI94" s="253"/>
      <c r="AJ94" s="253"/>
      <c r="AK94" s="253"/>
    </row>
    <row r="95" spans="1:37" ht="21.75" customHeight="1">
      <c r="A95" s="253"/>
      <c r="B95" s="253"/>
      <c r="C95" s="253"/>
      <c r="D95" s="253"/>
      <c r="E95" s="253"/>
      <c r="F95" s="253"/>
      <c r="G95" s="253"/>
      <c r="H95" s="253"/>
      <c r="I95" s="253"/>
      <c r="J95" s="253"/>
      <c r="K95" s="253"/>
      <c r="L95" s="253"/>
      <c r="M95" s="253"/>
      <c r="N95" s="253"/>
      <c r="O95" s="253"/>
      <c r="P95" s="254"/>
      <c r="Q95" s="253"/>
      <c r="R95" s="253"/>
      <c r="S95" s="253"/>
      <c r="T95" s="253"/>
      <c r="U95" s="253"/>
      <c r="V95" s="253"/>
      <c r="W95" s="253"/>
      <c r="X95" s="253"/>
      <c r="Y95" s="253"/>
      <c r="Z95" s="253"/>
      <c r="AA95" s="253"/>
      <c r="AB95" s="253"/>
      <c r="AC95" s="253"/>
      <c r="AD95" s="253"/>
      <c r="AE95" s="253"/>
      <c r="AF95" s="253"/>
      <c r="AG95" s="254"/>
      <c r="AH95" s="254"/>
      <c r="AI95" s="253"/>
      <c r="AJ95" s="253"/>
      <c r="AK95" s="253"/>
    </row>
    <row r="96" spans="1:37" ht="21.75" customHeight="1">
      <c r="A96" s="253"/>
      <c r="B96" s="253"/>
      <c r="C96" s="253"/>
      <c r="D96" s="253"/>
      <c r="E96" s="253"/>
      <c r="F96" s="253"/>
      <c r="G96" s="253"/>
      <c r="H96" s="253"/>
      <c r="I96" s="253"/>
      <c r="J96" s="253"/>
      <c r="K96" s="253"/>
      <c r="L96" s="253"/>
      <c r="M96" s="253"/>
      <c r="N96" s="253"/>
      <c r="O96" s="253"/>
      <c r="P96" s="254"/>
      <c r="Q96" s="253"/>
      <c r="R96" s="253"/>
      <c r="S96" s="253"/>
      <c r="T96" s="253"/>
      <c r="U96" s="253"/>
      <c r="V96" s="253"/>
      <c r="W96" s="253"/>
      <c r="X96" s="253"/>
      <c r="Y96" s="253"/>
      <c r="Z96" s="253"/>
      <c r="AA96" s="253"/>
      <c r="AB96" s="253"/>
      <c r="AC96" s="253"/>
      <c r="AD96" s="253"/>
      <c r="AE96" s="253"/>
      <c r="AF96" s="253"/>
      <c r="AG96" s="254"/>
      <c r="AH96" s="254"/>
      <c r="AI96" s="253"/>
      <c r="AJ96" s="253"/>
      <c r="AK96" s="253"/>
    </row>
    <row r="97" spans="1:37" ht="21.75" customHeight="1">
      <c r="A97" s="253"/>
      <c r="B97" s="253"/>
      <c r="C97" s="253"/>
      <c r="D97" s="253"/>
      <c r="E97" s="253"/>
      <c r="F97" s="253"/>
      <c r="G97" s="253"/>
      <c r="H97" s="253"/>
      <c r="I97" s="253"/>
      <c r="J97" s="253"/>
      <c r="K97" s="253"/>
      <c r="L97" s="253"/>
      <c r="M97" s="253"/>
      <c r="N97" s="253"/>
      <c r="O97" s="253"/>
      <c r="P97" s="254"/>
      <c r="Q97" s="253"/>
      <c r="R97" s="253"/>
      <c r="S97" s="253"/>
      <c r="T97" s="253"/>
      <c r="U97" s="253"/>
      <c r="V97" s="253"/>
      <c r="W97" s="253"/>
      <c r="X97" s="253"/>
      <c r="Y97" s="253"/>
      <c r="Z97" s="253"/>
      <c r="AA97" s="253"/>
      <c r="AB97" s="253"/>
      <c r="AC97" s="253"/>
      <c r="AD97" s="253"/>
      <c r="AE97" s="253"/>
      <c r="AF97" s="253"/>
      <c r="AG97" s="254"/>
      <c r="AH97" s="254"/>
      <c r="AI97" s="253"/>
      <c r="AJ97" s="253"/>
      <c r="AK97" s="253"/>
    </row>
    <row r="98" spans="1:37" ht="21.75" customHeight="1">
      <c r="A98" s="253"/>
      <c r="B98" s="253"/>
      <c r="C98" s="253"/>
      <c r="D98" s="253"/>
      <c r="E98" s="253"/>
      <c r="F98" s="253"/>
      <c r="G98" s="253"/>
      <c r="H98" s="253"/>
      <c r="I98" s="253"/>
      <c r="J98" s="253"/>
      <c r="K98" s="253"/>
      <c r="L98" s="253"/>
      <c r="M98" s="253"/>
      <c r="N98" s="253"/>
      <c r="O98" s="253"/>
      <c r="P98" s="254"/>
      <c r="Q98" s="253"/>
      <c r="R98" s="253"/>
      <c r="S98" s="253"/>
      <c r="T98" s="253"/>
      <c r="U98" s="253"/>
      <c r="V98" s="253"/>
      <c r="W98" s="253"/>
      <c r="X98" s="253"/>
      <c r="Y98" s="253"/>
      <c r="Z98" s="253"/>
      <c r="AA98" s="253"/>
      <c r="AB98" s="253"/>
      <c r="AC98" s="253"/>
      <c r="AD98" s="253"/>
      <c r="AE98" s="253"/>
      <c r="AF98" s="253"/>
      <c r="AG98" s="254"/>
      <c r="AH98" s="254"/>
      <c r="AI98" s="253"/>
      <c r="AJ98" s="253"/>
      <c r="AK98" s="253"/>
    </row>
    <row r="99" spans="1:37" ht="21.75" customHeight="1">
      <c r="A99" s="253"/>
      <c r="B99" s="253"/>
      <c r="C99" s="253"/>
      <c r="D99" s="253"/>
      <c r="E99" s="253"/>
      <c r="F99" s="253"/>
      <c r="G99" s="253"/>
      <c r="H99" s="253"/>
      <c r="I99" s="253"/>
      <c r="J99" s="253"/>
      <c r="K99" s="253"/>
      <c r="L99" s="253"/>
      <c r="M99" s="253"/>
      <c r="N99" s="253"/>
      <c r="O99" s="253"/>
      <c r="P99" s="254"/>
      <c r="Q99" s="253"/>
      <c r="R99" s="253"/>
      <c r="S99" s="253"/>
      <c r="T99" s="253"/>
      <c r="U99" s="253"/>
      <c r="V99" s="253"/>
      <c r="W99" s="253"/>
      <c r="X99" s="253"/>
      <c r="Y99" s="253"/>
      <c r="Z99" s="253"/>
      <c r="AA99" s="253"/>
      <c r="AB99" s="253"/>
      <c r="AC99" s="253"/>
      <c r="AD99" s="253"/>
      <c r="AE99" s="253"/>
      <c r="AF99" s="253"/>
      <c r="AG99" s="254"/>
      <c r="AH99" s="254"/>
      <c r="AI99" s="253"/>
      <c r="AJ99" s="253"/>
      <c r="AK99" s="253"/>
    </row>
    <row r="100" spans="1:37" ht="21.75" customHeight="1">
      <c r="A100" s="253"/>
      <c r="B100" s="253"/>
      <c r="C100" s="253"/>
      <c r="D100" s="253"/>
      <c r="E100" s="253"/>
      <c r="F100" s="253"/>
      <c r="G100" s="253"/>
      <c r="H100" s="253"/>
      <c r="I100" s="253"/>
      <c r="J100" s="253"/>
      <c r="K100" s="253"/>
      <c r="L100" s="253"/>
      <c r="M100" s="253"/>
      <c r="N100" s="253"/>
      <c r="O100" s="253"/>
      <c r="P100" s="254"/>
      <c r="Q100" s="253"/>
      <c r="R100" s="253"/>
      <c r="S100" s="253"/>
      <c r="T100" s="253"/>
      <c r="U100" s="253"/>
      <c r="V100" s="253"/>
      <c r="W100" s="253"/>
      <c r="X100" s="253"/>
      <c r="Y100" s="253"/>
      <c r="Z100" s="253"/>
      <c r="AA100" s="253"/>
      <c r="AB100" s="253"/>
      <c r="AC100" s="253"/>
      <c r="AD100" s="253"/>
      <c r="AE100" s="253"/>
      <c r="AF100" s="253"/>
      <c r="AG100" s="254"/>
      <c r="AH100" s="254"/>
      <c r="AI100" s="253"/>
      <c r="AJ100" s="253"/>
      <c r="AK100" s="253"/>
    </row>
    <row r="101" spans="1:37" ht="21.75" customHeight="1">
      <c r="A101" s="253"/>
      <c r="B101" s="253"/>
      <c r="C101" s="253"/>
      <c r="D101" s="253"/>
      <c r="E101" s="253"/>
      <c r="F101" s="253"/>
      <c r="G101" s="253"/>
      <c r="H101" s="253"/>
      <c r="I101" s="253"/>
      <c r="J101" s="253"/>
      <c r="K101" s="253"/>
      <c r="L101" s="253"/>
      <c r="M101" s="253"/>
      <c r="N101" s="253"/>
      <c r="O101" s="253"/>
      <c r="P101" s="254"/>
      <c r="Q101" s="253"/>
      <c r="R101" s="253"/>
      <c r="S101" s="253"/>
      <c r="T101" s="253"/>
      <c r="U101" s="253"/>
      <c r="V101" s="253"/>
      <c r="W101" s="253"/>
      <c r="X101" s="253"/>
      <c r="Y101" s="253"/>
      <c r="Z101" s="253"/>
      <c r="AA101" s="253"/>
      <c r="AB101" s="253"/>
      <c r="AC101" s="253"/>
      <c r="AD101" s="253"/>
      <c r="AE101" s="253"/>
      <c r="AF101" s="253"/>
      <c r="AG101" s="254"/>
      <c r="AH101" s="254"/>
      <c r="AI101" s="253"/>
      <c r="AJ101" s="253"/>
      <c r="AK101" s="253"/>
    </row>
    <row r="102" spans="1:37" ht="21.75" customHeight="1">
      <c r="A102" s="253"/>
      <c r="B102" s="253"/>
      <c r="C102" s="253"/>
      <c r="D102" s="253"/>
      <c r="E102" s="253"/>
      <c r="F102" s="253"/>
      <c r="G102" s="253"/>
      <c r="H102" s="253"/>
      <c r="I102" s="253"/>
      <c r="J102" s="253"/>
      <c r="K102" s="253"/>
      <c r="L102" s="253"/>
      <c r="M102" s="253"/>
      <c r="N102" s="253"/>
      <c r="O102" s="253"/>
      <c r="P102" s="254"/>
      <c r="Q102" s="253"/>
      <c r="R102" s="253"/>
      <c r="S102" s="253"/>
      <c r="T102" s="253"/>
      <c r="U102" s="253"/>
      <c r="V102" s="253"/>
      <c r="W102" s="253"/>
      <c r="X102" s="253"/>
      <c r="Y102" s="253"/>
      <c r="Z102" s="253"/>
      <c r="AA102" s="253"/>
      <c r="AB102" s="253"/>
      <c r="AC102" s="253"/>
      <c r="AD102" s="253"/>
      <c r="AE102" s="253"/>
      <c r="AF102" s="253"/>
      <c r="AG102" s="254"/>
      <c r="AH102" s="254"/>
      <c r="AI102" s="253"/>
      <c r="AJ102" s="253"/>
      <c r="AK102" s="253"/>
    </row>
    <row r="103" spans="1:37" ht="21.75" customHeight="1">
      <c r="A103" s="253"/>
      <c r="B103" s="253"/>
      <c r="C103" s="253"/>
      <c r="D103" s="253"/>
      <c r="E103" s="253"/>
      <c r="F103" s="253"/>
      <c r="G103" s="253"/>
      <c r="H103" s="253"/>
      <c r="I103" s="253"/>
      <c r="J103" s="253"/>
      <c r="K103" s="253"/>
      <c r="L103" s="253"/>
      <c r="M103" s="253"/>
      <c r="N103" s="253"/>
      <c r="O103" s="253"/>
      <c r="P103" s="254"/>
      <c r="Q103" s="253"/>
      <c r="R103" s="253"/>
      <c r="S103" s="253"/>
      <c r="T103" s="253"/>
      <c r="U103" s="253"/>
      <c r="V103" s="253"/>
      <c r="W103" s="253"/>
      <c r="X103" s="253"/>
      <c r="Y103" s="253"/>
      <c r="Z103" s="253"/>
      <c r="AA103" s="253"/>
      <c r="AB103" s="253"/>
      <c r="AC103" s="253"/>
      <c r="AD103" s="253"/>
      <c r="AE103" s="253"/>
      <c r="AF103" s="253"/>
      <c r="AG103" s="254"/>
      <c r="AH103" s="254"/>
      <c r="AI103" s="254"/>
      <c r="AJ103" s="253"/>
      <c r="AK103" s="253"/>
    </row>
    <row r="104" spans="1:37" ht="21.75" customHeight="1">
      <c r="A104" s="253"/>
      <c r="B104" s="253"/>
      <c r="C104" s="253"/>
      <c r="D104" s="253"/>
      <c r="E104" s="253"/>
      <c r="F104" s="253"/>
      <c r="G104" s="253"/>
      <c r="H104" s="253"/>
      <c r="I104" s="253"/>
      <c r="J104" s="253"/>
      <c r="K104" s="253"/>
      <c r="L104" s="253"/>
      <c r="M104" s="253"/>
      <c r="N104" s="253"/>
      <c r="O104" s="253"/>
      <c r="P104" s="254"/>
      <c r="Q104" s="253"/>
      <c r="R104" s="253"/>
      <c r="S104" s="253"/>
      <c r="T104" s="253"/>
      <c r="U104" s="253"/>
      <c r="V104" s="253"/>
      <c r="W104" s="253"/>
      <c r="X104" s="253"/>
      <c r="Y104" s="253"/>
      <c r="Z104" s="253"/>
      <c r="AA104" s="253"/>
      <c r="AB104" s="253"/>
      <c r="AC104" s="253"/>
      <c r="AD104" s="253"/>
      <c r="AE104" s="253"/>
      <c r="AF104" s="253"/>
      <c r="AG104" s="254"/>
      <c r="AH104" s="254"/>
      <c r="AI104" s="253"/>
      <c r="AJ104" s="253"/>
      <c r="AK104" s="253"/>
    </row>
    <row r="105" spans="1:37" ht="21.75" customHeight="1">
      <c r="A105" s="253"/>
      <c r="B105" s="253"/>
      <c r="C105" s="253"/>
      <c r="D105" s="253"/>
      <c r="E105" s="253"/>
      <c r="F105" s="253"/>
      <c r="G105" s="253"/>
      <c r="H105" s="253"/>
      <c r="I105" s="253"/>
      <c r="J105" s="253"/>
      <c r="K105" s="253"/>
      <c r="L105" s="253"/>
      <c r="M105" s="253"/>
      <c r="N105" s="253"/>
      <c r="O105" s="253"/>
      <c r="P105" s="254"/>
      <c r="Q105" s="253"/>
      <c r="R105" s="253"/>
      <c r="S105" s="253"/>
      <c r="T105" s="253"/>
      <c r="U105" s="253"/>
      <c r="V105" s="253"/>
      <c r="W105" s="253"/>
      <c r="X105" s="253"/>
      <c r="Y105" s="253"/>
      <c r="Z105" s="253"/>
      <c r="AA105" s="253"/>
      <c r="AB105" s="253"/>
      <c r="AC105" s="253"/>
      <c r="AD105" s="253"/>
      <c r="AE105" s="253"/>
      <c r="AF105" s="253"/>
      <c r="AG105" s="254"/>
      <c r="AH105" s="254"/>
      <c r="AI105" s="254"/>
      <c r="AJ105" s="253"/>
      <c r="AK105" s="253"/>
    </row>
    <row r="106" spans="1:37" ht="21.75" customHeight="1">
      <c r="A106" s="253"/>
      <c r="B106" s="253"/>
      <c r="C106" s="253"/>
      <c r="D106" s="253"/>
      <c r="E106" s="253"/>
      <c r="F106" s="253"/>
      <c r="G106" s="253"/>
      <c r="H106" s="253"/>
      <c r="I106" s="253"/>
      <c r="J106" s="253"/>
      <c r="K106" s="253"/>
      <c r="L106" s="253"/>
      <c r="M106" s="253"/>
      <c r="N106" s="253"/>
      <c r="O106" s="253"/>
      <c r="P106" s="254"/>
      <c r="Q106" s="253"/>
      <c r="R106" s="253"/>
      <c r="S106" s="253"/>
      <c r="T106" s="253"/>
      <c r="U106" s="253"/>
      <c r="V106" s="253"/>
      <c r="W106" s="253"/>
      <c r="X106" s="253"/>
      <c r="Y106" s="253"/>
      <c r="Z106" s="253"/>
      <c r="AA106" s="253"/>
      <c r="AB106" s="253"/>
      <c r="AC106" s="253"/>
      <c r="AD106" s="253"/>
      <c r="AE106" s="253"/>
      <c r="AF106" s="253"/>
      <c r="AG106" s="254"/>
      <c r="AH106" s="254"/>
      <c r="AI106" s="254"/>
      <c r="AJ106" s="253"/>
      <c r="AK106" s="253"/>
    </row>
    <row r="107" spans="1:37" ht="21.75" customHeight="1">
      <c r="A107" s="253"/>
      <c r="B107" s="253"/>
      <c r="C107" s="253"/>
      <c r="D107" s="253"/>
      <c r="E107" s="253"/>
      <c r="F107" s="253"/>
      <c r="G107" s="253"/>
      <c r="H107" s="253"/>
      <c r="I107" s="253"/>
      <c r="J107" s="253"/>
      <c r="K107" s="253"/>
      <c r="L107" s="253"/>
      <c r="M107" s="253"/>
      <c r="N107" s="253"/>
      <c r="O107" s="253"/>
      <c r="P107" s="254"/>
      <c r="Q107" s="253"/>
      <c r="R107" s="253"/>
      <c r="S107" s="253"/>
      <c r="T107" s="253"/>
      <c r="U107" s="253"/>
      <c r="V107" s="253"/>
      <c r="W107" s="253"/>
      <c r="X107" s="253"/>
      <c r="Y107" s="253"/>
      <c r="Z107" s="253"/>
      <c r="AA107" s="253"/>
      <c r="AB107" s="253"/>
      <c r="AC107" s="253"/>
      <c r="AD107" s="253"/>
      <c r="AE107" s="253"/>
      <c r="AF107" s="253"/>
      <c r="AG107" s="254"/>
      <c r="AH107" s="254"/>
      <c r="AI107" s="253"/>
      <c r="AJ107" s="253"/>
      <c r="AK107" s="253"/>
    </row>
    <row r="108" spans="1:37" ht="21.75" customHeight="1">
      <c r="A108" s="253"/>
      <c r="B108" s="253"/>
      <c r="C108" s="253"/>
      <c r="D108" s="253"/>
      <c r="E108" s="253"/>
      <c r="F108" s="253"/>
      <c r="G108" s="253"/>
      <c r="H108" s="253"/>
      <c r="I108" s="253"/>
      <c r="J108" s="253"/>
      <c r="K108" s="253"/>
      <c r="L108" s="253"/>
      <c r="M108" s="253"/>
      <c r="N108" s="253"/>
      <c r="O108" s="253"/>
      <c r="P108" s="254"/>
      <c r="Q108" s="253"/>
      <c r="R108" s="253"/>
      <c r="S108" s="253"/>
      <c r="T108" s="253"/>
      <c r="U108" s="253"/>
      <c r="V108" s="253"/>
      <c r="W108" s="253"/>
      <c r="X108" s="253"/>
      <c r="Y108" s="253"/>
      <c r="Z108" s="253"/>
      <c r="AA108" s="253"/>
      <c r="AB108" s="253"/>
      <c r="AC108" s="253"/>
      <c r="AD108" s="253"/>
      <c r="AE108" s="253"/>
      <c r="AF108" s="253"/>
      <c r="AG108" s="254"/>
      <c r="AH108" s="254"/>
      <c r="AI108" s="253"/>
      <c r="AJ108" s="253"/>
      <c r="AK108" s="253"/>
    </row>
    <row r="109" spans="1:37" ht="21.75" customHeight="1">
      <c r="A109" s="253"/>
      <c r="B109" s="253"/>
      <c r="C109" s="253"/>
      <c r="D109" s="253"/>
      <c r="E109" s="253"/>
      <c r="F109" s="253"/>
      <c r="G109" s="253"/>
      <c r="H109" s="253"/>
      <c r="I109" s="253"/>
      <c r="J109" s="253"/>
      <c r="K109" s="253"/>
      <c r="L109" s="253"/>
      <c r="M109" s="253"/>
      <c r="N109" s="253"/>
      <c r="O109" s="253"/>
      <c r="P109" s="254"/>
      <c r="Q109" s="253"/>
      <c r="R109" s="253"/>
      <c r="S109" s="253"/>
      <c r="T109" s="253"/>
      <c r="U109" s="253"/>
      <c r="V109" s="253"/>
      <c r="W109" s="253"/>
      <c r="X109" s="253"/>
      <c r="Y109" s="253"/>
      <c r="Z109" s="253"/>
      <c r="AA109" s="253"/>
      <c r="AB109" s="253"/>
      <c r="AC109" s="253"/>
      <c r="AD109" s="253"/>
      <c r="AE109" s="253"/>
      <c r="AF109" s="253"/>
      <c r="AG109" s="254"/>
      <c r="AH109" s="254"/>
      <c r="AI109" s="253"/>
      <c r="AJ109" s="253"/>
      <c r="AK109" s="253"/>
    </row>
    <row r="110" spans="1:37" ht="21.75" customHeight="1">
      <c r="A110" s="253"/>
      <c r="B110" s="253"/>
      <c r="C110" s="253"/>
      <c r="D110" s="253"/>
      <c r="E110" s="253"/>
      <c r="F110" s="253"/>
      <c r="G110" s="253"/>
      <c r="H110" s="253"/>
      <c r="I110" s="253"/>
      <c r="J110" s="253"/>
      <c r="K110" s="253"/>
      <c r="L110" s="253"/>
      <c r="M110" s="253"/>
      <c r="N110" s="253"/>
      <c r="O110" s="253"/>
      <c r="P110" s="254"/>
      <c r="Q110" s="253"/>
      <c r="R110" s="253"/>
      <c r="S110" s="253"/>
      <c r="T110" s="253"/>
      <c r="U110" s="253"/>
      <c r="V110" s="253"/>
      <c r="W110" s="253"/>
      <c r="X110" s="253"/>
      <c r="Y110" s="253"/>
      <c r="Z110" s="253"/>
      <c r="AA110" s="253"/>
      <c r="AB110" s="253"/>
      <c r="AC110" s="253"/>
      <c r="AD110" s="253"/>
      <c r="AE110" s="253"/>
      <c r="AF110" s="253"/>
      <c r="AG110" s="254"/>
      <c r="AH110" s="254"/>
      <c r="AI110" s="253"/>
      <c r="AJ110" s="253"/>
      <c r="AK110" s="253"/>
    </row>
    <row r="111" spans="1:37" ht="21.75" customHeight="1">
      <c r="A111" s="253"/>
      <c r="B111" s="253"/>
      <c r="C111" s="253"/>
      <c r="D111" s="253"/>
      <c r="E111" s="253"/>
      <c r="F111" s="253"/>
      <c r="G111" s="253"/>
      <c r="H111" s="253"/>
      <c r="I111" s="253"/>
      <c r="J111" s="253"/>
      <c r="K111" s="253"/>
      <c r="L111" s="253"/>
      <c r="M111" s="253"/>
      <c r="N111" s="253"/>
      <c r="O111" s="253"/>
      <c r="P111" s="254"/>
      <c r="Q111" s="253"/>
      <c r="R111" s="253"/>
      <c r="S111" s="253"/>
      <c r="T111" s="253"/>
      <c r="U111" s="253"/>
      <c r="V111" s="253"/>
      <c r="W111" s="253"/>
      <c r="X111" s="253"/>
      <c r="Y111" s="253"/>
      <c r="Z111" s="253"/>
      <c r="AA111" s="253"/>
      <c r="AB111" s="253"/>
      <c r="AC111" s="253"/>
      <c r="AD111" s="253"/>
      <c r="AE111" s="253"/>
      <c r="AF111" s="253"/>
      <c r="AG111" s="254"/>
      <c r="AH111" s="254"/>
      <c r="AI111" s="254"/>
      <c r="AJ111" s="253"/>
      <c r="AK111" s="253"/>
    </row>
    <row r="112" spans="1:37" ht="21.75" customHeight="1">
      <c r="A112" s="253"/>
      <c r="B112" s="253"/>
      <c r="C112" s="253"/>
      <c r="D112" s="253"/>
      <c r="E112" s="253"/>
      <c r="F112" s="253"/>
      <c r="G112" s="253"/>
      <c r="H112" s="253"/>
      <c r="I112" s="253"/>
      <c r="J112" s="253"/>
      <c r="K112" s="253"/>
      <c r="L112" s="253"/>
      <c r="M112" s="253"/>
      <c r="N112" s="253"/>
      <c r="O112" s="253"/>
      <c r="P112" s="254"/>
      <c r="Q112" s="253"/>
      <c r="R112" s="253"/>
      <c r="S112" s="253"/>
      <c r="T112" s="253"/>
      <c r="U112" s="253"/>
      <c r="V112" s="253"/>
      <c r="W112" s="253"/>
      <c r="X112" s="253"/>
      <c r="Y112" s="253"/>
      <c r="Z112" s="253"/>
      <c r="AA112" s="253"/>
      <c r="AB112" s="253"/>
      <c r="AC112" s="253"/>
      <c r="AD112" s="253"/>
      <c r="AE112" s="253"/>
      <c r="AF112" s="253"/>
      <c r="AG112" s="254"/>
      <c r="AH112" s="254"/>
      <c r="AI112" s="254"/>
      <c r="AJ112" s="253"/>
      <c r="AK112" s="253"/>
    </row>
    <row r="113" spans="1:37" ht="21.75" customHeight="1">
      <c r="A113" s="253"/>
      <c r="B113" s="253"/>
      <c r="C113" s="253"/>
      <c r="D113" s="253"/>
      <c r="E113" s="253"/>
      <c r="F113" s="253"/>
      <c r="G113" s="253"/>
      <c r="H113" s="253"/>
      <c r="I113" s="253"/>
      <c r="J113" s="253"/>
      <c r="K113" s="253"/>
      <c r="L113" s="253"/>
      <c r="M113" s="253"/>
      <c r="N113" s="253"/>
      <c r="O113" s="253"/>
      <c r="P113" s="254"/>
      <c r="Q113" s="253"/>
      <c r="R113" s="253"/>
      <c r="S113" s="253"/>
      <c r="T113" s="253"/>
      <c r="U113" s="253"/>
      <c r="V113" s="253"/>
      <c r="W113" s="253"/>
      <c r="X113" s="253"/>
      <c r="Y113" s="253"/>
      <c r="Z113" s="253"/>
      <c r="AA113" s="253"/>
      <c r="AB113" s="253"/>
      <c r="AC113" s="253"/>
      <c r="AD113" s="253"/>
      <c r="AE113" s="253"/>
      <c r="AF113" s="253"/>
      <c r="AG113" s="254"/>
      <c r="AH113" s="254"/>
      <c r="AI113" s="253"/>
      <c r="AJ113" s="253"/>
      <c r="AK113" s="253"/>
    </row>
    <row r="114" spans="1:37" ht="21.75" customHeight="1">
      <c r="A114" s="253"/>
      <c r="B114" s="253"/>
      <c r="C114" s="253"/>
      <c r="D114" s="253"/>
      <c r="E114" s="253"/>
      <c r="F114" s="253"/>
      <c r="G114" s="253"/>
      <c r="H114" s="253"/>
      <c r="I114" s="253"/>
      <c r="J114" s="253"/>
      <c r="K114" s="253"/>
      <c r="L114" s="253"/>
      <c r="M114" s="253"/>
      <c r="N114" s="253"/>
      <c r="O114" s="253"/>
      <c r="P114" s="254"/>
      <c r="Q114" s="253"/>
      <c r="R114" s="253"/>
      <c r="S114" s="253"/>
      <c r="T114" s="253"/>
      <c r="U114" s="253"/>
      <c r="V114" s="253"/>
      <c r="W114" s="253"/>
      <c r="X114" s="253"/>
      <c r="Y114" s="253"/>
      <c r="Z114" s="253"/>
      <c r="AA114" s="253"/>
      <c r="AB114" s="253"/>
      <c r="AC114" s="253"/>
      <c r="AD114" s="253"/>
      <c r="AE114" s="253"/>
      <c r="AF114" s="253"/>
      <c r="AG114" s="254"/>
      <c r="AH114" s="254"/>
      <c r="AI114" s="253"/>
      <c r="AJ114" s="253"/>
      <c r="AK114" s="253"/>
    </row>
    <row r="115" spans="1:37" ht="21.75" customHeight="1">
      <c r="A115" s="253"/>
      <c r="B115" s="253"/>
      <c r="C115" s="253"/>
      <c r="D115" s="253"/>
      <c r="E115" s="253"/>
      <c r="F115" s="253"/>
      <c r="G115" s="253"/>
      <c r="H115" s="253"/>
      <c r="I115" s="253"/>
      <c r="J115" s="253"/>
      <c r="K115" s="253"/>
      <c r="L115" s="253"/>
      <c r="M115" s="253"/>
      <c r="N115" s="253"/>
      <c r="O115" s="253"/>
      <c r="P115" s="254"/>
      <c r="Q115" s="253"/>
      <c r="R115" s="253"/>
      <c r="S115" s="253"/>
      <c r="T115" s="253"/>
      <c r="U115" s="253"/>
      <c r="V115" s="253"/>
      <c r="W115" s="253"/>
      <c r="X115" s="253"/>
      <c r="Y115" s="253"/>
      <c r="Z115" s="253"/>
      <c r="AA115" s="253"/>
      <c r="AB115" s="253"/>
      <c r="AC115" s="253"/>
      <c r="AD115" s="253"/>
      <c r="AE115" s="253"/>
      <c r="AF115" s="253"/>
      <c r="AG115" s="254"/>
      <c r="AH115" s="254"/>
      <c r="AI115" s="253"/>
      <c r="AJ115" s="253"/>
      <c r="AK115" s="253"/>
    </row>
    <row r="116" spans="1:37" ht="21.75" customHeight="1">
      <c r="A116" s="253"/>
      <c r="B116" s="253"/>
      <c r="C116" s="253"/>
      <c r="D116" s="253"/>
      <c r="E116" s="253"/>
      <c r="F116" s="253"/>
      <c r="G116" s="253"/>
      <c r="H116" s="253"/>
      <c r="I116" s="253"/>
      <c r="J116" s="253"/>
      <c r="K116" s="253"/>
      <c r="L116" s="253"/>
      <c r="M116" s="253"/>
      <c r="N116" s="253"/>
      <c r="O116" s="253"/>
      <c r="P116" s="254"/>
      <c r="Q116" s="253"/>
      <c r="R116" s="253"/>
      <c r="S116" s="253"/>
      <c r="T116" s="253"/>
      <c r="U116" s="253"/>
      <c r="V116" s="253"/>
      <c r="W116" s="253"/>
      <c r="X116" s="253"/>
      <c r="Y116" s="253"/>
      <c r="Z116" s="253"/>
      <c r="AA116" s="253"/>
      <c r="AB116" s="253"/>
      <c r="AC116" s="253"/>
      <c r="AD116" s="253"/>
      <c r="AE116" s="253"/>
      <c r="AF116" s="253"/>
      <c r="AG116" s="254"/>
      <c r="AH116" s="254"/>
      <c r="AI116" s="253"/>
      <c r="AJ116" s="253"/>
      <c r="AK116" s="253"/>
    </row>
    <row r="117" spans="1:37" ht="21.75" customHeight="1">
      <c r="A117" s="253"/>
      <c r="B117" s="253"/>
      <c r="C117" s="253"/>
      <c r="D117" s="253"/>
      <c r="E117" s="253"/>
      <c r="F117" s="253"/>
      <c r="G117" s="253"/>
      <c r="H117" s="253"/>
      <c r="I117" s="253"/>
      <c r="J117" s="253"/>
      <c r="K117" s="253"/>
      <c r="L117" s="253"/>
      <c r="M117" s="253"/>
      <c r="N117" s="253"/>
      <c r="O117" s="253"/>
      <c r="P117" s="254"/>
      <c r="Q117" s="253"/>
      <c r="R117" s="253"/>
      <c r="S117" s="253"/>
      <c r="T117" s="253"/>
      <c r="U117" s="253"/>
      <c r="V117" s="253"/>
      <c r="W117" s="253"/>
      <c r="X117" s="253"/>
      <c r="Y117" s="253"/>
      <c r="Z117" s="253"/>
      <c r="AA117" s="253"/>
      <c r="AB117" s="253"/>
      <c r="AC117" s="253"/>
      <c r="AD117" s="253"/>
      <c r="AE117" s="253"/>
      <c r="AF117" s="253"/>
      <c r="AG117" s="254"/>
      <c r="AH117" s="254"/>
      <c r="AI117" s="253"/>
      <c r="AJ117" s="253"/>
      <c r="AK117" s="253"/>
    </row>
    <row r="118" spans="1:37" ht="21.75" customHeight="1">
      <c r="A118" s="253"/>
      <c r="B118" s="253"/>
      <c r="C118" s="253"/>
      <c r="D118" s="253"/>
      <c r="E118" s="253"/>
      <c r="F118" s="253"/>
      <c r="G118" s="253"/>
      <c r="H118" s="253"/>
      <c r="I118" s="253"/>
      <c r="J118" s="253"/>
      <c r="K118" s="253"/>
      <c r="L118" s="253"/>
      <c r="M118" s="253"/>
      <c r="N118" s="253"/>
      <c r="O118" s="253"/>
      <c r="P118" s="254"/>
      <c r="Q118" s="253"/>
      <c r="R118" s="253"/>
      <c r="S118" s="253"/>
      <c r="T118" s="253"/>
      <c r="U118" s="253"/>
      <c r="V118" s="253"/>
      <c r="W118" s="253"/>
      <c r="X118" s="253"/>
      <c r="Y118" s="253"/>
      <c r="Z118" s="253"/>
      <c r="AA118" s="253"/>
      <c r="AB118" s="253"/>
      <c r="AC118" s="253"/>
      <c r="AD118" s="253"/>
      <c r="AE118" s="253"/>
      <c r="AF118" s="253"/>
      <c r="AG118" s="254"/>
      <c r="AH118" s="254"/>
      <c r="AI118" s="253"/>
      <c r="AJ118" s="253"/>
      <c r="AK118" s="253"/>
    </row>
    <row r="119" spans="1:37" ht="21.75" customHeight="1">
      <c r="A119" s="253"/>
      <c r="B119" s="253"/>
      <c r="C119" s="253"/>
      <c r="D119" s="253"/>
      <c r="E119" s="253"/>
      <c r="F119" s="253"/>
      <c r="G119" s="253"/>
      <c r="H119" s="253"/>
      <c r="I119" s="253"/>
      <c r="J119" s="253"/>
      <c r="K119" s="253"/>
      <c r="L119" s="253"/>
      <c r="M119" s="253"/>
      <c r="N119" s="253"/>
      <c r="O119" s="253"/>
      <c r="P119" s="254"/>
      <c r="Q119" s="253"/>
      <c r="R119" s="253"/>
      <c r="S119" s="253"/>
      <c r="T119" s="253"/>
      <c r="U119" s="253"/>
      <c r="V119" s="253"/>
      <c r="W119" s="253"/>
      <c r="X119" s="253"/>
      <c r="Y119" s="253"/>
      <c r="Z119" s="253"/>
      <c r="AA119" s="253"/>
      <c r="AB119" s="253"/>
      <c r="AC119" s="253"/>
      <c r="AD119" s="253"/>
      <c r="AE119" s="253"/>
      <c r="AF119" s="253"/>
      <c r="AG119" s="254"/>
      <c r="AH119" s="254"/>
      <c r="AI119" s="253"/>
      <c r="AJ119" s="253"/>
      <c r="AK119" s="253"/>
    </row>
    <row r="120" spans="1:37" ht="21.75" customHeight="1">
      <c r="A120" s="253"/>
      <c r="B120" s="253"/>
      <c r="C120" s="253"/>
      <c r="D120" s="253"/>
      <c r="E120" s="253"/>
      <c r="F120" s="253"/>
      <c r="G120" s="253"/>
      <c r="H120" s="253"/>
      <c r="I120" s="253"/>
      <c r="J120" s="253"/>
      <c r="K120" s="253"/>
      <c r="L120" s="253"/>
      <c r="M120" s="253"/>
      <c r="N120" s="253"/>
      <c r="O120" s="253"/>
      <c r="P120" s="254"/>
      <c r="Q120" s="253"/>
      <c r="R120" s="253"/>
      <c r="S120" s="253"/>
      <c r="T120" s="253"/>
      <c r="U120" s="253"/>
      <c r="V120" s="253"/>
      <c r="W120" s="253"/>
      <c r="X120" s="253"/>
      <c r="Y120" s="253"/>
      <c r="Z120" s="253"/>
      <c r="AA120" s="253"/>
      <c r="AB120" s="253"/>
      <c r="AC120" s="253"/>
      <c r="AD120" s="253"/>
      <c r="AE120" s="253"/>
      <c r="AF120" s="253"/>
      <c r="AG120" s="254"/>
      <c r="AH120" s="254"/>
      <c r="AI120" s="253"/>
      <c r="AJ120" s="253"/>
      <c r="AK120" s="253"/>
    </row>
    <row r="121" spans="1:37" ht="21.75" customHeight="1">
      <c r="A121" s="253"/>
      <c r="B121" s="253"/>
      <c r="C121" s="253"/>
      <c r="D121" s="253"/>
      <c r="E121" s="253"/>
      <c r="F121" s="253"/>
      <c r="G121" s="253"/>
      <c r="H121" s="253"/>
      <c r="I121" s="253"/>
      <c r="J121" s="253"/>
      <c r="K121" s="253"/>
      <c r="L121" s="253"/>
      <c r="M121" s="253"/>
      <c r="N121" s="253"/>
      <c r="O121" s="253"/>
      <c r="P121" s="254"/>
      <c r="Q121" s="253"/>
      <c r="R121" s="253"/>
      <c r="S121" s="253"/>
      <c r="T121" s="253"/>
      <c r="U121" s="253"/>
      <c r="V121" s="253"/>
      <c r="W121" s="253"/>
      <c r="X121" s="253"/>
      <c r="Y121" s="253"/>
      <c r="Z121" s="253"/>
      <c r="AA121" s="253"/>
      <c r="AB121" s="253"/>
      <c r="AC121" s="253"/>
      <c r="AD121" s="253"/>
      <c r="AE121" s="253"/>
      <c r="AF121" s="253"/>
      <c r="AG121" s="254"/>
      <c r="AH121" s="254"/>
      <c r="AI121" s="253"/>
      <c r="AJ121" s="253"/>
      <c r="AK121" s="253"/>
    </row>
    <row r="122" spans="1:37" ht="21.75" customHeight="1">
      <c r="A122" s="253"/>
      <c r="B122" s="253"/>
      <c r="C122" s="253"/>
      <c r="D122" s="253"/>
      <c r="E122" s="253"/>
      <c r="F122" s="253"/>
      <c r="G122" s="253"/>
      <c r="H122" s="253"/>
      <c r="I122" s="253"/>
      <c r="J122" s="253"/>
      <c r="K122" s="253"/>
      <c r="L122" s="253"/>
      <c r="M122" s="253"/>
      <c r="N122" s="253"/>
      <c r="O122" s="253"/>
      <c r="P122" s="254"/>
      <c r="Q122" s="253"/>
      <c r="R122" s="253"/>
      <c r="S122" s="253"/>
      <c r="T122" s="253"/>
      <c r="U122" s="253"/>
      <c r="V122" s="253"/>
      <c r="W122" s="253"/>
      <c r="X122" s="253"/>
      <c r="Y122" s="253"/>
      <c r="Z122" s="253"/>
      <c r="AA122" s="253"/>
      <c r="AB122" s="253"/>
      <c r="AC122" s="253"/>
      <c r="AD122" s="253"/>
      <c r="AE122" s="253"/>
      <c r="AF122" s="253"/>
      <c r="AG122" s="254"/>
      <c r="AH122" s="254"/>
      <c r="AI122" s="253"/>
      <c r="AJ122" s="253"/>
      <c r="AK122" s="253"/>
    </row>
    <row r="123" spans="1:37" ht="21.75" customHeight="1">
      <c r="A123" s="253"/>
      <c r="B123" s="253"/>
      <c r="C123" s="253"/>
      <c r="D123" s="253"/>
      <c r="E123" s="253"/>
      <c r="F123" s="253"/>
      <c r="G123" s="253"/>
      <c r="H123" s="253"/>
      <c r="I123" s="253"/>
      <c r="J123" s="253"/>
      <c r="K123" s="253"/>
      <c r="L123" s="253"/>
      <c r="M123" s="253"/>
      <c r="N123" s="253"/>
      <c r="O123" s="253"/>
      <c r="P123" s="254"/>
      <c r="Q123" s="253"/>
      <c r="R123" s="253"/>
      <c r="S123" s="253"/>
      <c r="T123" s="253"/>
      <c r="U123" s="253"/>
      <c r="V123" s="253"/>
      <c r="W123" s="253"/>
      <c r="X123" s="253"/>
      <c r="Y123" s="253"/>
      <c r="Z123" s="253"/>
      <c r="AA123" s="253"/>
      <c r="AB123" s="253"/>
      <c r="AC123" s="253"/>
      <c r="AD123" s="253"/>
      <c r="AE123" s="253"/>
      <c r="AF123" s="253"/>
      <c r="AG123" s="254"/>
      <c r="AH123" s="254"/>
      <c r="AI123" s="253"/>
      <c r="AJ123" s="253"/>
      <c r="AK123" s="253"/>
    </row>
    <row r="124" spans="1:37" ht="21.75" customHeight="1">
      <c r="A124" s="253"/>
      <c r="B124" s="253"/>
      <c r="C124" s="253"/>
      <c r="D124" s="253"/>
      <c r="E124" s="253"/>
      <c r="F124" s="253"/>
      <c r="G124" s="253"/>
      <c r="H124" s="253"/>
      <c r="I124" s="253"/>
      <c r="J124" s="253"/>
      <c r="K124" s="253"/>
      <c r="L124" s="253"/>
      <c r="M124" s="253"/>
      <c r="N124" s="253"/>
      <c r="O124" s="253"/>
      <c r="P124" s="254"/>
      <c r="Q124" s="253"/>
      <c r="R124" s="253"/>
      <c r="S124" s="253"/>
      <c r="T124" s="253"/>
      <c r="U124" s="253"/>
      <c r="V124" s="253"/>
      <c r="W124" s="253"/>
      <c r="X124" s="253"/>
      <c r="Y124" s="253"/>
      <c r="Z124" s="253"/>
      <c r="AA124" s="253"/>
      <c r="AB124" s="253"/>
      <c r="AC124" s="253"/>
      <c r="AD124" s="253"/>
      <c r="AE124" s="253"/>
      <c r="AF124" s="253"/>
      <c r="AG124" s="254"/>
      <c r="AH124" s="254"/>
      <c r="AI124" s="253"/>
      <c r="AJ124" s="253"/>
      <c r="AK124" s="253"/>
    </row>
    <row r="125" spans="1:37" ht="21.75" customHeight="1">
      <c r="A125" s="253"/>
      <c r="B125" s="253"/>
      <c r="C125" s="253"/>
      <c r="D125" s="253"/>
      <c r="E125" s="253"/>
      <c r="F125" s="253"/>
      <c r="G125" s="253"/>
      <c r="H125" s="253"/>
      <c r="I125" s="253"/>
      <c r="J125" s="253"/>
      <c r="K125" s="253"/>
      <c r="L125" s="253"/>
      <c r="M125" s="253"/>
      <c r="N125" s="253"/>
      <c r="O125" s="253"/>
      <c r="P125" s="254"/>
      <c r="Q125" s="253"/>
      <c r="R125" s="253"/>
      <c r="S125" s="253"/>
      <c r="T125" s="253"/>
      <c r="U125" s="253"/>
      <c r="V125" s="253"/>
      <c r="W125" s="253"/>
      <c r="X125" s="253"/>
      <c r="Y125" s="253"/>
      <c r="Z125" s="253"/>
      <c r="AA125" s="253"/>
      <c r="AB125" s="253"/>
      <c r="AC125" s="253"/>
      <c r="AD125" s="253"/>
      <c r="AE125" s="253"/>
      <c r="AF125" s="253"/>
      <c r="AG125" s="254"/>
      <c r="AH125" s="254"/>
      <c r="AI125" s="253"/>
      <c r="AJ125" s="253"/>
      <c r="AK125" s="253"/>
    </row>
    <row r="126" spans="1:37" ht="21.75" customHeight="1">
      <c r="A126" s="253"/>
      <c r="B126" s="253"/>
      <c r="C126" s="253"/>
      <c r="D126" s="253"/>
      <c r="E126" s="253"/>
      <c r="F126" s="253"/>
      <c r="G126" s="253"/>
      <c r="H126" s="253"/>
      <c r="I126" s="253"/>
      <c r="J126" s="253"/>
      <c r="K126" s="253"/>
      <c r="L126" s="253"/>
      <c r="M126" s="253"/>
      <c r="N126" s="253"/>
      <c r="O126" s="253"/>
      <c r="P126" s="254"/>
      <c r="Q126" s="253"/>
      <c r="R126" s="253"/>
      <c r="S126" s="253"/>
      <c r="T126" s="253"/>
      <c r="U126" s="253"/>
      <c r="V126" s="253"/>
      <c r="W126" s="253"/>
      <c r="X126" s="253"/>
      <c r="Y126" s="253"/>
      <c r="Z126" s="253"/>
      <c r="AA126" s="253"/>
      <c r="AB126" s="253"/>
      <c r="AC126" s="253"/>
      <c r="AD126" s="253"/>
      <c r="AE126" s="253"/>
      <c r="AF126" s="253"/>
      <c r="AG126" s="254"/>
      <c r="AH126" s="254"/>
      <c r="AI126" s="254"/>
      <c r="AJ126" s="253"/>
      <c r="AK126" s="253"/>
    </row>
    <row r="127" spans="1:37" ht="21.75" customHeight="1">
      <c r="A127" s="253"/>
      <c r="B127" s="253"/>
      <c r="C127" s="253"/>
      <c r="D127" s="253"/>
      <c r="E127" s="253"/>
      <c r="F127" s="253"/>
      <c r="G127" s="253"/>
      <c r="H127" s="253"/>
      <c r="I127" s="253"/>
      <c r="J127" s="253"/>
      <c r="K127" s="253"/>
      <c r="L127" s="253"/>
      <c r="M127" s="253"/>
      <c r="N127" s="253"/>
      <c r="O127" s="253"/>
      <c r="P127" s="254"/>
      <c r="Q127" s="253"/>
      <c r="R127" s="253"/>
      <c r="S127" s="253"/>
      <c r="T127" s="253"/>
      <c r="U127" s="253"/>
      <c r="V127" s="253"/>
      <c r="W127" s="253"/>
      <c r="X127" s="253"/>
      <c r="Y127" s="253"/>
      <c r="Z127" s="253"/>
      <c r="AA127" s="253"/>
      <c r="AB127" s="253"/>
      <c r="AC127" s="253"/>
      <c r="AD127" s="253"/>
      <c r="AE127" s="253"/>
      <c r="AF127" s="253"/>
      <c r="AG127" s="254"/>
      <c r="AH127" s="254"/>
      <c r="AI127" s="254"/>
      <c r="AJ127" s="253"/>
      <c r="AK127" s="253"/>
    </row>
    <row r="128" spans="1:37" ht="21.75" customHeight="1">
      <c r="A128" s="253"/>
      <c r="B128" s="253"/>
      <c r="C128" s="253"/>
      <c r="D128" s="253"/>
      <c r="E128" s="253"/>
      <c r="F128" s="253"/>
      <c r="G128" s="253"/>
      <c r="H128" s="253"/>
      <c r="I128" s="253"/>
      <c r="J128" s="253"/>
      <c r="K128" s="253"/>
      <c r="L128" s="253"/>
      <c r="M128" s="253"/>
      <c r="N128" s="253"/>
      <c r="O128" s="253"/>
      <c r="P128" s="254"/>
      <c r="Q128" s="253"/>
      <c r="R128" s="253"/>
      <c r="S128" s="253"/>
      <c r="T128" s="253"/>
      <c r="U128" s="253"/>
      <c r="V128" s="253"/>
      <c r="W128" s="253"/>
      <c r="X128" s="253"/>
      <c r="Y128" s="253"/>
      <c r="Z128" s="253"/>
      <c r="AA128" s="253"/>
      <c r="AB128" s="253"/>
      <c r="AC128" s="253"/>
      <c r="AD128" s="253"/>
      <c r="AE128" s="253"/>
      <c r="AF128" s="253"/>
      <c r="AG128" s="254"/>
      <c r="AH128" s="254"/>
      <c r="AI128" s="253"/>
      <c r="AJ128" s="253"/>
      <c r="AK128" s="253"/>
    </row>
    <row r="129" spans="1:37" ht="21.75" customHeight="1">
      <c r="A129" s="253"/>
      <c r="B129" s="253"/>
      <c r="C129" s="253"/>
      <c r="D129" s="253"/>
      <c r="E129" s="253"/>
      <c r="F129" s="253"/>
      <c r="G129" s="253"/>
      <c r="H129" s="253"/>
      <c r="I129" s="253"/>
      <c r="J129" s="253"/>
      <c r="K129" s="253"/>
      <c r="L129" s="253"/>
      <c r="M129" s="253"/>
      <c r="N129" s="253"/>
      <c r="O129" s="253"/>
      <c r="P129" s="254"/>
      <c r="Q129" s="253"/>
      <c r="R129" s="253"/>
      <c r="S129" s="253"/>
      <c r="T129" s="253"/>
      <c r="U129" s="253"/>
      <c r="V129" s="253"/>
      <c r="W129" s="253"/>
      <c r="X129" s="253"/>
      <c r="Y129" s="253"/>
      <c r="Z129" s="253"/>
      <c r="AA129" s="253"/>
      <c r="AB129" s="253"/>
      <c r="AC129" s="253"/>
      <c r="AD129" s="253"/>
      <c r="AE129" s="253"/>
      <c r="AF129" s="253"/>
      <c r="AG129" s="254"/>
      <c r="AH129" s="254"/>
      <c r="AI129" s="253"/>
      <c r="AJ129" s="253"/>
      <c r="AK129" s="253"/>
    </row>
    <row r="130" spans="1:37" ht="21.75" customHeight="1">
      <c r="A130" s="253"/>
      <c r="B130" s="253"/>
      <c r="C130" s="253"/>
      <c r="D130" s="253"/>
      <c r="E130" s="253"/>
      <c r="F130" s="253"/>
      <c r="G130" s="253"/>
      <c r="H130" s="253"/>
      <c r="I130" s="253"/>
      <c r="J130" s="253"/>
      <c r="K130" s="253"/>
      <c r="L130" s="253"/>
      <c r="M130" s="253"/>
      <c r="N130" s="253"/>
      <c r="O130" s="253"/>
      <c r="P130" s="254"/>
      <c r="Q130" s="253"/>
      <c r="R130" s="253"/>
      <c r="S130" s="253"/>
      <c r="T130" s="253"/>
      <c r="U130" s="253"/>
      <c r="V130" s="253"/>
      <c r="W130" s="253"/>
      <c r="X130" s="253"/>
      <c r="Y130" s="253"/>
      <c r="Z130" s="253"/>
      <c r="AA130" s="253"/>
      <c r="AB130" s="253"/>
      <c r="AC130" s="253"/>
      <c r="AD130" s="253"/>
      <c r="AE130" s="253"/>
      <c r="AF130" s="253"/>
      <c r="AG130" s="254"/>
      <c r="AH130" s="254"/>
      <c r="AI130" s="254"/>
      <c r="AJ130" s="253"/>
      <c r="AK130" s="253"/>
    </row>
    <row r="131" spans="1:37" ht="21.75" customHeight="1">
      <c r="A131" s="253"/>
      <c r="B131" s="253"/>
      <c r="C131" s="253"/>
      <c r="D131" s="253"/>
      <c r="E131" s="253"/>
      <c r="F131" s="253"/>
      <c r="G131" s="253"/>
      <c r="H131" s="253"/>
      <c r="I131" s="253"/>
      <c r="J131" s="253"/>
      <c r="K131" s="253"/>
      <c r="L131" s="253"/>
      <c r="M131" s="253"/>
      <c r="N131" s="253"/>
      <c r="O131" s="253"/>
      <c r="P131" s="254"/>
      <c r="Q131" s="253"/>
      <c r="R131" s="253"/>
      <c r="S131" s="253"/>
      <c r="T131" s="253"/>
      <c r="U131" s="253"/>
      <c r="V131" s="253"/>
      <c r="W131" s="253"/>
      <c r="X131" s="253"/>
      <c r="Y131" s="253"/>
      <c r="Z131" s="253"/>
      <c r="AA131" s="253"/>
      <c r="AB131" s="253"/>
      <c r="AC131" s="253"/>
      <c r="AD131" s="253"/>
      <c r="AE131" s="253"/>
      <c r="AF131" s="253"/>
      <c r="AG131" s="254"/>
      <c r="AH131" s="254"/>
      <c r="AI131" s="254"/>
      <c r="AJ131" s="253"/>
      <c r="AK131" s="253"/>
    </row>
    <row r="132" spans="1:37" ht="21.75" customHeight="1">
      <c r="A132" s="253"/>
      <c r="B132" s="253"/>
      <c r="C132" s="253"/>
      <c r="D132" s="253"/>
      <c r="E132" s="253"/>
      <c r="F132" s="253"/>
      <c r="G132" s="253"/>
      <c r="H132" s="253"/>
      <c r="I132" s="253"/>
      <c r="J132" s="253"/>
      <c r="K132" s="253"/>
      <c r="L132" s="253"/>
      <c r="M132" s="253"/>
      <c r="N132" s="253"/>
      <c r="O132" s="253"/>
      <c r="P132" s="254"/>
      <c r="Q132" s="253"/>
      <c r="R132" s="253"/>
      <c r="S132" s="253"/>
      <c r="T132" s="253"/>
      <c r="U132" s="253"/>
      <c r="V132" s="253"/>
      <c r="W132" s="253"/>
      <c r="X132" s="253"/>
      <c r="Y132" s="253"/>
      <c r="Z132" s="253"/>
      <c r="AA132" s="253"/>
      <c r="AB132" s="253"/>
      <c r="AC132" s="253"/>
      <c r="AD132" s="253"/>
      <c r="AE132" s="253"/>
      <c r="AF132" s="253"/>
      <c r="AG132" s="254"/>
      <c r="AH132" s="254"/>
      <c r="AI132" s="253"/>
      <c r="AJ132" s="253"/>
      <c r="AK132" s="253"/>
    </row>
    <row r="133" spans="1:37" ht="21.75" customHeight="1">
      <c r="A133" s="253"/>
      <c r="B133" s="253"/>
      <c r="C133" s="253"/>
      <c r="D133" s="253"/>
      <c r="E133" s="253"/>
      <c r="F133" s="253"/>
      <c r="G133" s="253"/>
      <c r="H133" s="253"/>
      <c r="I133" s="253"/>
      <c r="J133" s="253"/>
      <c r="K133" s="253"/>
      <c r="L133" s="253"/>
      <c r="M133" s="253"/>
      <c r="N133" s="253"/>
      <c r="O133" s="253"/>
      <c r="P133" s="254"/>
      <c r="Q133" s="253"/>
      <c r="R133" s="253"/>
      <c r="S133" s="253"/>
      <c r="T133" s="253"/>
      <c r="U133" s="253"/>
      <c r="V133" s="253"/>
      <c r="W133" s="253"/>
      <c r="X133" s="253"/>
      <c r="Y133" s="253"/>
      <c r="Z133" s="253"/>
      <c r="AA133" s="253"/>
      <c r="AB133" s="253"/>
      <c r="AC133" s="253"/>
      <c r="AD133" s="253"/>
      <c r="AE133" s="253"/>
      <c r="AF133" s="253"/>
      <c r="AG133" s="254"/>
      <c r="AH133" s="254"/>
      <c r="AI133" s="253"/>
      <c r="AJ133" s="253"/>
      <c r="AK133" s="253"/>
    </row>
    <row r="134" spans="1:37" ht="21.75" customHeight="1">
      <c r="A134" s="253"/>
      <c r="B134" s="253"/>
      <c r="C134" s="253"/>
      <c r="D134" s="253"/>
      <c r="E134" s="253"/>
      <c r="F134" s="253"/>
      <c r="G134" s="253"/>
      <c r="H134" s="253"/>
      <c r="I134" s="253"/>
      <c r="J134" s="253"/>
      <c r="K134" s="253"/>
      <c r="L134" s="253"/>
      <c r="M134" s="253"/>
      <c r="N134" s="253"/>
      <c r="O134" s="253"/>
      <c r="P134" s="254"/>
      <c r="Q134" s="253"/>
      <c r="R134" s="253"/>
      <c r="S134" s="253"/>
      <c r="T134" s="253"/>
      <c r="U134" s="253"/>
      <c r="V134" s="253"/>
      <c r="W134" s="253"/>
      <c r="X134" s="253"/>
      <c r="Y134" s="253"/>
      <c r="Z134" s="253"/>
      <c r="AA134" s="253"/>
      <c r="AB134" s="253"/>
      <c r="AC134" s="253"/>
      <c r="AD134" s="253"/>
      <c r="AE134" s="253"/>
      <c r="AF134" s="253"/>
      <c r="AG134" s="254"/>
      <c r="AH134" s="254"/>
      <c r="AI134" s="253"/>
      <c r="AJ134" s="253"/>
      <c r="AK134" s="253"/>
    </row>
    <row r="135" spans="1:37" ht="21.75" customHeight="1">
      <c r="A135" s="253"/>
      <c r="B135" s="253"/>
      <c r="C135" s="253"/>
      <c r="D135" s="253"/>
      <c r="E135" s="253"/>
      <c r="F135" s="253"/>
      <c r="G135" s="253"/>
      <c r="H135" s="253"/>
      <c r="I135" s="253"/>
      <c r="J135" s="253"/>
      <c r="K135" s="253"/>
      <c r="L135" s="253"/>
      <c r="M135" s="253"/>
      <c r="N135" s="253"/>
      <c r="O135" s="253"/>
      <c r="P135" s="254"/>
      <c r="Q135" s="253"/>
      <c r="R135" s="253"/>
      <c r="S135" s="253"/>
      <c r="T135" s="253"/>
      <c r="U135" s="253"/>
      <c r="V135" s="253"/>
      <c r="W135" s="253"/>
      <c r="X135" s="253"/>
      <c r="Y135" s="253"/>
      <c r="Z135" s="253"/>
      <c r="AA135" s="253"/>
      <c r="AB135" s="253"/>
      <c r="AC135" s="253"/>
      <c r="AD135" s="253"/>
      <c r="AE135" s="253"/>
      <c r="AF135" s="253"/>
      <c r="AG135" s="254"/>
      <c r="AH135" s="254"/>
      <c r="AI135" s="253"/>
      <c r="AJ135" s="253"/>
      <c r="AK135" s="253"/>
    </row>
    <row r="136" spans="1:37" ht="21.75" customHeight="1">
      <c r="A136" s="253"/>
      <c r="B136" s="253"/>
      <c r="C136" s="253"/>
      <c r="D136" s="253"/>
      <c r="E136" s="253"/>
      <c r="F136" s="253"/>
      <c r="G136" s="253"/>
      <c r="H136" s="253"/>
      <c r="I136" s="253"/>
      <c r="J136" s="253"/>
      <c r="K136" s="253"/>
      <c r="L136" s="253"/>
      <c r="M136" s="253"/>
      <c r="N136" s="253"/>
      <c r="O136" s="253"/>
      <c r="P136" s="254"/>
      <c r="Q136" s="253"/>
      <c r="R136" s="253"/>
      <c r="S136" s="253"/>
      <c r="T136" s="253"/>
      <c r="U136" s="253"/>
      <c r="V136" s="253"/>
      <c r="W136" s="253"/>
      <c r="X136" s="253"/>
      <c r="Y136" s="253"/>
      <c r="Z136" s="253"/>
      <c r="AA136" s="253"/>
      <c r="AB136" s="253"/>
      <c r="AC136" s="253"/>
      <c r="AD136" s="253"/>
      <c r="AE136" s="253"/>
      <c r="AF136" s="253"/>
      <c r="AG136" s="254"/>
      <c r="AH136" s="254"/>
      <c r="AI136" s="254"/>
      <c r="AJ136" s="253"/>
      <c r="AK136" s="253"/>
    </row>
    <row r="137" spans="1:37" ht="21.75" customHeight="1">
      <c r="A137" s="253"/>
      <c r="B137" s="253"/>
      <c r="C137" s="253"/>
      <c r="D137" s="253"/>
      <c r="E137" s="253"/>
      <c r="F137" s="253"/>
      <c r="G137" s="253"/>
      <c r="H137" s="253"/>
      <c r="I137" s="253"/>
      <c r="J137" s="253"/>
      <c r="K137" s="253"/>
      <c r="L137" s="253"/>
      <c r="M137" s="253"/>
      <c r="N137" s="253"/>
      <c r="O137" s="253"/>
      <c r="P137" s="254"/>
      <c r="Q137" s="253"/>
      <c r="R137" s="253"/>
      <c r="S137" s="253"/>
      <c r="T137" s="253"/>
      <c r="U137" s="253"/>
      <c r="V137" s="253"/>
      <c r="W137" s="253"/>
      <c r="X137" s="253"/>
      <c r="Y137" s="253"/>
      <c r="Z137" s="253"/>
      <c r="AA137" s="253"/>
      <c r="AB137" s="253"/>
      <c r="AC137" s="253"/>
      <c r="AD137" s="253"/>
      <c r="AE137" s="253"/>
      <c r="AF137" s="253"/>
      <c r="AG137" s="254"/>
      <c r="AH137" s="254"/>
      <c r="AI137" s="253"/>
      <c r="AJ137" s="253"/>
      <c r="AK137" s="253"/>
    </row>
    <row r="138" spans="1:37" ht="21.75" customHeight="1">
      <c r="A138" s="253"/>
      <c r="B138" s="253"/>
      <c r="C138" s="253"/>
      <c r="D138" s="253"/>
      <c r="E138" s="253"/>
      <c r="F138" s="253"/>
      <c r="G138" s="253"/>
      <c r="H138" s="253"/>
      <c r="I138" s="253"/>
      <c r="J138" s="253"/>
      <c r="K138" s="253"/>
      <c r="L138" s="253"/>
      <c r="M138" s="253"/>
      <c r="N138" s="253"/>
      <c r="O138" s="253"/>
      <c r="P138" s="254"/>
      <c r="Q138" s="253"/>
      <c r="R138" s="253"/>
      <c r="S138" s="253"/>
      <c r="T138" s="253"/>
      <c r="U138" s="253"/>
      <c r="V138" s="253"/>
      <c r="W138" s="253"/>
      <c r="X138" s="253"/>
      <c r="Y138" s="253"/>
      <c r="Z138" s="253"/>
      <c r="AA138" s="253"/>
      <c r="AB138" s="253"/>
      <c r="AC138" s="253"/>
      <c r="AD138" s="253"/>
      <c r="AE138" s="253"/>
      <c r="AF138" s="253"/>
      <c r="AG138" s="254"/>
      <c r="AH138" s="254"/>
      <c r="AI138" s="253"/>
      <c r="AJ138" s="253"/>
      <c r="AK138" s="253"/>
    </row>
    <row r="139" spans="1:37" ht="21.75" customHeight="1">
      <c r="A139" s="253"/>
      <c r="B139" s="253"/>
      <c r="C139" s="253"/>
      <c r="D139" s="253"/>
      <c r="E139" s="253"/>
      <c r="F139" s="253"/>
      <c r="G139" s="253"/>
      <c r="H139" s="253"/>
      <c r="I139" s="253"/>
      <c r="J139" s="253"/>
      <c r="K139" s="253"/>
      <c r="L139" s="253"/>
      <c r="M139" s="253"/>
      <c r="N139" s="253"/>
      <c r="O139" s="253"/>
      <c r="P139" s="254"/>
      <c r="Q139" s="253"/>
      <c r="R139" s="253"/>
      <c r="S139" s="253"/>
      <c r="T139" s="253"/>
      <c r="U139" s="253"/>
      <c r="V139" s="253"/>
      <c r="W139" s="253"/>
      <c r="X139" s="253"/>
      <c r="Y139" s="253"/>
      <c r="Z139" s="253"/>
      <c r="AA139" s="253"/>
      <c r="AB139" s="253"/>
      <c r="AC139" s="253"/>
      <c r="AD139" s="253"/>
      <c r="AE139" s="253"/>
      <c r="AF139" s="253"/>
      <c r="AG139" s="254"/>
      <c r="AH139" s="254"/>
      <c r="AI139" s="253"/>
      <c r="AJ139" s="253"/>
      <c r="AK139" s="253"/>
    </row>
    <row r="140" spans="1:37" ht="21.75" customHeight="1">
      <c r="A140" s="253"/>
      <c r="B140" s="253"/>
      <c r="C140" s="253"/>
      <c r="D140" s="253"/>
      <c r="E140" s="253"/>
      <c r="F140" s="253"/>
      <c r="G140" s="253"/>
      <c r="H140" s="253"/>
      <c r="I140" s="253"/>
      <c r="J140" s="253"/>
      <c r="K140" s="253"/>
      <c r="L140" s="253"/>
      <c r="M140" s="253"/>
      <c r="N140" s="253"/>
      <c r="O140" s="253"/>
      <c r="P140" s="254"/>
      <c r="Q140" s="253"/>
      <c r="R140" s="253"/>
      <c r="S140" s="253"/>
      <c r="T140" s="253"/>
      <c r="U140" s="253"/>
      <c r="V140" s="253"/>
      <c r="W140" s="253"/>
      <c r="X140" s="253"/>
      <c r="Y140" s="253"/>
      <c r="Z140" s="253"/>
      <c r="AA140" s="253"/>
      <c r="AB140" s="253"/>
      <c r="AC140" s="253"/>
      <c r="AD140" s="253"/>
      <c r="AE140" s="253"/>
      <c r="AF140" s="253"/>
      <c r="AG140" s="254"/>
      <c r="AH140" s="254"/>
      <c r="AI140" s="253"/>
      <c r="AJ140" s="253"/>
      <c r="AK140" s="253"/>
    </row>
    <row r="141" spans="1:37" ht="21.75" customHeight="1">
      <c r="A141" s="253"/>
      <c r="B141" s="253"/>
      <c r="C141" s="253"/>
      <c r="D141" s="253"/>
      <c r="E141" s="253"/>
      <c r="F141" s="253"/>
      <c r="G141" s="253"/>
      <c r="H141" s="253"/>
      <c r="I141" s="253"/>
      <c r="J141" s="253"/>
      <c r="K141" s="253"/>
      <c r="L141" s="253"/>
      <c r="M141" s="253"/>
      <c r="N141" s="253"/>
      <c r="O141" s="253"/>
      <c r="P141" s="254"/>
      <c r="Q141" s="253"/>
      <c r="R141" s="253"/>
      <c r="S141" s="253"/>
      <c r="T141" s="253"/>
      <c r="U141" s="253"/>
      <c r="V141" s="253"/>
      <c r="W141" s="253"/>
      <c r="X141" s="253"/>
      <c r="Y141" s="253"/>
      <c r="Z141" s="253"/>
      <c r="AA141" s="253"/>
      <c r="AB141" s="253"/>
      <c r="AC141" s="253"/>
      <c r="AD141" s="253"/>
      <c r="AE141" s="253"/>
      <c r="AF141" s="253"/>
      <c r="AG141" s="254"/>
      <c r="AH141" s="254"/>
      <c r="AI141" s="253"/>
      <c r="AJ141" s="253"/>
      <c r="AK141" s="253"/>
    </row>
    <row r="142" spans="1:37" ht="21.75" customHeight="1">
      <c r="A142" s="253"/>
      <c r="B142" s="253"/>
      <c r="C142" s="253"/>
      <c r="D142" s="253"/>
      <c r="E142" s="253"/>
      <c r="F142" s="253"/>
      <c r="G142" s="253"/>
      <c r="H142" s="253"/>
      <c r="I142" s="253"/>
      <c r="J142" s="253"/>
      <c r="K142" s="253"/>
      <c r="L142" s="253"/>
      <c r="M142" s="253"/>
      <c r="N142" s="253"/>
      <c r="O142" s="253"/>
      <c r="P142" s="254"/>
      <c r="Q142" s="253"/>
      <c r="R142" s="253"/>
      <c r="S142" s="253"/>
      <c r="T142" s="253"/>
      <c r="U142" s="253"/>
      <c r="V142" s="253"/>
      <c r="W142" s="253"/>
      <c r="X142" s="253"/>
      <c r="Y142" s="253"/>
      <c r="Z142" s="253"/>
      <c r="AA142" s="253"/>
      <c r="AB142" s="253"/>
      <c r="AC142" s="253"/>
      <c r="AD142" s="253"/>
      <c r="AE142" s="253"/>
      <c r="AF142" s="253"/>
      <c r="AG142" s="254"/>
      <c r="AH142" s="254"/>
      <c r="AI142" s="254"/>
      <c r="AJ142" s="253"/>
      <c r="AK142" s="253"/>
    </row>
    <row r="143" spans="1:37" ht="21.75" customHeight="1">
      <c r="A143" s="253"/>
      <c r="B143" s="253"/>
      <c r="C143" s="253"/>
      <c r="D143" s="253"/>
      <c r="E143" s="253"/>
      <c r="F143" s="253"/>
      <c r="G143" s="253"/>
      <c r="H143" s="253"/>
      <c r="I143" s="253"/>
      <c r="J143" s="253"/>
      <c r="K143" s="253"/>
      <c r="L143" s="253"/>
      <c r="M143" s="253"/>
      <c r="N143" s="253"/>
      <c r="O143" s="253"/>
      <c r="P143" s="254"/>
      <c r="Q143" s="253"/>
      <c r="R143" s="253"/>
      <c r="S143" s="253"/>
      <c r="T143" s="253"/>
      <c r="U143" s="253"/>
      <c r="V143" s="253"/>
      <c r="W143" s="253"/>
      <c r="X143" s="253"/>
      <c r="Y143" s="253"/>
      <c r="Z143" s="253"/>
      <c r="AA143" s="253"/>
      <c r="AB143" s="253"/>
      <c r="AC143" s="253"/>
      <c r="AD143" s="253"/>
      <c r="AE143" s="253"/>
      <c r="AF143" s="253"/>
      <c r="AG143" s="254"/>
      <c r="AH143" s="254"/>
      <c r="AI143" s="253"/>
      <c r="AJ143" s="253"/>
      <c r="AK143" s="253"/>
    </row>
    <row r="144" spans="1:37" ht="21.75" customHeight="1">
      <c r="A144" s="253"/>
      <c r="B144" s="253"/>
      <c r="C144" s="253"/>
      <c r="D144" s="253"/>
      <c r="E144" s="253"/>
      <c r="F144" s="253"/>
      <c r="G144" s="253"/>
      <c r="H144" s="253"/>
      <c r="I144" s="253"/>
      <c r="J144" s="253"/>
      <c r="K144" s="253"/>
      <c r="L144" s="253"/>
      <c r="M144" s="253"/>
      <c r="N144" s="253"/>
      <c r="O144" s="253"/>
      <c r="P144" s="254"/>
      <c r="Q144" s="253"/>
      <c r="R144" s="253"/>
      <c r="S144" s="253"/>
      <c r="T144" s="253"/>
      <c r="U144" s="253"/>
      <c r="V144" s="253"/>
      <c r="W144" s="253"/>
      <c r="X144" s="253"/>
      <c r="Y144" s="253"/>
      <c r="Z144" s="253"/>
      <c r="AA144" s="253"/>
      <c r="AB144" s="253"/>
      <c r="AC144" s="253"/>
      <c r="AD144" s="253"/>
      <c r="AE144" s="253"/>
      <c r="AF144" s="253"/>
      <c r="AG144" s="254"/>
      <c r="AH144" s="254"/>
      <c r="AI144" s="253"/>
      <c r="AJ144" s="253"/>
      <c r="AK144" s="253"/>
    </row>
    <row r="145" spans="1:37" ht="21.75" customHeight="1">
      <c r="A145" s="253"/>
      <c r="B145" s="253"/>
      <c r="C145" s="253"/>
      <c r="D145" s="253"/>
      <c r="E145" s="253"/>
      <c r="F145" s="253"/>
      <c r="G145" s="253"/>
      <c r="H145" s="253"/>
      <c r="I145" s="253"/>
      <c r="J145" s="253"/>
      <c r="K145" s="253"/>
      <c r="L145" s="253"/>
      <c r="M145" s="253"/>
      <c r="N145" s="253"/>
      <c r="O145" s="253"/>
      <c r="P145" s="254"/>
      <c r="Q145" s="253"/>
      <c r="R145" s="253"/>
      <c r="S145" s="253"/>
      <c r="T145" s="253"/>
      <c r="U145" s="253"/>
      <c r="V145" s="253"/>
      <c r="W145" s="253"/>
      <c r="X145" s="253"/>
      <c r="Y145" s="253"/>
      <c r="Z145" s="253"/>
      <c r="AA145" s="253"/>
      <c r="AB145" s="253"/>
      <c r="AC145" s="253"/>
      <c r="AD145" s="253"/>
      <c r="AE145" s="253"/>
      <c r="AF145" s="253"/>
      <c r="AG145" s="254"/>
      <c r="AH145" s="254"/>
      <c r="AI145" s="253"/>
      <c r="AJ145" s="253"/>
      <c r="AK145" s="253"/>
    </row>
    <row r="146" spans="1:37" ht="21.75" customHeight="1">
      <c r="A146" s="253"/>
      <c r="B146" s="253"/>
      <c r="C146" s="253"/>
      <c r="D146" s="253"/>
      <c r="E146" s="253"/>
      <c r="F146" s="253"/>
      <c r="G146" s="253"/>
      <c r="H146" s="253"/>
      <c r="I146" s="253"/>
      <c r="J146" s="253"/>
      <c r="K146" s="253"/>
      <c r="L146" s="253"/>
      <c r="M146" s="253"/>
      <c r="N146" s="253"/>
      <c r="O146" s="253"/>
      <c r="P146" s="254"/>
      <c r="Q146" s="253"/>
      <c r="R146" s="253"/>
      <c r="S146" s="253"/>
      <c r="T146" s="253"/>
      <c r="U146" s="253"/>
      <c r="V146" s="253"/>
      <c r="W146" s="253"/>
      <c r="X146" s="253"/>
      <c r="Y146" s="253"/>
      <c r="Z146" s="253"/>
      <c r="AA146" s="253"/>
      <c r="AB146" s="253"/>
      <c r="AC146" s="253"/>
      <c r="AD146" s="253"/>
      <c r="AE146" s="253"/>
      <c r="AF146" s="253"/>
      <c r="AG146" s="254"/>
      <c r="AH146" s="254"/>
      <c r="AI146" s="253"/>
      <c r="AJ146" s="253"/>
      <c r="AK146" s="253"/>
    </row>
    <row r="147" spans="1:37" ht="21.75" customHeight="1">
      <c r="A147" s="253"/>
      <c r="B147" s="253"/>
      <c r="C147" s="253"/>
      <c r="D147" s="253"/>
      <c r="E147" s="253"/>
      <c r="F147" s="253"/>
      <c r="G147" s="253"/>
      <c r="H147" s="253"/>
      <c r="I147" s="253"/>
      <c r="J147" s="253"/>
      <c r="K147" s="253"/>
      <c r="L147" s="253"/>
      <c r="M147" s="253"/>
      <c r="N147" s="253"/>
      <c r="O147" s="253"/>
      <c r="P147" s="254"/>
      <c r="Q147" s="253"/>
      <c r="R147" s="253"/>
      <c r="S147" s="253"/>
      <c r="T147" s="253"/>
      <c r="U147" s="253"/>
      <c r="V147" s="253"/>
      <c r="W147" s="253"/>
      <c r="X147" s="253"/>
      <c r="Y147" s="253"/>
      <c r="Z147" s="253"/>
      <c r="AA147" s="253"/>
      <c r="AB147" s="253"/>
      <c r="AC147" s="253"/>
      <c r="AD147" s="253"/>
      <c r="AE147" s="253"/>
      <c r="AF147" s="253"/>
      <c r="AG147" s="254"/>
      <c r="AH147" s="254"/>
      <c r="AI147" s="253"/>
      <c r="AJ147" s="253"/>
      <c r="AK147" s="253"/>
    </row>
    <row r="148" spans="1:37" ht="21.75" customHeight="1">
      <c r="A148" s="253"/>
      <c r="B148" s="253"/>
      <c r="C148" s="253"/>
      <c r="D148" s="253"/>
      <c r="E148" s="253"/>
      <c r="F148" s="253"/>
      <c r="G148" s="253"/>
      <c r="H148" s="253"/>
      <c r="I148" s="253"/>
      <c r="J148" s="253"/>
      <c r="K148" s="253"/>
      <c r="L148" s="253"/>
      <c r="M148" s="253"/>
      <c r="N148" s="253"/>
      <c r="O148" s="253"/>
      <c r="P148" s="254"/>
      <c r="Q148" s="253"/>
      <c r="R148" s="253"/>
      <c r="S148" s="253"/>
      <c r="T148" s="253"/>
      <c r="U148" s="253"/>
      <c r="V148" s="253"/>
      <c r="W148" s="253"/>
      <c r="X148" s="253"/>
      <c r="Y148" s="253"/>
      <c r="Z148" s="253"/>
      <c r="AA148" s="253"/>
      <c r="AB148" s="253"/>
      <c r="AC148" s="253"/>
      <c r="AD148" s="253"/>
      <c r="AE148" s="253"/>
      <c r="AF148" s="253"/>
      <c r="AG148" s="254"/>
      <c r="AH148" s="254"/>
      <c r="AI148" s="254"/>
      <c r="AJ148" s="253"/>
      <c r="AK148" s="253"/>
    </row>
    <row r="149" spans="1:37" ht="21.75" customHeight="1">
      <c r="A149" s="253"/>
      <c r="B149" s="253"/>
      <c r="C149" s="253"/>
      <c r="D149" s="253"/>
      <c r="E149" s="253"/>
      <c r="F149" s="253"/>
      <c r="G149" s="253"/>
      <c r="H149" s="253"/>
      <c r="I149" s="253"/>
      <c r="J149" s="253"/>
      <c r="K149" s="253"/>
      <c r="L149" s="253"/>
      <c r="M149" s="253"/>
      <c r="N149" s="253"/>
      <c r="O149" s="253"/>
      <c r="P149" s="254"/>
      <c r="Q149" s="253"/>
      <c r="R149" s="253"/>
      <c r="S149" s="253"/>
      <c r="T149" s="253"/>
      <c r="U149" s="253"/>
      <c r="V149" s="253"/>
      <c r="W149" s="253"/>
      <c r="X149" s="253"/>
      <c r="Y149" s="253"/>
      <c r="Z149" s="253"/>
      <c r="AA149" s="253"/>
      <c r="AB149" s="253"/>
      <c r="AC149" s="253"/>
      <c r="AD149" s="253"/>
      <c r="AE149" s="253"/>
      <c r="AF149" s="253"/>
      <c r="AG149" s="254"/>
      <c r="AH149" s="254"/>
      <c r="AI149" s="253"/>
      <c r="AJ149" s="253"/>
      <c r="AK149" s="253"/>
    </row>
    <row r="150" spans="1:37" ht="21.75" customHeight="1">
      <c r="A150" s="253"/>
      <c r="B150" s="253"/>
      <c r="C150" s="253"/>
      <c r="D150" s="253"/>
      <c r="E150" s="253"/>
      <c r="F150" s="253"/>
      <c r="G150" s="253"/>
      <c r="H150" s="253"/>
      <c r="I150" s="253"/>
      <c r="J150" s="253"/>
      <c r="K150" s="253"/>
      <c r="L150" s="253"/>
      <c r="M150" s="253"/>
      <c r="N150" s="253"/>
      <c r="O150" s="253"/>
      <c r="P150" s="254"/>
      <c r="Q150" s="253"/>
      <c r="R150" s="253"/>
      <c r="S150" s="253"/>
      <c r="T150" s="253"/>
      <c r="U150" s="253"/>
      <c r="V150" s="253"/>
      <c r="W150" s="253"/>
      <c r="X150" s="253"/>
      <c r="Y150" s="253"/>
      <c r="Z150" s="253"/>
      <c r="AA150" s="253"/>
      <c r="AB150" s="253"/>
      <c r="AC150" s="253"/>
      <c r="AD150" s="253"/>
      <c r="AE150" s="253"/>
      <c r="AF150" s="253"/>
      <c r="AG150" s="254"/>
      <c r="AH150" s="254"/>
      <c r="AI150" s="253"/>
      <c r="AJ150" s="253"/>
      <c r="AK150" s="253"/>
    </row>
    <row r="151" spans="1:37" ht="21.75" customHeight="1">
      <c r="A151" s="253"/>
      <c r="B151" s="253"/>
      <c r="C151" s="253"/>
      <c r="D151" s="253"/>
      <c r="E151" s="253"/>
      <c r="F151" s="253"/>
      <c r="G151" s="253"/>
      <c r="H151" s="253"/>
      <c r="I151" s="253"/>
      <c r="J151" s="253"/>
      <c r="K151" s="253"/>
      <c r="L151" s="253"/>
      <c r="M151" s="253"/>
      <c r="N151" s="253"/>
      <c r="O151" s="253"/>
      <c r="P151" s="254"/>
      <c r="Q151" s="253"/>
      <c r="R151" s="253"/>
      <c r="S151" s="253"/>
      <c r="T151" s="253"/>
      <c r="U151" s="253"/>
      <c r="V151" s="253"/>
      <c r="W151" s="253"/>
      <c r="X151" s="253"/>
      <c r="Y151" s="253"/>
      <c r="Z151" s="253"/>
      <c r="AA151" s="253"/>
      <c r="AB151" s="253"/>
      <c r="AC151" s="253"/>
      <c r="AD151" s="253"/>
      <c r="AE151" s="253"/>
      <c r="AF151" s="253"/>
      <c r="AG151" s="254"/>
      <c r="AH151" s="254"/>
      <c r="AI151" s="253"/>
      <c r="AJ151" s="253"/>
      <c r="AK151" s="253"/>
    </row>
    <row r="152" spans="1:37" ht="21.75" customHeight="1">
      <c r="A152" s="253"/>
      <c r="B152" s="253"/>
      <c r="C152" s="253"/>
      <c r="D152" s="253"/>
      <c r="E152" s="253"/>
      <c r="F152" s="253"/>
      <c r="G152" s="253"/>
      <c r="H152" s="253"/>
      <c r="I152" s="253"/>
      <c r="J152" s="253"/>
      <c r="K152" s="253"/>
      <c r="L152" s="253"/>
      <c r="M152" s="253"/>
      <c r="N152" s="253"/>
      <c r="O152" s="253"/>
      <c r="P152" s="254"/>
      <c r="Q152" s="253"/>
      <c r="R152" s="253"/>
      <c r="S152" s="253"/>
      <c r="T152" s="253"/>
      <c r="U152" s="253"/>
      <c r="V152" s="253"/>
      <c r="W152" s="253"/>
      <c r="X152" s="253"/>
      <c r="Y152" s="253"/>
      <c r="Z152" s="253"/>
      <c r="AA152" s="253"/>
      <c r="AB152" s="253"/>
      <c r="AC152" s="253"/>
      <c r="AD152" s="253"/>
      <c r="AE152" s="253"/>
      <c r="AF152" s="253"/>
      <c r="AG152" s="254"/>
      <c r="AH152" s="254"/>
      <c r="AI152" s="253"/>
      <c r="AJ152" s="253"/>
      <c r="AK152" s="253"/>
    </row>
    <row r="153" spans="1:37" ht="21.75" customHeight="1">
      <c r="A153" s="253"/>
      <c r="B153" s="253"/>
      <c r="C153" s="253"/>
      <c r="D153" s="253"/>
      <c r="E153" s="253"/>
      <c r="F153" s="253"/>
      <c r="G153" s="253"/>
      <c r="H153" s="253"/>
      <c r="I153" s="253"/>
      <c r="J153" s="253"/>
      <c r="K153" s="253"/>
      <c r="L153" s="253"/>
      <c r="M153" s="253"/>
      <c r="N153" s="253"/>
      <c r="O153" s="253"/>
      <c r="P153" s="254"/>
      <c r="Q153" s="253"/>
      <c r="R153" s="253"/>
      <c r="S153" s="253"/>
      <c r="T153" s="253"/>
      <c r="U153" s="253"/>
      <c r="V153" s="253"/>
      <c r="W153" s="253"/>
      <c r="X153" s="253"/>
      <c r="Y153" s="253"/>
      <c r="Z153" s="253"/>
      <c r="AA153" s="253"/>
      <c r="AB153" s="253"/>
      <c r="AC153" s="253"/>
      <c r="AD153" s="253"/>
      <c r="AE153" s="253"/>
      <c r="AF153" s="253"/>
      <c r="AG153" s="254"/>
      <c r="AH153" s="254"/>
      <c r="AI153" s="253"/>
      <c r="AJ153" s="253"/>
      <c r="AK153" s="253"/>
    </row>
    <row r="154" spans="1:37" ht="21.75" customHeight="1">
      <c r="A154" s="253"/>
      <c r="B154" s="253"/>
      <c r="C154" s="253"/>
      <c r="D154" s="253"/>
      <c r="E154" s="253"/>
      <c r="F154" s="253"/>
      <c r="G154" s="253"/>
      <c r="H154" s="253"/>
      <c r="I154" s="253"/>
      <c r="J154" s="253"/>
      <c r="K154" s="253"/>
      <c r="L154" s="253"/>
      <c r="M154" s="253"/>
      <c r="N154" s="253"/>
      <c r="O154" s="253"/>
      <c r="P154" s="254"/>
      <c r="Q154" s="253"/>
      <c r="R154" s="253"/>
      <c r="S154" s="253"/>
      <c r="T154" s="253"/>
      <c r="U154" s="253"/>
      <c r="V154" s="253"/>
      <c r="W154" s="253"/>
      <c r="X154" s="253"/>
      <c r="Y154" s="253"/>
      <c r="Z154" s="253"/>
      <c r="AA154" s="253"/>
      <c r="AB154" s="253"/>
      <c r="AC154" s="253"/>
      <c r="AD154" s="253"/>
      <c r="AE154" s="253"/>
      <c r="AF154" s="253"/>
      <c r="AG154" s="254"/>
      <c r="AH154" s="254"/>
      <c r="AI154" s="253"/>
      <c r="AJ154" s="253"/>
      <c r="AK154" s="253"/>
    </row>
    <row r="155" spans="1:37" ht="21.75" customHeight="1">
      <c r="A155" s="253"/>
      <c r="B155" s="253"/>
      <c r="C155" s="253"/>
      <c r="D155" s="253"/>
      <c r="E155" s="253"/>
      <c r="F155" s="253"/>
      <c r="G155" s="253"/>
      <c r="H155" s="253"/>
      <c r="I155" s="253"/>
      <c r="J155" s="253"/>
      <c r="K155" s="253"/>
      <c r="L155" s="253"/>
      <c r="M155" s="253"/>
      <c r="N155" s="253"/>
      <c r="O155" s="253"/>
      <c r="P155" s="254"/>
      <c r="Q155" s="253"/>
      <c r="R155" s="253"/>
      <c r="S155" s="253"/>
      <c r="T155" s="253"/>
      <c r="U155" s="253"/>
      <c r="V155" s="253"/>
      <c r="W155" s="253"/>
      <c r="X155" s="253"/>
      <c r="Y155" s="253"/>
      <c r="Z155" s="253"/>
      <c r="AA155" s="253"/>
      <c r="AB155" s="253"/>
      <c r="AC155" s="253"/>
      <c r="AD155" s="253"/>
      <c r="AE155" s="253"/>
      <c r="AF155" s="253"/>
      <c r="AG155" s="254"/>
      <c r="AH155" s="254"/>
      <c r="AI155" s="254"/>
      <c r="AJ155" s="253"/>
      <c r="AK155" s="253"/>
    </row>
    <row r="156" spans="1:37" ht="21.75" customHeight="1">
      <c r="A156" s="253"/>
      <c r="B156" s="253"/>
      <c r="C156" s="253"/>
      <c r="D156" s="253"/>
      <c r="E156" s="253"/>
      <c r="F156" s="253"/>
      <c r="G156" s="253"/>
      <c r="H156" s="253"/>
      <c r="I156" s="253"/>
      <c r="J156" s="253"/>
      <c r="K156" s="253"/>
      <c r="L156" s="253"/>
      <c r="M156" s="253"/>
      <c r="N156" s="253"/>
      <c r="O156" s="253"/>
      <c r="P156" s="254"/>
      <c r="Q156" s="253"/>
      <c r="R156" s="253"/>
      <c r="S156" s="253"/>
      <c r="T156" s="253"/>
      <c r="U156" s="253"/>
      <c r="V156" s="253"/>
      <c r="W156" s="253"/>
      <c r="X156" s="253"/>
      <c r="Y156" s="253"/>
      <c r="Z156" s="253"/>
      <c r="AA156" s="253"/>
      <c r="AB156" s="253"/>
      <c r="AC156" s="253"/>
      <c r="AD156" s="253"/>
      <c r="AE156" s="253"/>
      <c r="AF156" s="253"/>
      <c r="AG156" s="254"/>
      <c r="AH156" s="254"/>
      <c r="AI156" s="253"/>
      <c r="AJ156" s="253"/>
      <c r="AK156" s="253"/>
    </row>
    <row r="157" spans="1:37" ht="21.75" customHeight="1">
      <c r="A157" s="253"/>
      <c r="B157" s="253"/>
      <c r="C157" s="253"/>
      <c r="D157" s="253"/>
      <c r="E157" s="253"/>
      <c r="F157" s="253"/>
      <c r="G157" s="253"/>
      <c r="H157" s="253"/>
      <c r="I157" s="253"/>
      <c r="J157" s="253"/>
      <c r="K157" s="253"/>
      <c r="L157" s="253"/>
      <c r="M157" s="253"/>
      <c r="N157" s="253"/>
      <c r="O157" s="253"/>
      <c r="P157" s="254"/>
      <c r="Q157" s="253"/>
      <c r="R157" s="253"/>
      <c r="S157" s="253"/>
      <c r="T157" s="253"/>
      <c r="U157" s="253"/>
      <c r="V157" s="253"/>
      <c r="W157" s="253"/>
      <c r="X157" s="253"/>
      <c r="Y157" s="253"/>
      <c r="Z157" s="253"/>
      <c r="AA157" s="253"/>
      <c r="AB157" s="253"/>
      <c r="AC157" s="253"/>
      <c r="AD157" s="253"/>
      <c r="AE157" s="253"/>
      <c r="AF157" s="253"/>
      <c r="AG157" s="254"/>
      <c r="AH157" s="254"/>
      <c r="AI157" s="253"/>
      <c r="AJ157" s="253"/>
      <c r="AK157" s="253"/>
    </row>
    <row r="158" spans="1:37" ht="21.75" customHeight="1">
      <c r="A158" s="253"/>
      <c r="B158" s="253"/>
      <c r="C158" s="253"/>
      <c r="D158" s="253"/>
      <c r="E158" s="253"/>
      <c r="F158" s="253"/>
      <c r="G158" s="253"/>
      <c r="H158" s="253"/>
      <c r="I158" s="253"/>
      <c r="J158" s="253"/>
      <c r="K158" s="253"/>
      <c r="L158" s="253"/>
      <c r="M158" s="253"/>
      <c r="N158" s="253"/>
      <c r="O158" s="253"/>
      <c r="P158" s="254"/>
      <c r="Q158" s="253"/>
      <c r="R158" s="253"/>
      <c r="S158" s="253"/>
      <c r="T158" s="253"/>
      <c r="U158" s="253"/>
      <c r="V158" s="253"/>
      <c r="W158" s="253"/>
      <c r="X158" s="253"/>
      <c r="Y158" s="253"/>
      <c r="Z158" s="253"/>
      <c r="AA158" s="253"/>
      <c r="AB158" s="253"/>
      <c r="AC158" s="253"/>
      <c r="AD158" s="253"/>
      <c r="AE158" s="253"/>
      <c r="AF158" s="253"/>
      <c r="AG158" s="254"/>
      <c r="AH158" s="254"/>
      <c r="AI158" s="253"/>
      <c r="AJ158" s="253"/>
      <c r="AK158" s="253"/>
    </row>
    <row r="159" spans="1:37" ht="21.75" customHeight="1">
      <c r="A159" s="253"/>
      <c r="B159" s="253"/>
      <c r="C159" s="253"/>
      <c r="D159" s="253"/>
      <c r="E159" s="253"/>
      <c r="F159" s="253"/>
      <c r="G159" s="253"/>
      <c r="H159" s="253"/>
      <c r="I159" s="253"/>
      <c r="J159" s="253"/>
      <c r="K159" s="253"/>
      <c r="L159" s="253"/>
      <c r="M159" s="253"/>
      <c r="N159" s="253"/>
      <c r="O159" s="253"/>
      <c r="P159" s="254"/>
      <c r="Q159" s="253"/>
      <c r="R159" s="253"/>
      <c r="S159" s="253"/>
      <c r="T159" s="253"/>
      <c r="U159" s="253"/>
      <c r="V159" s="253"/>
      <c r="W159" s="253"/>
      <c r="X159" s="253"/>
      <c r="Y159" s="253"/>
      <c r="Z159" s="253"/>
      <c r="AA159" s="253"/>
      <c r="AB159" s="253"/>
      <c r="AC159" s="253"/>
      <c r="AD159" s="253"/>
      <c r="AE159" s="253"/>
      <c r="AF159" s="253"/>
      <c r="AG159" s="254"/>
      <c r="AH159" s="254"/>
      <c r="AI159" s="253"/>
      <c r="AJ159" s="253"/>
      <c r="AK159" s="253"/>
    </row>
    <row r="160" spans="1:37" ht="21.75" customHeight="1">
      <c r="A160" s="253"/>
      <c r="B160" s="253"/>
      <c r="C160" s="253"/>
      <c r="D160" s="253"/>
      <c r="E160" s="253"/>
      <c r="F160" s="253"/>
      <c r="G160" s="253"/>
      <c r="H160" s="253"/>
      <c r="I160" s="253"/>
      <c r="J160" s="253"/>
      <c r="K160" s="253"/>
      <c r="L160" s="253"/>
      <c r="M160" s="253"/>
      <c r="N160" s="253"/>
      <c r="O160" s="253"/>
      <c r="P160" s="254"/>
      <c r="Q160" s="253"/>
      <c r="R160" s="253"/>
      <c r="S160" s="253"/>
      <c r="T160" s="253"/>
      <c r="U160" s="253"/>
      <c r="V160" s="253"/>
      <c r="W160" s="253"/>
      <c r="X160" s="253"/>
      <c r="Y160" s="253"/>
      <c r="Z160" s="253"/>
      <c r="AA160" s="253"/>
      <c r="AB160" s="253"/>
      <c r="AC160" s="253"/>
      <c r="AD160" s="253"/>
      <c r="AE160" s="253"/>
      <c r="AF160" s="253"/>
      <c r="AG160" s="254"/>
      <c r="AH160" s="254"/>
      <c r="AI160" s="254"/>
      <c r="AJ160" s="253"/>
      <c r="AK160" s="253"/>
    </row>
    <row r="161" spans="1:37" ht="21.75" customHeight="1">
      <c r="A161" s="253"/>
      <c r="B161" s="253"/>
      <c r="C161" s="253"/>
      <c r="D161" s="253"/>
      <c r="E161" s="253"/>
      <c r="F161" s="253"/>
      <c r="G161" s="253"/>
      <c r="H161" s="253"/>
      <c r="I161" s="253"/>
      <c r="J161" s="253"/>
      <c r="K161" s="253"/>
      <c r="L161" s="253"/>
      <c r="M161" s="253"/>
      <c r="N161" s="253"/>
      <c r="O161" s="253"/>
      <c r="P161" s="254"/>
      <c r="Q161" s="253"/>
      <c r="R161" s="253"/>
      <c r="S161" s="253"/>
      <c r="T161" s="253"/>
      <c r="U161" s="253"/>
      <c r="V161" s="253"/>
      <c r="W161" s="253"/>
      <c r="X161" s="253"/>
      <c r="Y161" s="253"/>
      <c r="Z161" s="253"/>
      <c r="AA161" s="253"/>
      <c r="AB161" s="253"/>
      <c r="AC161" s="253"/>
      <c r="AD161" s="253"/>
      <c r="AE161" s="253"/>
      <c r="AF161" s="253"/>
      <c r="AG161" s="254"/>
      <c r="AH161" s="254"/>
      <c r="AI161" s="253"/>
      <c r="AJ161" s="253"/>
      <c r="AK161" s="253"/>
    </row>
    <row r="162" spans="1:37" ht="21.75" customHeight="1">
      <c r="A162" s="253"/>
      <c r="B162" s="253"/>
      <c r="C162" s="253"/>
      <c r="D162" s="253"/>
      <c r="E162" s="253"/>
      <c r="F162" s="253"/>
      <c r="G162" s="253"/>
      <c r="H162" s="253"/>
      <c r="I162" s="253"/>
      <c r="J162" s="253"/>
      <c r="K162" s="253"/>
      <c r="L162" s="253"/>
      <c r="M162" s="253"/>
      <c r="N162" s="253"/>
      <c r="O162" s="253"/>
      <c r="P162" s="254"/>
      <c r="Q162" s="253"/>
      <c r="R162" s="253"/>
      <c r="S162" s="253"/>
      <c r="T162" s="253"/>
      <c r="U162" s="253"/>
      <c r="V162" s="253"/>
      <c r="W162" s="253"/>
      <c r="X162" s="253"/>
      <c r="Y162" s="253"/>
      <c r="Z162" s="253"/>
      <c r="AA162" s="253"/>
      <c r="AB162" s="253"/>
      <c r="AC162" s="253"/>
      <c r="AD162" s="253"/>
      <c r="AE162" s="253"/>
      <c r="AF162" s="253"/>
      <c r="AG162" s="254"/>
      <c r="AH162" s="254"/>
      <c r="AI162" s="253"/>
      <c r="AJ162" s="253"/>
      <c r="AK162" s="253"/>
    </row>
    <row r="163" spans="1:37" ht="21.75" customHeight="1">
      <c r="A163" s="253"/>
      <c r="B163" s="253"/>
      <c r="C163" s="253"/>
      <c r="D163" s="253"/>
      <c r="E163" s="253"/>
      <c r="F163" s="253"/>
      <c r="G163" s="253"/>
      <c r="H163" s="253"/>
      <c r="I163" s="253"/>
      <c r="J163" s="253"/>
      <c r="K163" s="253"/>
      <c r="L163" s="253"/>
      <c r="M163" s="253"/>
      <c r="N163" s="253"/>
      <c r="O163" s="253"/>
      <c r="P163" s="254"/>
      <c r="Q163" s="253"/>
      <c r="R163" s="253"/>
      <c r="S163" s="253"/>
      <c r="T163" s="253"/>
      <c r="U163" s="253"/>
      <c r="V163" s="253"/>
      <c r="W163" s="253"/>
      <c r="X163" s="253"/>
      <c r="Y163" s="253"/>
      <c r="Z163" s="253"/>
      <c r="AA163" s="253"/>
      <c r="AB163" s="253"/>
      <c r="AC163" s="253"/>
      <c r="AD163" s="253"/>
      <c r="AE163" s="253"/>
      <c r="AF163" s="253"/>
      <c r="AG163" s="254"/>
      <c r="AH163" s="254"/>
      <c r="AI163" s="253"/>
      <c r="AJ163" s="253"/>
      <c r="AK163" s="253"/>
    </row>
    <row r="164" spans="1:37" ht="21.75" customHeight="1">
      <c r="A164" s="253"/>
      <c r="B164" s="253"/>
      <c r="C164" s="253"/>
      <c r="D164" s="253"/>
      <c r="E164" s="253"/>
      <c r="F164" s="253"/>
      <c r="G164" s="253"/>
      <c r="H164" s="253"/>
      <c r="I164" s="253"/>
      <c r="J164" s="253"/>
      <c r="K164" s="253"/>
      <c r="L164" s="253"/>
      <c r="M164" s="253"/>
      <c r="N164" s="253"/>
      <c r="O164" s="253"/>
      <c r="P164" s="254"/>
      <c r="Q164" s="253"/>
      <c r="R164" s="253"/>
      <c r="S164" s="253"/>
      <c r="T164" s="253"/>
      <c r="U164" s="253"/>
      <c r="V164" s="253"/>
      <c r="W164" s="253"/>
      <c r="X164" s="253"/>
      <c r="Y164" s="253"/>
      <c r="Z164" s="253"/>
      <c r="AA164" s="253"/>
      <c r="AB164" s="253"/>
      <c r="AC164" s="253"/>
      <c r="AD164" s="253"/>
      <c r="AE164" s="253"/>
      <c r="AF164" s="253"/>
      <c r="AG164" s="254"/>
      <c r="AH164" s="254"/>
      <c r="AI164" s="253"/>
      <c r="AJ164" s="253"/>
      <c r="AK164" s="253"/>
    </row>
    <row r="165" spans="1:37" ht="21.75" customHeight="1">
      <c r="A165" s="253"/>
      <c r="B165" s="253"/>
      <c r="C165" s="253"/>
      <c r="D165" s="253"/>
      <c r="E165" s="253"/>
      <c r="F165" s="253"/>
      <c r="G165" s="253"/>
      <c r="H165" s="253"/>
      <c r="I165" s="253"/>
      <c r="J165" s="253"/>
      <c r="K165" s="253"/>
      <c r="L165" s="253"/>
      <c r="M165" s="253"/>
      <c r="N165" s="253"/>
      <c r="O165" s="253"/>
      <c r="P165" s="254"/>
      <c r="Q165" s="253"/>
      <c r="R165" s="253"/>
      <c r="S165" s="253"/>
      <c r="T165" s="253"/>
      <c r="U165" s="253"/>
      <c r="V165" s="253"/>
      <c r="W165" s="253"/>
      <c r="X165" s="253"/>
      <c r="Y165" s="253"/>
      <c r="Z165" s="253"/>
      <c r="AA165" s="253"/>
      <c r="AB165" s="253"/>
      <c r="AC165" s="253"/>
      <c r="AD165" s="253"/>
      <c r="AE165" s="253"/>
      <c r="AF165" s="253"/>
      <c r="AG165" s="254"/>
      <c r="AH165" s="254"/>
      <c r="AI165" s="253"/>
      <c r="AJ165" s="253"/>
      <c r="AK165" s="253"/>
    </row>
    <row r="166" spans="1:37" ht="21.75" customHeight="1">
      <c r="A166" s="253"/>
      <c r="B166" s="253"/>
      <c r="C166" s="253"/>
      <c r="D166" s="253"/>
      <c r="E166" s="253"/>
      <c r="F166" s="253"/>
      <c r="G166" s="253"/>
      <c r="H166" s="253"/>
      <c r="I166" s="253"/>
      <c r="J166" s="253"/>
      <c r="K166" s="253"/>
      <c r="L166" s="253"/>
      <c r="M166" s="253"/>
      <c r="N166" s="253"/>
      <c r="O166" s="253"/>
      <c r="P166" s="254"/>
      <c r="Q166" s="253"/>
      <c r="R166" s="253"/>
      <c r="S166" s="253"/>
      <c r="T166" s="253"/>
      <c r="U166" s="253"/>
      <c r="V166" s="253"/>
      <c r="W166" s="253"/>
      <c r="X166" s="253"/>
      <c r="Y166" s="253"/>
      <c r="Z166" s="253"/>
      <c r="AA166" s="253"/>
      <c r="AB166" s="253"/>
      <c r="AC166" s="253"/>
      <c r="AD166" s="253"/>
      <c r="AE166" s="253"/>
      <c r="AF166" s="253"/>
      <c r="AG166" s="254"/>
      <c r="AH166" s="254"/>
      <c r="AI166" s="253"/>
      <c r="AJ166" s="253"/>
      <c r="AK166" s="253"/>
    </row>
    <row r="167" spans="1:37" ht="21.75" customHeight="1">
      <c r="A167" s="253"/>
      <c r="B167" s="253"/>
      <c r="C167" s="253"/>
      <c r="D167" s="253"/>
      <c r="E167" s="253"/>
      <c r="F167" s="253"/>
      <c r="G167" s="253"/>
      <c r="H167" s="253"/>
      <c r="I167" s="253"/>
      <c r="J167" s="253"/>
      <c r="K167" s="253"/>
      <c r="L167" s="253"/>
      <c r="M167" s="253"/>
      <c r="N167" s="253"/>
      <c r="O167" s="253"/>
      <c r="P167" s="254"/>
      <c r="Q167" s="253"/>
      <c r="R167" s="253"/>
      <c r="S167" s="253"/>
      <c r="T167" s="253"/>
      <c r="U167" s="253"/>
      <c r="V167" s="253"/>
      <c r="W167" s="253"/>
      <c r="X167" s="253"/>
      <c r="Y167" s="253"/>
      <c r="Z167" s="253"/>
      <c r="AA167" s="253"/>
      <c r="AB167" s="253"/>
      <c r="AC167" s="253"/>
      <c r="AD167" s="253"/>
      <c r="AE167" s="253"/>
      <c r="AF167" s="253"/>
      <c r="AG167" s="254"/>
      <c r="AH167" s="254"/>
      <c r="AI167" s="253"/>
      <c r="AJ167" s="253"/>
      <c r="AK167" s="253"/>
    </row>
    <row r="168" spans="1:37" ht="21.75" customHeight="1">
      <c r="A168" s="253"/>
      <c r="B168" s="253"/>
      <c r="C168" s="253"/>
      <c r="D168" s="253"/>
      <c r="E168" s="253"/>
      <c r="F168" s="253"/>
      <c r="G168" s="253"/>
      <c r="H168" s="253"/>
      <c r="I168" s="253"/>
      <c r="J168" s="253"/>
      <c r="K168" s="253"/>
      <c r="L168" s="253"/>
      <c r="M168" s="253"/>
      <c r="N168" s="253"/>
      <c r="O168" s="253"/>
      <c r="P168" s="254"/>
      <c r="Q168" s="253"/>
      <c r="R168" s="253"/>
      <c r="S168" s="253"/>
      <c r="T168" s="253"/>
      <c r="U168" s="253"/>
      <c r="V168" s="253"/>
      <c r="W168" s="253"/>
      <c r="X168" s="253"/>
      <c r="Y168" s="253"/>
      <c r="Z168" s="253"/>
      <c r="AA168" s="253"/>
      <c r="AB168" s="253"/>
      <c r="AC168" s="253"/>
      <c r="AD168" s="253"/>
      <c r="AE168" s="253"/>
      <c r="AF168" s="253"/>
      <c r="AG168" s="254"/>
      <c r="AH168" s="254"/>
      <c r="AI168" s="253"/>
      <c r="AJ168" s="253"/>
      <c r="AK168" s="253"/>
    </row>
    <row r="169" spans="1:37" ht="21.75" customHeight="1">
      <c r="A169" s="253"/>
      <c r="B169" s="253"/>
      <c r="C169" s="253"/>
      <c r="D169" s="253"/>
      <c r="E169" s="253"/>
      <c r="F169" s="253"/>
      <c r="G169" s="253"/>
      <c r="H169" s="253"/>
      <c r="I169" s="253"/>
      <c r="J169" s="253"/>
      <c r="K169" s="253"/>
      <c r="L169" s="253"/>
      <c r="M169" s="253"/>
      <c r="N169" s="253"/>
      <c r="O169" s="253"/>
      <c r="P169" s="254"/>
      <c r="Q169" s="253"/>
      <c r="R169" s="253"/>
      <c r="S169" s="253"/>
      <c r="T169" s="253"/>
      <c r="U169" s="253"/>
      <c r="V169" s="253"/>
      <c r="W169" s="253"/>
      <c r="X169" s="253"/>
      <c r="Y169" s="253"/>
      <c r="Z169" s="253"/>
      <c r="AA169" s="253"/>
      <c r="AB169" s="253"/>
      <c r="AC169" s="253"/>
      <c r="AD169" s="253"/>
      <c r="AE169" s="253"/>
      <c r="AF169" s="253"/>
      <c r="AG169" s="254"/>
      <c r="AH169" s="254"/>
      <c r="AI169" s="253"/>
      <c r="AJ169" s="253"/>
      <c r="AK169" s="253"/>
    </row>
    <row r="170" spans="1:37" ht="21.75" customHeight="1">
      <c r="A170" s="253"/>
      <c r="B170" s="253"/>
      <c r="C170" s="253"/>
      <c r="D170" s="253"/>
      <c r="E170" s="253"/>
      <c r="F170" s="253"/>
      <c r="G170" s="253"/>
      <c r="H170" s="253"/>
      <c r="I170" s="253"/>
      <c r="J170" s="253"/>
      <c r="K170" s="253"/>
      <c r="L170" s="253"/>
      <c r="M170" s="253"/>
      <c r="N170" s="253"/>
      <c r="O170" s="253"/>
      <c r="P170" s="254"/>
      <c r="Q170" s="253"/>
      <c r="R170" s="253"/>
      <c r="S170" s="253"/>
      <c r="T170" s="253"/>
      <c r="U170" s="253"/>
      <c r="V170" s="253"/>
      <c r="W170" s="253"/>
      <c r="X170" s="253"/>
      <c r="Y170" s="253"/>
      <c r="Z170" s="253"/>
      <c r="AA170" s="253"/>
      <c r="AB170" s="253"/>
      <c r="AC170" s="253"/>
      <c r="AD170" s="253"/>
      <c r="AE170" s="253"/>
      <c r="AF170" s="253"/>
      <c r="AG170" s="254"/>
      <c r="AH170" s="254"/>
      <c r="AI170" s="253"/>
      <c r="AJ170" s="253"/>
      <c r="AK170" s="253"/>
    </row>
    <row r="171" spans="1:37" ht="21.75" customHeight="1">
      <c r="A171" s="253"/>
      <c r="B171" s="253"/>
      <c r="C171" s="253"/>
      <c r="D171" s="253"/>
      <c r="E171" s="253"/>
      <c r="F171" s="253"/>
      <c r="G171" s="253"/>
      <c r="H171" s="253"/>
      <c r="I171" s="253"/>
      <c r="J171" s="253"/>
      <c r="K171" s="253"/>
      <c r="L171" s="253"/>
      <c r="M171" s="253"/>
      <c r="N171" s="253"/>
      <c r="O171" s="253"/>
      <c r="P171" s="254"/>
      <c r="Q171" s="253"/>
      <c r="R171" s="253"/>
      <c r="S171" s="253"/>
      <c r="T171" s="253"/>
      <c r="U171" s="253"/>
      <c r="V171" s="253"/>
      <c r="W171" s="253"/>
      <c r="X171" s="253"/>
      <c r="Y171" s="253"/>
      <c r="Z171" s="253"/>
      <c r="AA171" s="253"/>
      <c r="AB171" s="253"/>
      <c r="AC171" s="253"/>
      <c r="AD171" s="253"/>
      <c r="AE171" s="253"/>
      <c r="AF171" s="253"/>
      <c r="AG171" s="254"/>
      <c r="AH171" s="254"/>
      <c r="AI171" s="253"/>
      <c r="AJ171" s="253"/>
      <c r="AK171" s="253"/>
    </row>
    <row r="172" spans="1:37" ht="21.75" customHeight="1">
      <c r="A172" s="253"/>
      <c r="B172" s="253"/>
      <c r="C172" s="253"/>
      <c r="D172" s="253"/>
      <c r="E172" s="253"/>
      <c r="F172" s="253"/>
      <c r="G172" s="253"/>
      <c r="H172" s="253"/>
      <c r="I172" s="253"/>
      <c r="J172" s="253"/>
      <c r="K172" s="253"/>
      <c r="L172" s="253"/>
      <c r="M172" s="253"/>
      <c r="N172" s="253"/>
      <c r="O172" s="253"/>
      <c r="P172" s="254"/>
      <c r="Q172" s="253"/>
      <c r="R172" s="253"/>
      <c r="S172" s="253"/>
      <c r="T172" s="253"/>
      <c r="U172" s="253"/>
      <c r="V172" s="253"/>
      <c r="W172" s="253"/>
      <c r="X172" s="253"/>
      <c r="Y172" s="253"/>
      <c r="Z172" s="253"/>
      <c r="AA172" s="253"/>
      <c r="AB172" s="253"/>
      <c r="AC172" s="253"/>
      <c r="AD172" s="253"/>
      <c r="AE172" s="253"/>
      <c r="AF172" s="253"/>
      <c r="AG172" s="254"/>
      <c r="AH172" s="254"/>
      <c r="AI172" s="253"/>
      <c r="AJ172" s="253"/>
      <c r="AK172" s="253"/>
    </row>
    <row r="173" spans="1:37" ht="21.75" customHeight="1">
      <c r="A173" s="253"/>
      <c r="B173" s="253"/>
      <c r="C173" s="253"/>
      <c r="D173" s="253"/>
      <c r="E173" s="253"/>
      <c r="F173" s="253"/>
      <c r="G173" s="253"/>
      <c r="H173" s="253"/>
      <c r="I173" s="253"/>
      <c r="J173" s="253"/>
      <c r="K173" s="253"/>
      <c r="L173" s="253"/>
      <c r="M173" s="253"/>
      <c r="N173" s="253"/>
      <c r="O173" s="253"/>
      <c r="P173" s="254"/>
      <c r="Q173" s="253"/>
      <c r="R173" s="253"/>
      <c r="S173" s="253"/>
      <c r="T173" s="253"/>
      <c r="U173" s="253"/>
      <c r="V173" s="253"/>
      <c r="W173" s="253"/>
      <c r="X173" s="253"/>
      <c r="Y173" s="253"/>
      <c r="Z173" s="253"/>
      <c r="AA173" s="253"/>
      <c r="AB173" s="253"/>
      <c r="AC173" s="253"/>
      <c r="AD173" s="253"/>
      <c r="AE173" s="253"/>
      <c r="AF173" s="253"/>
      <c r="AG173" s="254"/>
      <c r="AH173" s="254"/>
      <c r="AI173" s="253"/>
      <c r="AJ173" s="253"/>
      <c r="AK173" s="253"/>
    </row>
    <row r="174" spans="1:37" ht="21.75" customHeight="1">
      <c r="A174" s="253"/>
      <c r="B174" s="253"/>
      <c r="C174" s="253"/>
      <c r="D174" s="253"/>
      <c r="E174" s="253"/>
      <c r="F174" s="253"/>
      <c r="G174" s="253"/>
      <c r="H174" s="253"/>
      <c r="I174" s="253"/>
      <c r="J174" s="253"/>
      <c r="K174" s="253"/>
      <c r="L174" s="253"/>
      <c r="M174" s="253"/>
      <c r="N174" s="253"/>
      <c r="O174" s="253"/>
      <c r="P174" s="254"/>
      <c r="Q174" s="253"/>
      <c r="R174" s="253"/>
      <c r="S174" s="253"/>
      <c r="T174" s="253"/>
      <c r="U174" s="253"/>
      <c r="V174" s="253"/>
      <c r="W174" s="253"/>
      <c r="X174" s="253"/>
      <c r="Y174" s="253"/>
      <c r="Z174" s="253"/>
      <c r="AA174" s="253"/>
      <c r="AB174" s="253"/>
      <c r="AC174" s="253"/>
      <c r="AD174" s="253"/>
      <c r="AE174" s="253"/>
      <c r="AF174" s="253"/>
      <c r="AG174" s="254"/>
      <c r="AH174" s="254"/>
      <c r="AI174" s="253"/>
      <c r="AJ174" s="253"/>
      <c r="AK174" s="253"/>
    </row>
    <row r="175" spans="1:37" ht="21.75" customHeight="1">
      <c r="A175" s="253"/>
      <c r="B175" s="253"/>
      <c r="C175" s="253"/>
      <c r="D175" s="253"/>
      <c r="E175" s="253"/>
      <c r="F175" s="253"/>
      <c r="G175" s="253"/>
      <c r="H175" s="253"/>
      <c r="I175" s="253"/>
      <c r="J175" s="253"/>
      <c r="K175" s="253"/>
      <c r="L175" s="253"/>
      <c r="M175" s="253"/>
      <c r="N175" s="253"/>
      <c r="O175" s="253"/>
      <c r="P175" s="254"/>
      <c r="Q175" s="253"/>
      <c r="R175" s="253"/>
      <c r="S175" s="253"/>
      <c r="T175" s="253"/>
      <c r="U175" s="253"/>
      <c r="V175" s="253"/>
      <c r="W175" s="253"/>
      <c r="X175" s="253"/>
      <c r="Y175" s="253"/>
      <c r="Z175" s="253"/>
      <c r="AA175" s="253"/>
      <c r="AB175" s="253"/>
      <c r="AC175" s="253"/>
      <c r="AD175" s="253"/>
      <c r="AE175" s="253"/>
      <c r="AF175" s="253"/>
      <c r="AG175" s="254"/>
      <c r="AH175" s="254"/>
      <c r="AI175" s="253"/>
      <c r="AJ175" s="253"/>
      <c r="AK175" s="253"/>
    </row>
    <row r="176" spans="1:37" ht="21.75" customHeight="1">
      <c r="A176" s="253"/>
      <c r="B176" s="253"/>
      <c r="C176" s="253"/>
      <c r="D176" s="253"/>
      <c r="E176" s="253"/>
      <c r="F176" s="253"/>
      <c r="G176" s="253"/>
      <c r="H176" s="253"/>
      <c r="I176" s="253"/>
      <c r="J176" s="253"/>
      <c r="K176" s="253"/>
      <c r="L176" s="253"/>
      <c r="M176" s="253"/>
      <c r="N176" s="253"/>
      <c r="O176" s="253"/>
      <c r="P176" s="254"/>
      <c r="Q176" s="253"/>
      <c r="R176" s="253"/>
      <c r="S176" s="253"/>
      <c r="T176" s="253"/>
      <c r="U176" s="253"/>
      <c r="V176" s="253"/>
      <c r="W176" s="253"/>
      <c r="X176" s="253"/>
      <c r="Y176" s="253"/>
      <c r="Z176" s="253"/>
      <c r="AA176" s="253"/>
      <c r="AB176" s="253"/>
      <c r="AC176" s="253"/>
      <c r="AD176" s="253"/>
      <c r="AE176" s="253"/>
      <c r="AF176" s="253"/>
      <c r="AG176" s="254"/>
      <c r="AH176" s="254"/>
      <c r="AI176" s="253"/>
      <c r="AJ176" s="253"/>
      <c r="AK176" s="253"/>
    </row>
    <row r="177" spans="15:37" ht="21.75" customHeight="1">
      <c r="O177" s="253"/>
      <c r="P177" s="254"/>
      <c r="Q177" s="253"/>
      <c r="R177" s="253"/>
      <c r="S177" s="253"/>
      <c r="T177" s="253"/>
      <c r="U177" s="253"/>
      <c r="V177" s="253"/>
      <c r="W177" s="253"/>
      <c r="X177" s="253"/>
      <c r="Y177" s="253"/>
      <c r="Z177" s="253"/>
      <c r="AA177" s="253"/>
      <c r="AB177" s="253"/>
      <c r="AC177" s="253"/>
      <c r="AD177" s="253"/>
      <c r="AE177" s="253"/>
      <c r="AF177" s="253"/>
      <c r="AG177" s="254"/>
      <c r="AH177" s="254"/>
      <c r="AI177" s="253"/>
      <c r="AJ177" s="253"/>
      <c r="AK177" s="253"/>
    </row>
    <row r="178" spans="15:37" ht="21.75" customHeight="1">
      <c r="O178" s="253"/>
      <c r="P178" s="254"/>
      <c r="Q178" s="253"/>
      <c r="R178" s="253"/>
      <c r="S178" s="253"/>
      <c r="T178" s="253"/>
      <c r="U178" s="253"/>
      <c r="V178" s="253"/>
      <c r="W178" s="253"/>
      <c r="X178" s="253"/>
      <c r="Y178" s="253"/>
      <c r="Z178" s="253"/>
      <c r="AA178" s="253"/>
      <c r="AB178" s="253"/>
      <c r="AC178" s="253"/>
      <c r="AD178" s="253"/>
      <c r="AE178" s="253"/>
      <c r="AF178" s="253"/>
      <c r="AG178" s="254"/>
      <c r="AH178" s="254"/>
      <c r="AI178" s="254"/>
      <c r="AJ178" s="253"/>
      <c r="AK178" s="253"/>
    </row>
    <row r="179" spans="15:37" ht="21.75" customHeight="1">
      <c r="O179" s="253"/>
      <c r="P179" s="254"/>
      <c r="Q179" s="253"/>
      <c r="R179" s="253"/>
      <c r="S179" s="253"/>
      <c r="T179" s="253"/>
      <c r="U179" s="253"/>
      <c r="V179" s="253"/>
      <c r="W179" s="253"/>
      <c r="X179" s="253"/>
      <c r="Y179" s="253"/>
      <c r="Z179" s="253"/>
      <c r="AA179" s="253"/>
      <c r="AB179" s="253"/>
      <c r="AC179" s="253"/>
      <c r="AD179" s="253"/>
      <c r="AE179" s="253"/>
      <c r="AF179" s="253"/>
      <c r="AG179" s="254"/>
      <c r="AH179" s="254"/>
      <c r="AI179" s="254"/>
      <c r="AJ179" s="253"/>
      <c r="AK179" s="253"/>
    </row>
    <row r="180" spans="15:37" ht="21.75" customHeight="1">
      <c r="O180" s="253"/>
      <c r="P180" s="254"/>
      <c r="Q180" s="253"/>
      <c r="R180" s="253"/>
      <c r="S180" s="253"/>
      <c r="T180" s="253"/>
      <c r="U180" s="253"/>
      <c r="V180" s="253"/>
      <c r="W180" s="253"/>
      <c r="X180" s="253"/>
      <c r="Y180" s="253"/>
      <c r="Z180" s="253"/>
      <c r="AA180" s="253"/>
      <c r="AB180" s="253"/>
      <c r="AC180" s="253"/>
      <c r="AD180" s="253"/>
      <c r="AE180" s="253"/>
      <c r="AF180" s="253"/>
      <c r="AG180" s="254"/>
      <c r="AH180" s="254"/>
      <c r="AI180" s="253"/>
      <c r="AJ180" s="253"/>
      <c r="AK180" s="253"/>
    </row>
    <row r="181" spans="15:37" ht="21.75" customHeight="1">
      <c r="O181" s="253"/>
      <c r="P181" s="254"/>
      <c r="Q181" s="253"/>
      <c r="R181" s="253"/>
      <c r="S181" s="253"/>
      <c r="T181" s="253"/>
      <c r="U181" s="253"/>
      <c r="V181" s="253"/>
      <c r="W181" s="253"/>
      <c r="X181" s="253"/>
      <c r="Y181" s="253"/>
      <c r="Z181" s="253"/>
      <c r="AA181" s="253"/>
      <c r="AB181" s="253"/>
      <c r="AC181" s="253"/>
      <c r="AD181" s="253"/>
      <c r="AE181" s="253"/>
      <c r="AF181" s="253"/>
      <c r="AG181" s="254"/>
      <c r="AH181" s="254"/>
      <c r="AI181" s="253"/>
      <c r="AJ181" s="253"/>
      <c r="AK181" s="253"/>
    </row>
  </sheetData>
  <sheetProtection algorithmName="SHA-512" hashValue="nuk2vU/gU08thBxO7ZjjXpqviW8ZL3csh6ZkTwLzDwNIRPy2pP29VTmFIixj9MXCU0+OL4j3xGqkFmjoOZJ10w==" saltValue="12b2U34EF60oD+JLAl+KOw==" spinCount="100000" sheet="1" objects="1" scenarios="1"/>
  <pageMargins left="0.7" right="0.7" top="0.75" bottom="0.75" header="0.3" footer="0.3"/>
  <pageSetup orientation="portrait" verticalDpi="120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ull14"/>
  <dimension ref="A1:F108"/>
  <sheetViews>
    <sheetView workbookViewId="0">
      <selection activeCell="A6" sqref="A6"/>
    </sheetView>
  </sheetViews>
  <sheetFormatPr defaultColWidth="9.140625" defaultRowHeight="15"/>
  <cols>
    <col min="2" max="2" width="57.5703125" customWidth="1"/>
    <col min="3" max="3" width="23" customWidth="1"/>
    <col min="4" max="5" width="19.140625" customWidth="1"/>
    <col min="6" max="6" width="22.42578125" customWidth="1"/>
  </cols>
  <sheetData>
    <row r="1" spans="1:6">
      <c r="A1" s="122" t="s">
        <v>452</v>
      </c>
      <c r="B1" s="73"/>
      <c r="C1" s="73"/>
    </row>
    <row r="2" spans="1:6">
      <c r="A2" s="73" t="s">
        <v>453</v>
      </c>
      <c r="B2" s="73"/>
      <c r="C2" s="73"/>
    </row>
    <row r="4" spans="1:6">
      <c r="A4" s="23" t="s">
        <v>454</v>
      </c>
    </row>
    <row r="5" spans="1:6">
      <c r="A5" s="358" t="s">
        <v>455</v>
      </c>
      <c r="B5" s="359"/>
      <c r="C5" s="359"/>
      <c r="D5" s="360"/>
      <c r="E5" s="40"/>
    </row>
    <row r="6" spans="1:6" ht="34.5" customHeight="1">
      <c r="A6" s="172" t="s">
        <v>456</v>
      </c>
      <c r="B6" s="173" t="s">
        <v>457</v>
      </c>
      <c r="C6" s="173" t="s">
        <v>458</v>
      </c>
      <c r="D6" s="173" t="s">
        <v>459</v>
      </c>
      <c r="E6" s="173" t="s">
        <v>460</v>
      </c>
      <c r="F6" s="174" t="s">
        <v>461</v>
      </c>
    </row>
    <row r="7" spans="1:6">
      <c r="A7" s="166">
        <v>1</v>
      </c>
      <c r="B7" s="24"/>
      <c r="C7" s="24"/>
      <c r="D7" s="24"/>
      <c r="E7" s="24"/>
      <c r="F7" s="171" t="str">
        <f>IF(B7&gt;0,(CONCATENATE("ERC",'Valoració '!$D$7,"00",A7)),"")</f>
        <v/>
      </c>
    </row>
    <row r="8" spans="1:6">
      <c r="A8" s="166">
        <v>2</v>
      </c>
      <c r="B8" s="24"/>
      <c r="C8" s="24"/>
      <c r="D8" s="24"/>
      <c r="E8" s="24"/>
      <c r="F8" s="171" t="str">
        <f>IF(B8&gt;0,(CONCATENATE("ERC",'Valoració '!$D$7,"00",A8)),"")</f>
        <v/>
      </c>
    </row>
    <row r="9" spans="1:6">
      <c r="A9" s="166">
        <v>3</v>
      </c>
      <c r="B9" s="24"/>
      <c r="C9" s="24"/>
      <c r="D9" s="24"/>
      <c r="E9" s="24"/>
      <c r="F9" s="171" t="str">
        <f>IF(B9&gt;0,(CONCATENATE("ERC",'Valoració '!$D$7,"00",A9)),"")</f>
        <v/>
      </c>
    </row>
    <row r="10" spans="1:6">
      <c r="A10" s="166">
        <v>4</v>
      </c>
      <c r="B10" s="24"/>
      <c r="C10" s="24"/>
      <c r="D10" s="24"/>
      <c r="E10" s="24"/>
      <c r="F10" s="171" t="str">
        <f>IF(B10&gt;0,(CONCATENATE("ERC",'Valoració '!$D$7,"00",A10)),"")</f>
        <v/>
      </c>
    </row>
    <row r="11" spans="1:6">
      <c r="A11" s="166">
        <v>5</v>
      </c>
      <c r="B11" s="24"/>
      <c r="C11" s="24"/>
      <c r="D11" s="24"/>
      <c r="E11" s="24"/>
      <c r="F11" s="171" t="str">
        <f>IF(B11&gt;0,(CONCATENATE("ERC",'Valoració '!$D$7,"00",A11)),"")</f>
        <v/>
      </c>
    </row>
    <row r="12" spans="1:6">
      <c r="A12" s="166">
        <v>6</v>
      </c>
      <c r="B12" s="24"/>
      <c r="C12" s="24"/>
      <c r="D12" s="24"/>
      <c r="E12" s="24"/>
      <c r="F12" s="171" t="str">
        <f>IF(B12&gt;0,(CONCATENATE("ERC",'Valoració '!$D$7,"00",A12)),"")</f>
        <v/>
      </c>
    </row>
    <row r="13" spans="1:6">
      <c r="A13" s="166">
        <v>7</v>
      </c>
      <c r="B13" s="11"/>
      <c r="C13" s="24"/>
      <c r="D13" s="11"/>
      <c r="E13" s="11"/>
      <c r="F13" s="171" t="str">
        <f>IF(B13&gt;0,(CONCATENATE("ERC",'Valoració '!$D$7,"00",A13)),"")</f>
        <v/>
      </c>
    </row>
    <row r="14" spans="1:6">
      <c r="A14" s="166">
        <v>8</v>
      </c>
      <c r="B14" s="11"/>
      <c r="C14" s="24"/>
      <c r="D14" s="11"/>
      <c r="E14" s="11"/>
      <c r="F14" s="171" t="str">
        <f>IF(B14&gt;0,(CONCATENATE("ERC",'Valoració '!$D$7,"00",A14)),"")</f>
        <v/>
      </c>
    </row>
    <row r="15" spans="1:6">
      <c r="A15" s="166">
        <v>9</v>
      </c>
      <c r="B15" s="11"/>
      <c r="C15" s="24"/>
      <c r="D15" s="11"/>
      <c r="E15" s="11"/>
      <c r="F15" s="171" t="str">
        <f>IF(B15&gt;0,(CONCATENATE("ERC",'Valoració '!$D$7,"00",A15)),"")</f>
        <v/>
      </c>
    </row>
    <row r="16" spans="1:6">
      <c r="A16" s="166">
        <v>10</v>
      </c>
      <c r="B16" s="11"/>
      <c r="C16" s="24"/>
      <c r="D16" s="11"/>
      <c r="E16" s="11"/>
      <c r="F16" s="171" t="str">
        <f>IF(B16&gt;0,(CONCATENATE("ERC",'Valoració '!$D$7,"00",A16)),"")</f>
        <v/>
      </c>
    </row>
    <row r="17" spans="1:6">
      <c r="A17" s="166">
        <v>11</v>
      </c>
      <c r="B17" s="11"/>
      <c r="C17" s="24"/>
      <c r="D17" s="11"/>
      <c r="E17" s="11"/>
      <c r="F17" s="171" t="str">
        <f>IF(B17&gt;0,(CONCATENATE("ERC",'Valoració '!$D$7,"00",A17)),"")</f>
        <v/>
      </c>
    </row>
    <row r="18" spans="1:6">
      <c r="A18" s="166">
        <v>12</v>
      </c>
      <c r="B18" s="11"/>
      <c r="C18" s="24"/>
      <c r="D18" s="11"/>
      <c r="E18" s="11"/>
      <c r="F18" s="171" t="str">
        <f>IF(B18&gt;0,(CONCATENATE("ERC",'Valoració '!$D$7,"00",A18)),"")</f>
        <v/>
      </c>
    </row>
    <row r="19" spans="1:6">
      <c r="A19" s="166">
        <v>13</v>
      </c>
      <c r="B19" s="11"/>
      <c r="C19" s="24"/>
      <c r="D19" s="11"/>
      <c r="E19" s="11"/>
      <c r="F19" s="171" t="str">
        <f>IF(B19&gt;0,(CONCATENATE("ERC",'Valoració '!$D$7,"00",A19)),"")</f>
        <v/>
      </c>
    </row>
    <row r="20" spans="1:6">
      <c r="A20" s="166">
        <v>14</v>
      </c>
      <c r="B20" s="11"/>
      <c r="C20" s="24"/>
      <c r="D20" s="11"/>
      <c r="E20" s="11"/>
      <c r="F20" s="171" t="str">
        <f>IF(B20&gt;0,(CONCATENATE("ERC",'Valoració '!$D$7,"00",A20)),"")</f>
        <v/>
      </c>
    </row>
    <row r="21" spans="1:6">
      <c r="A21" s="166">
        <v>15</v>
      </c>
      <c r="B21" s="11"/>
      <c r="C21" s="24"/>
      <c r="D21" s="11"/>
      <c r="E21" s="11"/>
      <c r="F21" s="171" t="str">
        <f>IF(B21&gt;0,(CONCATENATE("ERC",'Valoració '!$D$7,"00",A21)),"")</f>
        <v/>
      </c>
    </row>
    <row r="22" spans="1:6">
      <c r="A22" s="166">
        <v>16</v>
      </c>
      <c r="B22" s="11"/>
      <c r="C22" s="24"/>
      <c r="D22" s="11"/>
      <c r="E22" s="11"/>
      <c r="F22" s="171" t="str">
        <f>IF(B22&gt;0,(CONCATENATE("ERC",'Valoració '!$D$7,"00",A22)),"")</f>
        <v/>
      </c>
    </row>
    <row r="23" spans="1:6">
      <c r="A23" s="166">
        <v>17</v>
      </c>
      <c r="B23" s="11"/>
      <c r="C23" s="24"/>
      <c r="D23" s="11"/>
      <c r="E23" s="11"/>
      <c r="F23" s="171" t="str">
        <f>IF(B23&gt;0,(CONCATENATE("ERC",'Valoració '!$D$7,"00",A23)),"")</f>
        <v/>
      </c>
    </row>
    <row r="24" spans="1:6">
      <c r="A24" s="166">
        <v>18</v>
      </c>
      <c r="B24" s="11"/>
      <c r="C24" s="24"/>
      <c r="D24" s="11"/>
      <c r="E24" s="11"/>
      <c r="F24" s="171" t="str">
        <f>IF(B24&gt;0,(CONCATENATE("ERC",'Valoració '!$D$7,"00",A24)),"")</f>
        <v/>
      </c>
    </row>
    <row r="25" spans="1:6">
      <c r="A25" s="166">
        <v>19</v>
      </c>
      <c r="B25" s="11"/>
      <c r="C25" s="24"/>
      <c r="D25" s="11"/>
      <c r="E25" s="11"/>
      <c r="F25" s="171" t="str">
        <f>IF(B25&gt;0,(CONCATENATE("ERC",'Valoració '!$D$7,"00",A25)),"")</f>
        <v/>
      </c>
    </row>
    <row r="26" spans="1:6">
      <c r="A26" s="166">
        <v>20</v>
      </c>
      <c r="B26" s="11"/>
      <c r="C26" s="24"/>
      <c r="D26" s="11"/>
      <c r="E26" s="11"/>
      <c r="F26" s="171" t="str">
        <f>IF(B26&gt;0,(CONCATENATE("ERC",'Valoració '!$D$7,"00",A26)),"")</f>
        <v/>
      </c>
    </row>
    <row r="27" spans="1:6">
      <c r="A27" s="166">
        <v>21</v>
      </c>
      <c r="B27" s="11"/>
      <c r="C27" s="24"/>
      <c r="D27" s="11"/>
      <c r="E27" s="11"/>
      <c r="F27" s="171" t="str">
        <f>IF(B27&gt;0,(CONCATENATE("ERC",'Valoració '!$D$7,"00",A27)),"")</f>
        <v/>
      </c>
    </row>
    <row r="28" spans="1:6">
      <c r="A28" s="166">
        <v>22</v>
      </c>
      <c r="B28" s="11"/>
      <c r="C28" s="24"/>
      <c r="D28" s="11"/>
      <c r="E28" s="11"/>
      <c r="F28" s="171" t="str">
        <f>IF(B28&gt;0,(CONCATENATE("ERC",'Valoració '!$D$7,"00",A28)),"")</f>
        <v/>
      </c>
    </row>
    <row r="29" spans="1:6">
      <c r="A29" s="166">
        <v>23</v>
      </c>
      <c r="B29" s="11"/>
      <c r="C29" s="24"/>
      <c r="D29" s="11"/>
      <c r="E29" s="11"/>
      <c r="F29" s="171" t="str">
        <f>IF(B29&gt;0,(CONCATENATE("ERC",'Valoració '!$D$7,"00",A29)),"")</f>
        <v/>
      </c>
    </row>
    <row r="30" spans="1:6">
      <c r="A30" s="166">
        <v>24</v>
      </c>
      <c r="B30" s="11"/>
      <c r="C30" s="24"/>
      <c r="D30" s="11"/>
      <c r="E30" s="11"/>
      <c r="F30" s="171" t="str">
        <f>IF(B30&gt;0,(CONCATENATE("ERC",'Valoració '!$D$7,"00",A30)),"")</f>
        <v/>
      </c>
    </row>
    <row r="31" spans="1:6">
      <c r="A31" s="166">
        <v>25</v>
      </c>
      <c r="B31" s="11"/>
      <c r="C31" s="24"/>
      <c r="D31" s="11"/>
      <c r="E31" s="11"/>
      <c r="F31" s="171" t="str">
        <f>IF(B31&gt;0,(CONCATENATE("ERC",'Valoració '!$D$7,"00",A31)),"")</f>
        <v/>
      </c>
    </row>
    <row r="32" spans="1:6">
      <c r="A32" s="166">
        <v>26</v>
      </c>
      <c r="B32" s="11"/>
      <c r="C32" s="24"/>
      <c r="D32" s="11"/>
      <c r="E32" s="11"/>
      <c r="F32" s="171" t="str">
        <f>IF(B32&gt;0,(CONCATENATE("ERC",'Valoració '!$D$7,"00",A32)),"")</f>
        <v/>
      </c>
    </row>
    <row r="33" spans="1:6">
      <c r="A33" s="166">
        <v>27</v>
      </c>
      <c r="B33" s="11"/>
      <c r="C33" s="24"/>
      <c r="D33" s="11"/>
      <c r="E33" s="11"/>
      <c r="F33" s="171" t="str">
        <f>IF(B33&gt;0,(CONCATENATE("ERC",'Valoració '!$D$7,"00",A33)),"")</f>
        <v/>
      </c>
    </row>
    <row r="34" spans="1:6">
      <c r="A34" s="166">
        <v>28</v>
      </c>
      <c r="B34" s="11"/>
      <c r="C34" s="24"/>
      <c r="D34" s="11"/>
      <c r="E34" s="11"/>
      <c r="F34" s="171" t="str">
        <f>IF(B34&gt;0,(CONCATENATE("ERC",'Valoració '!$D$7,"00",A34)),"")</f>
        <v/>
      </c>
    </row>
    <row r="35" spans="1:6">
      <c r="A35" s="166">
        <v>29</v>
      </c>
      <c r="B35" s="11"/>
      <c r="C35" s="24"/>
      <c r="D35" s="11"/>
      <c r="E35" s="11"/>
      <c r="F35" s="171" t="str">
        <f>IF(B35&gt;0,(CONCATENATE("ERC",'Valoració '!$D$7,"00",A35)),"")</f>
        <v/>
      </c>
    </row>
    <row r="36" spans="1:6">
      <c r="A36" s="166">
        <v>30</v>
      </c>
      <c r="B36" s="11"/>
      <c r="C36" s="24"/>
      <c r="D36" s="11"/>
      <c r="E36" s="11"/>
      <c r="F36" s="171" t="str">
        <f>IF(B36&gt;0,(CONCATENATE("ERC",'Valoració '!$D$7,"00",A36)),"")</f>
        <v/>
      </c>
    </row>
    <row r="37" spans="1:6">
      <c r="A37" s="166">
        <v>31</v>
      </c>
      <c r="B37" s="11"/>
      <c r="C37" s="24"/>
      <c r="D37" s="11"/>
      <c r="E37" s="11"/>
      <c r="F37" s="171" t="str">
        <f>IF(B37&gt;0,(CONCATENATE("ERC",'Valoració '!$D$7,"00",A37)),"")</f>
        <v/>
      </c>
    </row>
    <row r="38" spans="1:6">
      <c r="A38" s="166">
        <v>32</v>
      </c>
      <c r="B38" s="11"/>
      <c r="C38" s="24"/>
      <c r="D38" s="11"/>
      <c r="E38" s="11"/>
      <c r="F38" s="171" t="str">
        <f>IF(B38&gt;0,(CONCATENATE("ERC",'Valoració '!$D$7,"00",A38)),"")</f>
        <v/>
      </c>
    </row>
    <row r="39" spans="1:6">
      <c r="A39" s="166">
        <v>33</v>
      </c>
      <c r="B39" s="11"/>
      <c r="C39" s="24"/>
      <c r="D39" s="11"/>
      <c r="E39" s="11"/>
      <c r="F39" s="171" t="str">
        <f>IF(B39&gt;0,(CONCATENATE("ERC",'Valoració '!$D$7,"00",A39)),"")</f>
        <v/>
      </c>
    </row>
    <row r="40" spans="1:6">
      <c r="A40" s="166">
        <v>34</v>
      </c>
      <c r="B40" s="11"/>
      <c r="C40" s="24"/>
      <c r="D40" s="11"/>
      <c r="E40" s="11"/>
      <c r="F40" s="171" t="str">
        <f>IF(B40&gt;0,(CONCATENATE("ERC",'Valoració '!$D$7,"00",A40)),"")</f>
        <v/>
      </c>
    </row>
    <row r="41" spans="1:6">
      <c r="A41" s="166">
        <v>35</v>
      </c>
      <c r="B41" s="11"/>
      <c r="C41" s="24"/>
      <c r="D41" s="11"/>
      <c r="E41" s="11"/>
      <c r="F41" s="171" t="str">
        <f>IF(B41&gt;0,(CONCATENATE("ERC",'Valoració '!$D$7,"00",A41)),"")</f>
        <v/>
      </c>
    </row>
    <row r="42" spans="1:6">
      <c r="A42" s="166">
        <v>36</v>
      </c>
      <c r="B42" s="11"/>
      <c r="C42" s="24"/>
      <c r="D42" s="11"/>
      <c r="E42" s="11"/>
      <c r="F42" s="171" t="str">
        <f>IF(B42&gt;0,(CONCATENATE("ERC",'Valoració '!$D$7,"00",A42)),"")</f>
        <v/>
      </c>
    </row>
    <row r="43" spans="1:6">
      <c r="A43" s="166">
        <v>37</v>
      </c>
      <c r="B43" s="11"/>
      <c r="C43" s="24"/>
      <c r="D43" s="11"/>
      <c r="E43" s="11"/>
      <c r="F43" s="171" t="str">
        <f>IF(B43&gt;0,(CONCATENATE("ERC",'Valoració '!$D$7,"00",A43)),"")</f>
        <v/>
      </c>
    </row>
    <row r="44" spans="1:6">
      <c r="A44" s="166">
        <v>38</v>
      </c>
      <c r="B44" s="11"/>
      <c r="C44" s="24"/>
      <c r="D44" s="11"/>
      <c r="E44" s="11"/>
      <c r="F44" s="171" t="str">
        <f>IF(B44&gt;0,(CONCATENATE("ERC",'Valoració '!$D$7,"00",A44)),"")</f>
        <v/>
      </c>
    </row>
    <row r="45" spans="1:6">
      <c r="A45" s="166">
        <v>39</v>
      </c>
      <c r="B45" s="11"/>
      <c r="C45" s="24"/>
      <c r="D45" s="11"/>
      <c r="E45" s="11"/>
      <c r="F45" s="171" t="str">
        <f>IF(B45&gt;0,(CONCATENATE("ERC",'Valoració '!$D$7,"00",A45)),"")</f>
        <v/>
      </c>
    </row>
    <row r="46" spans="1:6">
      <c r="A46" s="166">
        <v>40</v>
      </c>
      <c r="B46" s="11"/>
      <c r="C46" s="24"/>
      <c r="D46" s="11"/>
      <c r="E46" s="11"/>
      <c r="F46" s="171" t="str">
        <f>IF(B46&gt;0,(CONCATENATE("ERC",'Valoració '!$D$7,"00",A46)),"")</f>
        <v/>
      </c>
    </row>
    <row r="47" spans="1:6">
      <c r="A47" s="166">
        <v>41</v>
      </c>
      <c r="B47" s="11"/>
      <c r="C47" s="24"/>
      <c r="D47" s="11"/>
      <c r="E47" s="11"/>
      <c r="F47" s="171" t="str">
        <f>IF(B47&gt;0,(CONCATENATE("ERC",'Valoració '!$D$7,"00",A47)),"")</f>
        <v/>
      </c>
    </row>
    <row r="48" spans="1:6">
      <c r="A48" s="166">
        <v>42</v>
      </c>
      <c r="B48" s="11"/>
      <c r="C48" s="24"/>
      <c r="D48" s="11"/>
      <c r="E48" s="11"/>
      <c r="F48" s="171" t="str">
        <f>IF(B48&gt;0,(CONCATENATE("ERC",'Valoració '!$D$7,"00",A48)),"")</f>
        <v/>
      </c>
    </row>
    <row r="49" spans="1:6">
      <c r="A49" s="166">
        <v>43</v>
      </c>
      <c r="B49" s="11"/>
      <c r="C49" s="24"/>
      <c r="D49" s="11"/>
      <c r="E49" s="11"/>
      <c r="F49" s="171" t="str">
        <f>IF(B49&gt;0,(CONCATENATE("ERC",'Valoració '!$D$7,"00",A49)),"")</f>
        <v/>
      </c>
    </row>
    <row r="50" spans="1:6">
      <c r="A50" s="166">
        <v>44</v>
      </c>
      <c r="B50" s="11"/>
      <c r="C50" s="24"/>
      <c r="D50" s="11"/>
      <c r="E50" s="11"/>
      <c r="F50" s="171" t="str">
        <f>IF(B50&gt;0,(CONCATENATE("ERC",'Valoració '!$D$7,"00",A50)),"")</f>
        <v/>
      </c>
    </row>
    <row r="51" spans="1:6">
      <c r="A51" s="166">
        <v>45</v>
      </c>
      <c r="B51" s="11"/>
      <c r="C51" s="24"/>
      <c r="D51" s="11"/>
      <c r="E51" s="11"/>
      <c r="F51" s="171" t="str">
        <f>IF(B51&gt;0,(CONCATENATE("ERC",'Valoració '!$D$7,"00",A51)),"")</f>
        <v/>
      </c>
    </row>
    <row r="52" spans="1:6">
      <c r="A52" s="166">
        <v>46</v>
      </c>
      <c r="B52" s="11"/>
      <c r="C52" s="24"/>
      <c r="D52" s="11"/>
      <c r="E52" s="11"/>
      <c r="F52" s="171" t="str">
        <f>IF(B52&gt;0,(CONCATENATE("ERC",'Valoració '!$D$7,"00",A52)),"")</f>
        <v/>
      </c>
    </row>
    <row r="53" spans="1:6">
      <c r="A53" s="166">
        <v>47</v>
      </c>
      <c r="B53" s="11"/>
      <c r="C53" s="24"/>
      <c r="D53" s="11"/>
      <c r="E53" s="11"/>
      <c r="F53" s="171" t="str">
        <f>IF(B53&gt;0,(CONCATENATE("ERC",'Valoració '!$D$7,"00",A53)),"")</f>
        <v/>
      </c>
    </row>
    <row r="54" spans="1:6">
      <c r="A54" s="166">
        <v>48</v>
      </c>
      <c r="B54" s="11"/>
      <c r="C54" s="24"/>
      <c r="D54" s="11"/>
      <c r="E54" s="11"/>
      <c r="F54" s="171" t="str">
        <f>IF(B54&gt;0,(CONCATENATE("ERC",'Valoració '!$D$7,"00",A54)),"")</f>
        <v/>
      </c>
    </row>
    <row r="55" spans="1:6">
      <c r="A55" s="166">
        <v>49</v>
      </c>
      <c r="B55" s="11"/>
      <c r="C55" s="24"/>
      <c r="D55" s="11"/>
      <c r="E55" s="11"/>
      <c r="F55" s="171" t="str">
        <f>IF(B55&gt;0,(CONCATENATE("ERC",'Valoració '!$D$7,"00",A55)),"")</f>
        <v/>
      </c>
    </row>
    <row r="56" spans="1:6">
      <c r="A56" s="166">
        <v>50</v>
      </c>
      <c r="B56" s="11"/>
      <c r="C56" s="24"/>
      <c r="D56" s="11"/>
      <c r="E56" s="11"/>
      <c r="F56" s="171" t="str">
        <f>IF(B56&gt;0,(CONCATENATE("ERC",'Valoració '!$D$7,"00",A56)),"")</f>
        <v/>
      </c>
    </row>
    <row r="57" spans="1:6">
      <c r="A57" s="166">
        <v>51</v>
      </c>
      <c r="B57" s="11"/>
      <c r="C57" s="24"/>
      <c r="D57" s="11"/>
      <c r="E57" s="11"/>
      <c r="F57" s="171" t="str">
        <f>IF(B57&gt;0,(CONCATENATE("ERC",'Valoració '!$D$7,"00",A57)),"")</f>
        <v/>
      </c>
    </row>
    <row r="58" spans="1:6">
      <c r="A58" s="166">
        <v>52</v>
      </c>
      <c r="B58" s="11"/>
      <c r="C58" s="24"/>
      <c r="D58" s="11"/>
      <c r="E58" s="11"/>
      <c r="F58" s="171" t="str">
        <f>IF(B58&gt;0,(CONCATENATE("ERC",'Valoració '!$D$7,"00",A58)),"")</f>
        <v/>
      </c>
    </row>
    <row r="59" spans="1:6">
      <c r="A59" s="166">
        <v>53</v>
      </c>
      <c r="B59" s="11"/>
      <c r="C59" s="24"/>
      <c r="D59" s="11"/>
      <c r="E59" s="11"/>
      <c r="F59" s="171" t="str">
        <f>IF(B59&gt;0,(CONCATENATE("ERC",'Valoració '!$D$7,"00",A59)),"")</f>
        <v/>
      </c>
    </row>
    <row r="60" spans="1:6">
      <c r="A60" s="166">
        <v>54</v>
      </c>
      <c r="B60" s="11"/>
      <c r="C60" s="24"/>
      <c r="D60" s="11"/>
      <c r="E60" s="11"/>
      <c r="F60" s="171" t="str">
        <f>IF(B60&gt;0,(CONCATENATE("ERC",'Valoració '!$D$7,"00",A60)),"")</f>
        <v/>
      </c>
    </row>
    <row r="61" spans="1:6">
      <c r="A61" s="166">
        <v>55</v>
      </c>
      <c r="B61" s="11"/>
      <c r="C61" s="24"/>
      <c r="D61" s="11"/>
      <c r="E61" s="11"/>
      <c r="F61" s="171" t="str">
        <f>IF(B61&gt;0,(CONCATENATE("ERC",'Valoració '!$D$7,"00",A61)),"")</f>
        <v/>
      </c>
    </row>
    <row r="62" spans="1:6">
      <c r="A62" s="166">
        <v>56</v>
      </c>
      <c r="B62" s="11"/>
      <c r="C62" s="24"/>
      <c r="D62" s="11"/>
      <c r="E62" s="11"/>
      <c r="F62" s="171" t="str">
        <f>IF(B62&gt;0,(CONCATENATE("ERC",'Valoració '!$D$7,"00",A62)),"")</f>
        <v/>
      </c>
    </row>
    <row r="63" spans="1:6">
      <c r="A63" s="166">
        <v>57</v>
      </c>
      <c r="B63" s="11"/>
      <c r="C63" s="24"/>
      <c r="D63" s="11"/>
      <c r="E63" s="11"/>
      <c r="F63" s="171" t="str">
        <f>IF(B63&gt;0,(CONCATENATE("ERC",'Valoració '!$D$7,"00",A63)),"")</f>
        <v/>
      </c>
    </row>
    <row r="64" spans="1:6">
      <c r="A64" s="166">
        <v>58</v>
      </c>
      <c r="B64" s="11"/>
      <c r="C64" s="24"/>
      <c r="D64" s="11"/>
      <c r="E64" s="11"/>
      <c r="F64" s="171" t="str">
        <f>IF(B64&gt;0,(CONCATENATE("ERC",'Valoració '!$D$7,"00",A64)),"")</f>
        <v/>
      </c>
    </row>
    <row r="65" spans="1:6">
      <c r="A65" s="166">
        <v>59</v>
      </c>
      <c r="B65" s="11"/>
      <c r="C65" s="24"/>
      <c r="D65" s="11"/>
      <c r="E65" s="11"/>
      <c r="F65" s="171" t="str">
        <f>IF(B65&gt;0,(CONCATENATE("ERC",'Valoració '!$D$7,"00",A65)),"")</f>
        <v/>
      </c>
    </row>
    <row r="66" spans="1:6">
      <c r="A66" s="166">
        <v>60</v>
      </c>
      <c r="B66" s="11"/>
      <c r="C66" s="24"/>
      <c r="D66" s="11"/>
      <c r="E66" s="11"/>
      <c r="F66" s="171" t="str">
        <f>IF(B66&gt;0,(CONCATENATE("ERC",'Valoració '!$D$7,"00",A66)),"")</f>
        <v/>
      </c>
    </row>
    <row r="67" spans="1:6">
      <c r="A67" s="166">
        <v>61</v>
      </c>
      <c r="B67" s="11"/>
      <c r="C67" s="24"/>
      <c r="D67" s="11"/>
      <c r="E67" s="11"/>
      <c r="F67" s="171" t="str">
        <f>IF(B67&gt;0,(CONCATENATE("ERC",'Valoració '!$D$7,"00",A67)),"")</f>
        <v/>
      </c>
    </row>
    <row r="68" spans="1:6">
      <c r="A68" s="166">
        <v>62</v>
      </c>
      <c r="B68" s="11"/>
      <c r="C68" s="24"/>
      <c r="D68" s="11"/>
      <c r="E68" s="11"/>
      <c r="F68" s="171" t="str">
        <f>IF(B68&gt;0,(CONCATENATE("ERC",'Valoració '!$D$7,"00",A68)),"")</f>
        <v/>
      </c>
    </row>
    <row r="69" spans="1:6">
      <c r="A69" s="166">
        <v>63</v>
      </c>
      <c r="B69" s="11"/>
      <c r="C69" s="24"/>
      <c r="D69" s="11"/>
      <c r="E69" s="11"/>
      <c r="F69" s="171" t="str">
        <f>IF(B69&gt;0,(CONCATENATE("ERC",'Valoració '!$D$7,"00",A69)),"")</f>
        <v/>
      </c>
    </row>
    <row r="70" spans="1:6">
      <c r="A70" s="166">
        <v>64</v>
      </c>
      <c r="B70" s="11"/>
      <c r="C70" s="24"/>
      <c r="D70" s="11"/>
      <c r="E70" s="11"/>
      <c r="F70" s="171" t="str">
        <f>IF(B70&gt;0,(CONCATENATE("ERC",'Valoració '!$D$7,"00",A70)),"")</f>
        <v/>
      </c>
    </row>
    <row r="71" spans="1:6">
      <c r="A71" s="166">
        <v>65</v>
      </c>
      <c r="B71" s="11"/>
      <c r="C71" s="24"/>
      <c r="D71" s="11"/>
      <c r="E71" s="11"/>
      <c r="F71" s="171" t="str">
        <f>IF(B71&gt;0,(CONCATENATE("ERC",'Valoració '!$D$7,"00",A71)),"")</f>
        <v/>
      </c>
    </row>
    <row r="72" spans="1:6">
      <c r="A72" s="166">
        <v>66</v>
      </c>
      <c r="B72" s="11"/>
      <c r="C72" s="24"/>
      <c r="D72" s="11"/>
      <c r="E72" s="11"/>
      <c r="F72" s="171" t="str">
        <f>IF(B72&gt;0,(CONCATENATE("ERC",'Valoració '!$D$7,"00",A72)),"")</f>
        <v/>
      </c>
    </row>
    <row r="73" spans="1:6">
      <c r="A73" s="166">
        <v>67</v>
      </c>
      <c r="B73" s="11"/>
      <c r="C73" s="24"/>
      <c r="D73" s="11"/>
      <c r="E73" s="11"/>
      <c r="F73" s="171" t="str">
        <f>IF(B73&gt;0,(CONCATENATE("ERC",'Valoració '!$D$7,"00",A73)),"")</f>
        <v/>
      </c>
    </row>
    <row r="74" spans="1:6">
      <c r="A74" s="166">
        <v>68</v>
      </c>
      <c r="B74" s="11"/>
      <c r="C74" s="24"/>
      <c r="D74" s="11"/>
      <c r="E74" s="11"/>
      <c r="F74" s="171" t="str">
        <f>IF(B74&gt;0,(CONCATENATE("ERC",'Valoració '!$D$7,"00",A74)),"")</f>
        <v/>
      </c>
    </row>
    <row r="75" spans="1:6">
      <c r="A75" s="166">
        <v>69</v>
      </c>
      <c r="B75" s="11"/>
      <c r="C75" s="24"/>
      <c r="D75" s="11"/>
      <c r="E75" s="11"/>
      <c r="F75" s="171" t="str">
        <f>IF(B75&gt;0,(CONCATENATE("ERC",'Valoració '!$D$7,"00",A75)),"")</f>
        <v/>
      </c>
    </row>
    <row r="76" spans="1:6">
      <c r="A76" s="166">
        <v>70</v>
      </c>
      <c r="B76" s="11"/>
      <c r="C76" s="24"/>
      <c r="D76" s="11"/>
      <c r="E76" s="11"/>
      <c r="F76" s="171" t="str">
        <f>IF(B76&gt;0,(CONCATENATE("ERC",'Valoració '!$D$7,"00",A76)),"")</f>
        <v/>
      </c>
    </row>
    <row r="77" spans="1:6">
      <c r="A77" s="166">
        <v>71</v>
      </c>
      <c r="B77" s="11"/>
      <c r="C77" s="24"/>
      <c r="D77" s="11"/>
      <c r="E77" s="11"/>
      <c r="F77" s="171" t="str">
        <f>IF(B77&gt;0,(CONCATENATE("ERC",'Valoració '!$D$7,"00",A77)),"")</f>
        <v/>
      </c>
    </row>
    <row r="78" spans="1:6">
      <c r="A78" s="166">
        <v>72</v>
      </c>
      <c r="B78" s="11"/>
      <c r="C78" s="24"/>
      <c r="D78" s="11"/>
      <c r="E78" s="11"/>
      <c r="F78" s="171" t="str">
        <f>IF(B78&gt;0,(CONCATENATE("ERC",'Valoració '!$D$7,"00",A78)),"")</f>
        <v/>
      </c>
    </row>
    <row r="79" spans="1:6">
      <c r="A79" s="166">
        <v>73</v>
      </c>
      <c r="B79" s="11"/>
      <c r="C79" s="24"/>
      <c r="D79" s="11"/>
      <c r="E79" s="11"/>
      <c r="F79" s="171" t="str">
        <f>IF(B79&gt;0,(CONCATENATE("ERC",'Valoració '!$D$7,"00",A79)),"")</f>
        <v/>
      </c>
    </row>
    <row r="80" spans="1:6">
      <c r="A80" s="166">
        <v>74</v>
      </c>
      <c r="B80" s="11"/>
      <c r="C80" s="24"/>
      <c r="D80" s="11"/>
      <c r="E80" s="11"/>
      <c r="F80" s="171" t="str">
        <f>IF(B80&gt;0,(CONCATENATE("ERC",'Valoració '!$D$7,"00",A80)),"")</f>
        <v/>
      </c>
    </row>
    <row r="81" spans="1:6">
      <c r="A81" s="166">
        <v>75</v>
      </c>
      <c r="B81" s="11"/>
      <c r="C81" s="24"/>
      <c r="D81" s="11"/>
      <c r="E81" s="11"/>
      <c r="F81" s="171" t="str">
        <f>IF(B81&gt;0,(CONCATENATE("ERC",'Valoració '!$D$7,"00",A81)),"")</f>
        <v/>
      </c>
    </row>
    <row r="82" spans="1:6">
      <c r="A82" s="166">
        <v>76</v>
      </c>
      <c r="B82" s="11"/>
      <c r="C82" s="24"/>
      <c r="D82" s="11"/>
      <c r="E82" s="11"/>
      <c r="F82" s="171" t="str">
        <f>IF(B82&gt;0,(CONCATENATE("ERC",'Valoració '!$D$7,"00",A82)),"")</f>
        <v/>
      </c>
    </row>
    <row r="83" spans="1:6">
      <c r="A83" s="166">
        <v>77</v>
      </c>
      <c r="B83" s="11"/>
      <c r="C83" s="24"/>
      <c r="D83" s="11"/>
      <c r="E83" s="11"/>
      <c r="F83" s="171" t="str">
        <f>IF(B83&gt;0,(CONCATENATE("ERC",'Valoració '!$D$7,"00",A83)),"")</f>
        <v/>
      </c>
    </row>
    <row r="84" spans="1:6">
      <c r="A84" s="166">
        <v>78</v>
      </c>
      <c r="B84" s="11"/>
      <c r="C84" s="24"/>
      <c r="D84" s="11"/>
      <c r="E84" s="11"/>
      <c r="F84" s="171" t="str">
        <f>IF(B84&gt;0,(CONCATENATE("ERC",'Valoració '!$D$7,"00",A84)),"")</f>
        <v/>
      </c>
    </row>
    <row r="85" spans="1:6">
      <c r="A85" s="166">
        <v>79</v>
      </c>
      <c r="B85" s="11"/>
      <c r="C85" s="24"/>
      <c r="D85" s="11"/>
      <c r="E85" s="11"/>
      <c r="F85" s="171" t="str">
        <f>IF(B85&gt;0,(CONCATENATE("ERC",'Valoració '!$D$7,"00",A85)),"")</f>
        <v/>
      </c>
    </row>
    <row r="86" spans="1:6">
      <c r="A86" s="166">
        <v>80</v>
      </c>
      <c r="B86" s="11"/>
      <c r="C86" s="24"/>
      <c r="D86" s="11"/>
      <c r="E86" s="11"/>
      <c r="F86" s="171" t="str">
        <f>IF(B86&gt;0,(CONCATENATE("ERC",'Valoració '!$D$7,"00",A86)),"")</f>
        <v/>
      </c>
    </row>
    <row r="87" spans="1:6">
      <c r="A87" s="166">
        <v>81</v>
      </c>
      <c r="B87" s="11"/>
      <c r="C87" s="24"/>
      <c r="D87" s="11"/>
      <c r="E87" s="11"/>
      <c r="F87" s="171" t="str">
        <f>IF(B87&gt;0,(CONCATENATE("ERC",'Valoració '!$D$7,"00",A87)),"")</f>
        <v/>
      </c>
    </row>
    <row r="88" spans="1:6">
      <c r="A88" s="166">
        <v>82</v>
      </c>
      <c r="B88" s="11"/>
      <c r="C88" s="24"/>
      <c r="D88" s="11"/>
      <c r="E88" s="11"/>
      <c r="F88" s="171" t="str">
        <f>IF(B88&gt;0,(CONCATENATE("ERC",'Valoració '!$D$7,"00",A88)),"")</f>
        <v/>
      </c>
    </row>
    <row r="89" spans="1:6">
      <c r="A89" s="166">
        <v>83</v>
      </c>
      <c r="B89" s="11"/>
      <c r="C89" s="24"/>
      <c r="D89" s="11"/>
      <c r="E89" s="11"/>
      <c r="F89" s="171" t="str">
        <f>IF(B89&gt;0,(CONCATENATE("ERC",'Valoració '!$D$7,"00",A89)),"")</f>
        <v/>
      </c>
    </row>
    <row r="90" spans="1:6">
      <c r="A90" s="166">
        <v>84</v>
      </c>
      <c r="B90" s="11"/>
      <c r="C90" s="24"/>
      <c r="D90" s="11"/>
      <c r="E90" s="11"/>
      <c r="F90" s="171" t="str">
        <f>IF(B90&gt;0,(CONCATENATE("ERC",'Valoració '!$D$7,"00",A90)),"")</f>
        <v/>
      </c>
    </row>
    <row r="91" spans="1:6">
      <c r="A91" s="166">
        <v>85</v>
      </c>
      <c r="B91" s="11"/>
      <c r="C91" s="24"/>
      <c r="D91" s="11"/>
      <c r="E91" s="11"/>
      <c r="F91" s="171" t="str">
        <f>IF(B91&gt;0,(CONCATENATE("ERC",'Valoració '!$D$7,"00",A91)),"")</f>
        <v/>
      </c>
    </row>
    <row r="92" spans="1:6">
      <c r="A92" s="166">
        <v>86</v>
      </c>
      <c r="B92" s="11"/>
      <c r="C92" s="24"/>
      <c r="D92" s="11"/>
      <c r="E92" s="11"/>
      <c r="F92" s="171" t="str">
        <f>IF(B92&gt;0,(CONCATENATE("ERC",'Valoració '!$D$7,"00",A92)),"")</f>
        <v/>
      </c>
    </row>
    <row r="93" spans="1:6">
      <c r="A93" s="166">
        <v>87</v>
      </c>
      <c r="B93" s="11"/>
      <c r="C93" s="24"/>
      <c r="D93" s="11"/>
      <c r="E93" s="11"/>
      <c r="F93" s="171" t="str">
        <f>IF(B93&gt;0,(CONCATENATE("ERC",'Valoració '!$D$7,"00",A93)),"")</f>
        <v/>
      </c>
    </row>
    <row r="94" spans="1:6">
      <c r="A94" s="166">
        <v>88</v>
      </c>
      <c r="B94" s="11"/>
      <c r="C94" s="24"/>
      <c r="D94" s="11"/>
      <c r="E94" s="11"/>
      <c r="F94" s="171" t="str">
        <f>IF(B94&gt;0,(CONCATENATE("ERC",'Valoració '!$D$7,"00",A94)),"")</f>
        <v/>
      </c>
    </row>
    <row r="95" spans="1:6">
      <c r="A95" s="166">
        <v>89</v>
      </c>
      <c r="B95" s="11"/>
      <c r="C95" s="24"/>
      <c r="D95" s="11"/>
      <c r="E95" s="11"/>
      <c r="F95" s="171" t="str">
        <f>IF(B95&gt;0,(CONCATENATE("ERC",'Valoració '!$D$7,"00",A95)),"")</f>
        <v/>
      </c>
    </row>
    <row r="96" spans="1:6">
      <c r="A96" s="166">
        <v>90</v>
      </c>
      <c r="B96" s="11"/>
      <c r="C96" s="24"/>
      <c r="D96" s="11"/>
      <c r="E96" s="11"/>
      <c r="F96" s="171" t="str">
        <f>IF(B96&gt;0,(CONCATENATE("ERC",'Valoració '!$D$7,"00",A96)),"")</f>
        <v/>
      </c>
    </row>
    <row r="97" spans="1:6">
      <c r="A97" s="166">
        <v>91</v>
      </c>
      <c r="B97" s="11"/>
      <c r="C97" s="24"/>
      <c r="D97" s="11"/>
      <c r="E97" s="11"/>
      <c r="F97" s="171" t="str">
        <f>IF(B97&gt;0,(CONCATENATE("ERC",'Valoració '!$D$7,"00",A97)),"")</f>
        <v/>
      </c>
    </row>
    <row r="98" spans="1:6">
      <c r="A98" s="166">
        <v>92</v>
      </c>
      <c r="B98" s="11"/>
      <c r="C98" s="24"/>
      <c r="D98" s="11"/>
      <c r="E98" s="11"/>
      <c r="F98" s="171" t="str">
        <f>IF(B98&gt;0,(CONCATENATE("ERC",'Valoració '!$D$7,"00",A98)),"")</f>
        <v/>
      </c>
    </row>
    <row r="99" spans="1:6">
      <c r="A99" s="166">
        <v>93</v>
      </c>
      <c r="B99" s="11"/>
      <c r="C99" s="24"/>
      <c r="D99" s="11"/>
      <c r="E99" s="11"/>
      <c r="F99" s="171" t="str">
        <f>IF(B99&gt;0,(CONCATENATE("ERC",'Valoració '!$D$7,"00",A99)),"")</f>
        <v/>
      </c>
    </row>
    <row r="100" spans="1:6">
      <c r="A100" s="166">
        <v>94</v>
      </c>
      <c r="B100" s="11"/>
      <c r="C100" s="24"/>
      <c r="D100" s="11"/>
      <c r="E100" s="11"/>
      <c r="F100" s="171" t="str">
        <f>IF(B100&gt;0,(CONCATENATE("ERC",'Valoració '!$D$7,"00",A100)),"")</f>
        <v/>
      </c>
    </row>
    <row r="101" spans="1:6">
      <c r="A101" s="166">
        <v>95</v>
      </c>
      <c r="B101" s="11"/>
      <c r="C101" s="24"/>
      <c r="D101" s="11"/>
      <c r="E101" s="11"/>
      <c r="F101" s="171" t="str">
        <f>IF(B101&gt;0,(CONCATENATE("ERC",'Valoració '!$D$7,"00",A101)),"")</f>
        <v/>
      </c>
    </row>
    <row r="102" spans="1:6">
      <c r="A102" s="166">
        <v>96</v>
      </c>
      <c r="B102" s="11"/>
      <c r="C102" s="24"/>
      <c r="D102" s="11"/>
      <c r="E102" s="11"/>
      <c r="F102" s="171" t="str">
        <f>IF(B102&gt;0,(CONCATENATE("ERC",'Valoració '!$D$7,"00",A102)),"")</f>
        <v/>
      </c>
    </row>
    <row r="103" spans="1:6">
      <c r="A103" s="166">
        <v>97</v>
      </c>
      <c r="B103" s="11"/>
      <c r="C103" s="24"/>
      <c r="D103" s="11"/>
      <c r="E103" s="11"/>
      <c r="F103" s="171" t="str">
        <f>IF(B103&gt;0,(CONCATENATE("ERC",'Valoració '!$D$7,"00",A103)),"")</f>
        <v/>
      </c>
    </row>
    <row r="104" spans="1:6">
      <c r="A104" s="166">
        <v>98</v>
      </c>
      <c r="B104" s="11"/>
      <c r="C104" s="24"/>
      <c r="D104" s="11"/>
      <c r="E104" s="11"/>
      <c r="F104" s="171" t="str">
        <f>IF(B104&gt;0,(CONCATENATE("ERC",'Valoració '!$D$7,"00",A104)),"")</f>
        <v/>
      </c>
    </row>
    <row r="105" spans="1:6">
      <c r="A105" s="166">
        <v>99</v>
      </c>
      <c r="B105" s="11"/>
      <c r="C105" s="24"/>
      <c r="D105" s="11"/>
      <c r="E105" s="11"/>
      <c r="F105" s="171" t="str">
        <f>IF(B105&gt;0,(CONCATENATE("ERC",'Valoració '!$D$7,"00",A105)),"")</f>
        <v/>
      </c>
    </row>
    <row r="106" spans="1:6">
      <c r="A106" s="167">
        <v>100</v>
      </c>
      <c r="B106" s="179"/>
      <c r="C106" s="24"/>
      <c r="D106" s="179"/>
      <c r="E106" s="179"/>
      <c r="F106" s="175" t="str">
        <f>IF(B106&gt;0,(CONCATENATE("ERC",'Valoració '!$D$7,"00",A106)),"")</f>
        <v/>
      </c>
    </row>
    <row r="108" spans="1:6" ht="15.75">
      <c r="B108" s="20"/>
      <c r="C108" s="20"/>
    </row>
  </sheetData>
  <sheetProtection algorithmName="SHA-512" hashValue="bOmEbj13+8b31nkWfto9UrVSZvD3dZSopS2kg57gwzCfrZcpY8q/U1JNvNiJmEqagGKEYD3OXDaTcx1lL/v+xg==" saltValue="Dnr0nF3miK/FB0H2h4PekQ==" spinCount="100000" sheet="1" objects="1" scenarios="1"/>
  <mergeCells count="1">
    <mergeCell ref="A5:D5"/>
  </mergeCells>
  <dataValidations count="1">
    <dataValidation type="list" allowBlank="1" showInputMessage="1" showErrorMessage="1" sqref="C7:C106" xr:uid="{EB61506C-D941-4613-831B-A7858BFE0A3D}">
      <formula1>"Advanced Grant,Consolidator Grant,Starting Grant"</formula1>
    </dataValidation>
  </dataValidations>
  <hyperlinks>
    <hyperlink ref="A4" r:id="rId1" xr:uid="{00000000-0004-0000-0500-000000000000}"/>
  </hyperlinks>
  <pageMargins left="0.7" right="0.7" top="0.75" bottom="0.75" header="0.3" footer="0.3"/>
  <pageSetup paperSize="9" orientation="portrait" verticalDpi="1200"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ull4"/>
  <dimension ref="A1:U107"/>
  <sheetViews>
    <sheetView zoomScaleNormal="100" workbookViewId="0">
      <pane ySplit="7" topLeftCell="A8" activePane="bottomLeft" state="frozen"/>
      <selection pane="bottomLeft" activeCell="A7" sqref="A7"/>
    </sheetView>
  </sheetViews>
  <sheetFormatPr defaultColWidth="9.140625" defaultRowHeight="15"/>
  <cols>
    <col min="2" max="2" width="40.140625" customWidth="1"/>
    <col min="3" max="3" width="23.42578125" customWidth="1"/>
    <col min="4" max="4" width="11.7109375" customWidth="1"/>
    <col min="5" max="5" width="23.42578125" customWidth="1"/>
    <col min="6" max="6" width="20.140625" customWidth="1"/>
    <col min="7" max="7" width="14.85546875" customWidth="1"/>
    <col min="8" max="8" width="17.5703125" customWidth="1"/>
    <col min="9" max="9" width="23.42578125" customWidth="1"/>
    <col min="10" max="10" width="32.28515625" customWidth="1"/>
    <col min="11" max="11" width="29.140625" customWidth="1"/>
    <col min="12" max="12" width="22.5703125" customWidth="1"/>
    <col min="13" max="13" width="23" customWidth="1"/>
    <col min="14" max="14" width="23.28515625" customWidth="1"/>
    <col min="15" max="15" width="16.5703125" customWidth="1"/>
    <col min="16" max="16" width="18.28515625" customWidth="1"/>
    <col min="17" max="17" width="32.85546875" customWidth="1"/>
    <col min="18" max="18" width="14" customWidth="1"/>
    <col min="19" max="19" width="19" style="13" customWidth="1"/>
  </cols>
  <sheetData>
    <row r="1" spans="1:21">
      <c r="A1" s="365" t="s">
        <v>462</v>
      </c>
      <c r="B1" s="365"/>
      <c r="C1" s="365"/>
    </row>
    <row r="2" spans="1:21">
      <c r="A2" s="364" t="s">
        <v>463</v>
      </c>
      <c r="B2" s="364"/>
      <c r="C2" s="364"/>
      <c r="I2" s="68" t="s">
        <v>464</v>
      </c>
    </row>
    <row r="3" spans="1:21">
      <c r="A3" s="16"/>
      <c r="I3" s="68" t="s">
        <v>465</v>
      </c>
    </row>
    <row r="4" spans="1:21" ht="26.25" customHeight="1">
      <c r="A4" s="23" t="s">
        <v>454</v>
      </c>
      <c r="B4" s="75" t="s">
        <v>466</v>
      </c>
      <c r="C4" s="128"/>
      <c r="D4" s="129">
        <f>SUM(Q8:Q107)</f>
        <v>0</v>
      </c>
      <c r="U4" s="23" t="s">
        <v>454</v>
      </c>
    </row>
    <row r="5" spans="1:21">
      <c r="A5" s="16"/>
    </row>
    <row r="6" spans="1:21" ht="15.75">
      <c r="A6" s="361" t="s">
        <v>467</v>
      </c>
      <c r="B6" s="362"/>
      <c r="C6" s="362"/>
      <c r="D6" s="362"/>
      <c r="E6" s="362"/>
      <c r="F6" s="362"/>
      <c r="G6" s="362"/>
      <c r="H6" s="362"/>
      <c r="I6" s="362"/>
      <c r="J6" s="362"/>
      <c r="K6" s="362"/>
      <c r="L6" s="362"/>
      <c r="M6" s="363"/>
    </row>
    <row r="7" spans="1:21" ht="30">
      <c r="A7" s="226" t="s">
        <v>456</v>
      </c>
      <c r="B7" s="233" t="s">
        <v>468</v>
      </c>
      <c r="C7" s="233" t="s">
        <v>469</v>
      </c>
      <c r="D7" s="233" t="s">
        <v>470</v>
      </c>
      <c r="E7" s="233" t="s">
        <v>471</v>
      </c>
      <c r="F7" s="233" t="s">
        <v>472</v>
      </c>
      <c r="G7" s="227" t="s">
        <v>473</v>
      </c>
      <c r="H7" s="227" t="s">
        <v>474</v>
      </c>
      <c r="I7" s="227" t="s">
        <v>475</v>
      </c>
      <c r="J7" s="227" t="s">
        <v>476</v>
      </c>
      <c r="K7" s="227" t="s">
        <v>477</v>
      </c>
      <c r="L7" s="227" t="s">
        <v>478</v>
      </c>
      <c r="M7" s="227" t="s">
        <v>479</v>
      </c>
      <c r="N7" s="227" t="s">
        <v>480</v>
      </c>
      <c r="O7" s="227" t="s">
        <v>481</v>
      </c>
      <c r="P7" s="228" t="s">
        <v>482</v>
      </c>
      <c r="Q7" s="228" t="s">
        <v>483</v>
      </c>
      <c r="R7" s="228" t="s">
        <v>484</v>
      </c>
      <c r="S7" s="229" t="s">
        <v>461</v>
      </c>
    </row>
    <row r="8" spans="1:21">
      <c r="A8" s="232">
        <v>1</v>
      </c>
      <c r="B8" s="234"/>
      <c r="C8" s="234"/>
      <c r="D8" s="234"/>
      <c r="E8" s="234"/>
      <c r="F8" s="78"/>
      <c r="G8" s="78"/>
      <c r="H8" s="78"/>
      <c r="I8" s="78"/>
      <c r="J8" s="78"/>
      <c r="K8" s="78"/>
      <c r="L8" s="283"/>
      <c r="M8" s="132"/>
      <c r="N8" s="132"/>
      <c r="O8" s="131">
        <f>(N8+1-M8)/365</f>
        <v>2.7397260273972603E-3</v>
      </c>
      <c r="P8" s="131">
        <f>IF(AND(I8="si",K8="si",H8="no"),0,IF(F8&gt;=6,IF(AND(I8="si",H8="si"),1.25,IF(J8="si",1,IF(K8="si",0.5,IF(AND(H8="si",G8=1),1.5,1)))),IF(I8="si",0.6,IF(AND(H8="si",G8=1),1.25,IF(AND(H8="si",G8&gt;1),0.9,IF(J8="si",1,IF(K8="si",0.5,0)))))))</f>
        <v>0</v>
      </c>
      <c r="Q8" s="131">
        <f>IF(O8=3,P8,IF(O8&gt;3,(P8+(P8*(O8-3))/3),((P8*O8)/3)))</f>
        <v>0</v>
      </c>
      <c r="R8" s="78"/>
      <c r="S8" s="225" t="str">
        <f>IF(R8="","",IF(R8="SI","No cal documentació",IF(P8&gt;0,(CONCATENATE("12a_",'Valoració '!$D$7,"00",A8))," ")))</f>
        <v/>
      </c>
    </row>
    <row r="9" spans="1:21">
      <c r="A9" s="232">
        <v>2</v>
      </c>
      <c r="B9" s="234"/>
      <c r="C9" s="234"/>
      <c r="D9" s="234"/>
      <c r="E9" s="234"/>
      <c r="F9" s="78"/>
      <c r="G9" s="78"/>
      <c r="H9" s="78"/>
      <c r="I9" s="78"/>
      <c r="J9" s="78"/>
      <c r="K9" s="78"/>
      <c r="L9" s="283"/>
      <c r="M9" s="132"/>
      <c r="N9" s="132"/>
      <c r="O9" s="131">
        <f>(N9+1-M9)/365</f>
        <v>2.7397260273972603E-3</v>
      </c>
      <c r="P9" s="131">
        <f t="shared" ref="P9:P72" si="0">IF(AND(I9="si",K9="si",H9="no"),0,IF(F9&gt;=6,IF(AND(I9="si",H9="si"),1.25,IF(J9="si",1,IF(K9="si",0.5,IF(AND(H9="si",G9=1),1.5,1)))),IF(I9="si",0.6,IF(AND(H9="si",G9=1),1.25,IF(AND(H9="si",G9&gt;1),0.9,IF(J9="si",1,IF(K9="si",0.5,0)))))))</f>
        <v>0</v>
      </c>
      <c r="Q9" s="131">
        <f t="shared" ref="Q9:Q72" si="1">IF(O9=3,P9,IF(O9&gt;3,(P9+(P9*(O9-3))/3),((P9*O9)/3)))</f>
        <v>0</v>
      </c>
      <c r="R9" s="78"/>
      <c r="S9" s="225" t="str">
        <f>IF(R9="","",IF(R9="SI","No cal documentació",IF(P9&gt;0,(CONCATENATE("12a_",'Valoració '!$D$7,"00",A9))," ")))</f>
        <v/>
      </c>
    </row>
    <row r="10" spans="1:21">
      <c r="A10" s="232">
        <v>3</v>
      </c>
      <c r="B10" s="234"/>
      <c r="C10" s="234"/>
      <c r="D10" s="234"/>
      <c r="E10" s="234"/>
      <c r="F10" s="78"/>
      <c r="G10" s="78"/>
      <c r="H10" s="78"/>
      <c r="I10" s="78"/>
      <c r="J10" s="78"/>
      <c r="K10" s="78"/>
      <c r="L10" s="284"/>
      <c r="M10" s="132"/>
      <c r="N10" s="132"/>
      <c r="O10" s="131">
        <f t="shared" ref="O10:O72" si="2">(N10+1-M10)/365</f>
        <v>2.7397260273972603E-3</v>
      </c>
      <c r="P10" s="131">
        <f t="shared" si="0"/>
        <v>0</v>
      </c>
      <c r="Q10" s="131">
        <f t="shared" si="1"/>
        <v>0</v>
      </c>
      <c r="R10" s="78"/>
      <c r="S10" s="225" t="str">
        <f>IF(R10="","",IF(R10="SI","No cal documentació",IF(P10&gt;0,(CONCATENATE("12a_",'Valoració '!$D$7,"00",A10))," ")))</f>
        <v/>
      </c>
    </row>
    <row r="11" spans="1:21">
      <c r="A11" s="232">
        <v>4</v>
      </c>
      <c r="B11" s="234"/>
      <c r="C11" s="78"/>
      <c r="D11" s="234"/>
      <c r="E11" s="234"/>
      <c r="F11" s="78"/>
      <c r="G11" s="78"/>
      <c r="H11" s="78"/>
      <c r="I11" s="78"/>
      <c r="J11" s="78"/>
      <c r="K11" s="78"/>
      <c r="L11" s="284"/>
      <c r="M11" s="132"/>
      <c r="N11" s="132"/>
      <c r="O11" s="131">
        <f t="shared" si="2"/>
        <v>2.7397260273972603E-3</v>
      </c>
      <c r="P11" s="131">
        <f t="shared" si="0"/>
        <v>0</v>
      </c>
      <c r="Q11" s="131">
        <f t="shared" si="1"/>
        <v>0</v>
      </c>
      <c r="R11" s="78"/>
      <c r="S11" s="225" t="str">
        <f>IF(R11="","",IF(R11="SI","No cal documentació",IF(P11&gt;0,(CONCATENATE("12a_",'Valoració '!$D$7,"00",A11))," ")))</f>
        <v/>
      </c>
    </row>
    <row r="12" spans="1:21">
      <c r="A12" s="232">
        <v>5</v>
      </c>
      <c r="B12" s="78"/>
      <c r="C12" s="78"/>
      <c r="D12" s="78"/>
      <c r="E12" s="78"/>
      <c r="F12" s="78"/>
      <c r="G12" s="78"/>
      <c r="H12" s="78"/>
      <c r="I12" s="78"/>
      <c r="J12" s="78"/>
      <c r="K12" s="78"/>
      <c r="L12" s="283"/>
      <c r="M12" s="132"/>
      <c r="N12" s="132"/>
      <c r="O12" s="131">
        <f t="shared" si="2"/>
        <v>2.7397260273972603E-3</v>
      </c>
      <c r="P12" s="131">
        <f t="shared" si="0"/>
        <v>0</v>
      </c>
      <c r="Q12" s="131">
        <f t="shared" si="1"/>
        <v>0</v>
      </c>
      <c r="R12" s="78"/>
      <c r="S12" s="225" t="str">
        <f>IF(R12="","",IF(R12="SI","No cal documentació",IF(P12&gt;0,(CONCATENATE("12a_",'Valoració '!$D$7,"00",A12))," ")))</f>
        <v/>
      </c>
    </row>
    <row r="13" spans="1:21">
      <c r="A13" s="232">
        <v>6</v>
      </c>
      <c r="B13" s="78"/>
      <c r="C13" s="78"/>
      <c r="D13" s="78"/>
      <c r="E13" s="78"/>
      <c r="F13" s="78"/>
      <c r="G13" s="78"/>
      <c r="H13" s="78"/>
      <c r="I13" s="78"/>
      <c r="J13" s="78"/>
      <c r="K13" s="78"/>
      <c r="L13" s="283"/>
      <c r="M13" s="132"/>
      <c r="N13" s="132"/>
      <c r="O13" s="131">
        <f t="shared" si="2"/>
        <v>2.7397260273972603E-3</v>
      </c>
      <c r="P13" s="131">
        <f t="shared" si="0"/>
        <v>0</v>
      </c>
      <c r="Q13" s="131">
        <f t="shared" si="1"/>
        <v>0</v>
      </c>
      <c r="R13" s="78"/>
      <c r="S13" s="225" t="str">
        <f>IF(R13="","",IF(R13="SI","No cal documentació",IF(P13&gt;0,(CONCATENATE("12a_",'Valoració '!$D$7,"00",A13))," ")))</f>
        <v/>
      </c>
    </row>
    <row r="14" spans="1:21">
      <c r="A14" s="232">
        <v>7</v>
      </c>
      <c r="B14" s="78"/>
      <c r="C14" s="78"/>
      <c r="D14" s="78"/>
      <c r="E14" s="78"/>
      <c r="F14" s="78"/>
      <c r="G14" s="78"/>
      <c r="H14" s="78"/>
      <c r="I14" s="78"/>
      <c r="J14" s="78"/>
      <c r="K14" s="78"/>
      <c r="L14" s="283"/>
      <c r="M14" s="132"/>
      <c r="N14" s="132"/>
      <c r="O14" s="131">
        <f t="shared" si="2"/>
        <v>2.7397260273972603E-3</v>
      </c>
      <c r="P14" s="131">
        <f t="shared" si="0"/>
        <v>0</v>
      </c>
      <c r="Q14" s="131">
        <f t="shared" si="1"/>
        <v>0</v>
      </c>
      <c r="R14" s="78"/>
      <c r="S14" s="225" t="str">
        <f>IF(R14="","",IF(R14="SI","No cal documentació",IF(P14&gt;0,(CONCATENATE("12a_",'Valoració '!$D$7,"00",A14))," ")))</f>
        <v/>
      </c>
    </row>
    <row r="15" spans="1:21">
      <c r="A15" s="232">
        <v>8</v>
      </c>
      <c r="B15" s="78"/>
      <c r="C15" s="78"/>
      <c r="D15" s="78"/>
      <c r="E15" s="78"/>
      <c r="F15" s="78"/>
      <c r="G15" s="78"/>
      <c r="H15" s="78"/>
      <c r="I15" s="78"/>
      <c r="J15" s="78"/>
      <c r="K15" s="78"/>
      <c r="L15" s="283"/>
      <c r="M15" s="132"/>
      <c r="N15" s="132"/>
      <c r="O15" s="131">
        <f t="shared" si="2"/>
        <v>2.7397260273972603E-3</v>
      </c>
      <c r="P15" s="131">
        <f t="shared" si="0"/>
        <v>0</v>
      </c>
      <c r="Q15" s="131">
        <f t="shared" si="1"/>
        <v>0</v>
      </c>
      <c r="R15" s="78"/>
      <c r="S15" s="225" t="str">
        <f>IF(R15="","",IF(R15="SI","No cal documentació",IF(P15&gt;0,(CONCATENATE("12a_",'Valoració '!$D$7,"00",A15))," ")))</f>
        <v/>
      </c>
    </row>
    <row r="16" spans="1:21">
      <c r="A16" s="232">
        <v>9</v>
      </c>
      <c r="B16" s="78"/>
      <c r="C16" s="78"/>
      <c r="D16" s="78"/>
      <c r="E16" s="78"/>
      <c r="F16" s="78"/>
      <c r="G16" s="78"/>
      <c r="H16" s="78"/>
      <c r="I16" s="78"/>
      <c r="J16" s="78"/>
      <c r="K16" s="78"/>
      <c r="L16" s="283"/>
      <c r="M16" s="132"/>
      <c r="N16" s="132"/>
      <c r="O16" s="131">
        <f t="shared" si="2"/>
        <v>2.7397260273972603E-3</v>
      </c>
      <c r="P16" s="131">
        <f t="shared" si="0"/>
        <v>0</v>
      </c>
      <c r="Q16" s="131">
        <f t="shared" si="1"/>
        <v>0</v>
      </c>
      <c r="R16" s="78"/>
      <c r="S16" s="225" t="str">
        <f>IF(R16="","",IF(R16="SI","No cal documentació",IF(P16&gt;0,(CONCATENATE("12a_",'Valoració '!$D$7,"00",A16))," ")))</f>
        <v/>
      </c>
    </row>
    <row r="17" spans="1:19">
      <c r="A17" s="232">
        <v>10</v>
      </c>
      <c r="B17" s="78"/>
      <c r="C17" s="78"/>
      <c r="D17" s="78"/>
      <c r="E17" s="78"/>
      <c r="F17" s="78"/>
      <c r="G17" s="78"/>
      <c r="H17" s="78"/>
      <c r="I17" s="78"/>
      <c r="J17" s="78"/>
      <c r="K17" s="78"/>
      <c r="L17" s="283"/>
      <c r="M17" s="132"/>
      <c r="N17" s="132"/>
      <c r="O17" s="131">
        <f t="shared" si="2"/>
        <v>2.7397260273972603E-3</v>
      </c>
      <c r="P17" s="131">
        <f t="shared" si="0"/>
        <v>0</v>
      </c>
      <c r="Q17" s="131">
        <f t="shared" si="1"/>
        <v>0</v>
      </c>
      <c r="R17" s="78"/>
      <c r="S17" s="225" t="str">
        <f>IF(R17="","",IF(R17="SI","No cal documentació",IF(P17&gt;0,(CONCATENATE("12a_",'Valoració '!$D$7,"00",A17))," ")))</f>
        <v/>
      </c>
    </row>
    <row r="18" spans="1:19">
      <c r="A18" s="232">
        <v>11</v>
      </c>
      <c r="B18" s="78"/>
      <c r="C18" s="78"/>
      <c r="D18" s="78"/>
      <c r="E18" s="78"/>
      <c r="F18" s="78"/>
      <c r="G18" s="78"/>
      <c r="H18" s="78"/>
      <c r="I18" s="78"/>
      <c r="J18" s="78"/>
      <c r="K18" s="78"/>
      <c r="L18" s="283"/>
      <c r="M18" s="132"/>
      <c r="N18" s="132"/>
      <c r="O18" s="131">
        <f t="shared" si="2"/>
        <v>2.7397260273972603E-3</v>
      </c>
      <c r="P18" s="131">
        <f t="shared" si="0"/>
        <v>0</v>
      </c>
      <c r="Q18" s="131">
        <f t="shared" si="1"/>
        <v>0</v>
      </c>
      <c r="R18" s="78"/>
      <c r="S18" s="225" t="str">
        <f>IF(R18="","",IF(R18="SI","No cal documentació",IF(P18&gt;0,(CONCATENATE("12a_",'Valoració '!$D$7,"00",A18))," ")))</f>
        <v/>
      </c>
    </row>
    <row r="19" spans="1:19">
      <c r="A19" s="232">
        <v>12</v>
      </c>
      <c r="B19" s="78"/>
      <c r="C19" s="78"/>
      <c r="D19" s="78"/>
      <c r="E19" s="78"/>
      <c r="F19" s="78"/>
      <c r="G19" s="78"/>
      <c r="H19" s="78"/>
      <c r="I19" s="78"/>
      <c r="J19" s="78"/>
      <c r="K19" s="78"/>
      <c r="L19" s="283"/>
      <c r="M19" s="132"/>
      <c r="N19" s="132"/>
      <c r="O19" s="131">
        <f t="shared" si="2"/>
        <v>2.7397260273972603E-3</v>
      </c>
      <c r="P19" s="131">
        <f t="shared" si="0"/>
        <v>0</v>
      </c>
      <c r="Q19" s="131">
        <f t="shared" si="1"/>
        <v>0</v>
      </c>
      <c r="R19" s="78"/>
      <c r="S19" s="225" t="str">
        <f>IF(R19="","",IF(R19="SI","No cal documentació",IF(P19&gt;0,(CONCATENATE("12a_",'Valoració '!$D$7,"00",A19))," ")))</f>
        <v/>
      </c>
    </row>
    <row r="20" spans="1:19">
      <c r="A20" s="232">
        <v>13</v>
      </c>
      <c r="B20" s="78"/>
      <c r="C20" s="78"/>
      <c r="D20" s="78"/>
      <c r="E20" s="78"/>
      <c r="F20" s="78"/>
      <c r="G20" s="78"/>
      <c r="H20" s="78"/>
      <c r="I20" s="78"/>
      <c r="J20" s="78"/>
      <c r="K20" s="78"/>
      <c r="L20" s="283"/>
      <c r="M20" s="132"/>
      <c r="N20" s="132"/>
      <c r="O20" s="131">
        <f t="shared" si="2"/>
        <v>2.7397260273972603E-3</v>
      </c>
      <c r="P20" s="131">
        <f t="shared" si="0"/>
        <v>0</v>
      </c>
      <c r="Q20" s="131">
        <f t="shared" si="1"/>
        <v>0</v>
      </c>
      <c r="R20" s="78"/>
      <c r="S20" s="225" t="str">
        <f>IF(R20="","",IF(R20="SI","No cal documentació",IF(P20&gt;0,(CONCATENATE("12a_",'Valoració '!$D$7,"00",A20))," ")))</f>
        <v/>
      </c>
    </row>
    <row r="21" spans="1:19">
      <c r="A21" s="232">
        <v>14</v>
      </c>
      <c r="B21" s="78"/>
      <c r="C21" s="78"/>
      <c r="D21" s="78"/>
      <c r="E21" s="78"/>
      <c r="F21" s="78"/>
      <c r="G21" s="78"/>
      <c r="H21" s="78"/>
      <c r="I21" s="78"/>
      <c r="J21" s="78"/>
      <c r="K21" s="78"/>
      <c r="L21" s="283"/>
      <c r="M21" s="132"/>
      <c r="N21" s="132"/>
      <c r="O21" s="131">
        <f t="shared" si="2"/>
        <v>2.7397260273972603E-3</v>
      </c>
      <c r="P21" s="131">
        <f t="shared" si="0"/>
        <v>0</v>
      </c>
      <c r="Q21" s="131">
        <f t="shared" si="1"/>
        <v>0</v>
      </c>
      <c r="R21" s="78"/>
      <c r="S21" s="225" t="str">
        <f>IF(R21="","",IF(R21="SI","No cal documentació",IF(P21&gt;0,(CONCATENATE("12a_",'Valoració '!$D$7,"00",A21))," ")))</f>
        <v/>
      </c>
    </row>
    <row r="22" spans="1:19">
      <c r="A22" s="232">
        <v>15</v>
      </c>
      <c r="B22" s="78"/>
      <c r="C22" s="78"/>
      <c r="D22" s="78"/>
      <c r="E22" s="78"/>
      <c r="F22" s="78"/>
      <c r="G22" s="78"/>
      <c r="H22" s="78"/>
      <c r="I22" s="78"/>
      <c r="J22" s="78"/>
      <c r="K22" s="78"/>
      <c r="L22" s="283"/>
      <c r="M22" s="132"/>
      <c r="N22" s="132"/>
      <c r="O22" s="131">
        <f t="shared" si="2"/>
        <v>2.7397260273972603E-3</v>
      </c>
      <c r="P22" s="131">
        <f t="shared" si="0"/>
        <v>0</v>
      </c>
      <c r="Q22" s="131">
        <f t="shared" si="1"/>
        <v>0</v>
      </c>
      <c r="R22" s="78"/>
      <c r="S22" s="225" t="str">
        <f>IF(R22="","",IF(R22="SI","No cal documentació",IF(P22&gt;0,(CONCATENATE("12a_",'Valoració '!$D$7,"00",A22))," ")))</f>
        <v/>
      </c>
    </row>
    <row r="23" spans="1:19">
      <c r="A23" s="232">
        <v>16</v>
      </c>
      <c r="B23" s="78"/>
      <c r="C23" s="78"/>
      <c r="D23" s="78"/>
      <c r="E23" s="78"/>
      <c r="F23" s="78"/>
      <c r="G23" s="78"/>
      <c r="H23" s="78"/>
      <c r="I23" s="78"/>
      <c r="J23" s="78"/>
      <c r="K23" s="78"/>
      <c r="L23" s="283"/>
      <c r="M23" s="132"/>
      <c r="N23" s="132"/>
      <c r="O23" s="131">
        <f t="shared" si="2"/>
        <v>2.7397260273972603E-3</v>
      </c>
      <c r="P23" s="131">
        <f t="shared" si="0"/>
        <v>0</v>
      </c>
      <c r="Q23" s="131">
        <f t="shared" si="1"/>
        <v>0</v>
      </c>
      <c r="R23" s="78"/>
      <c r="S23" s="225" t="str">
        <f>IF(R23="","",IF(R23="SI","No cal documentació",IF(P23&gt;0,(CONCATENATE("12a_",'Valoració '!$D$7,"00",A23))," ")))</f>
        <v/>
      </c>
    </row>
    <row r="24" spans="1:19">
      <c r="A24" s="232">
        <v>17</v>
      </c>
      <c r="B24" s="78"/>
      <c r="C24" s="78"/>
      <c r="D24" s="78"/>
      <c r="E24" s="78"/>
      <c r="F24" s="78"/>
      <c r="G24" s="78"/>
      <c r="H24" s="78"/>
      <c r="I24" s="78"/>
      <c r="J24" s="78"/>
      <c r="K24" s="78"/>
      <c r="L24" s="283"/>
      <c r="M24" s="132"/>
      <c r="N24" s="132"/>
      <c r="O24" s="131">
        <f t="shared" si="2"/>
        <v>2.7397260273972603E-3</v>
      </c>
      <c r="P24" s="131">
        <f t="shared" si="0"/>
        <v>0</v>
      </c>
      <c r="Q24" s="131">
        <f t="shared" si="1"/>
        <v>0</v>
      </c>
      <c r="R24" s="78"/>
      <c r="S24" s="225" t="str">
        <f>IF(R24="","",IF(R24="SI","No cal documentació",IF(P24&gt;0,(CONCATENATE("12a_",'Valoració '!$D$7,"00",A24))," ")))</f>
        <v/>
      </c>
    </row>
    <row r="25" spans="1:19">
      <c r="A25" s="232">
        <v>18</v>
      </c>
      <c r="B25" s="78"/>
      <c r="C25" s="78"/>
      <c r="D25" s="78"/>
      <c r="E25" s="78"/>
      <c r="F25" s="78"/>
      <c r="G25" s="78"/>
      <c r="H25" s="78"/>
      <c r="I25" s="78"/>
      <c r="J25" s="78"/>
      <c r="K25" s="78"/>
      <c r="L25" s="283"/>
      <c r="M25" s="132"/>
      <c r="N25" s="132"/>
      <c r="O25" s="131">
        <f t="shared" si="2"/>
        <v>2.7397260273972603E-3</v>
      </c>
      <c r="P25" s="131">
        <f t="shared" si="0"/>
        <v>0</v>
      </c>
      <c r="Q25" s="131">
        <f t="shared" si="1"/>
        <v>0</v>
      </c>
      <c r="R25" s="78"/>
      <c r="S25" s="225" t="str">
        <f>IF(R25="","",IF(R25="SI","No cal documentació",IF(P25&gt;0,(CONCATENATE("12a_",'Valoració '!$D$7,"00",A25))," ")))</f>
        <v/>
      </c>
    </row>
    <row r="26" spans="1:19">
      <c r="A26" s="232">
        <v>19</v>
      </c>
      <c r="B26" s="78"/>
      <c r="C26" s="78"/>
      <c r="D26" s="78"/>
      <c r="E26" s="78"/>
      <c r="F26" s="78"/>
      <c r="G26" s="78"/>
      <c r="H26" s="78"/>
      <c r="I26" s="78"/>
      <c r="J26" s="78"/>
      <c r="K26" s="78"/>
      <c r="L26" s="283"/>
      <c r="M26" s="132"/>
      <c r="N26" s="132"/>
      <c r="O26" s="131">
        <f t="shared" si="2"/>
        <v>2.7397260273972603E-3</v>
      </c>
      <c r="P26" s="131">
        <f t="shared" si="0"/>
        <v>0</v>
      </c>
      <c r="Q26" s="131">
        <f t="shared" si="1"/>
        <v>0</v>
      </c>
      <c r="R26" s="78"/>
      <c r="S26" s="225" t="str">
        <f>IF(R26="","",IF(R26="SI","No cal documentació",IF(P26&gt;0,(CONCATENATE("12a_",'Valoració '!$D$7,"00",A26))," ")))</f>
        <v/>
      </c>
    </row>
    <row r="27" spans="1:19">
      <c r="A27" s="232">
        <v>20</v>
      </c>
      <c r="B27" s="78"/>
      <c r="C27" s="78"/>
      <c r="D27" s="78"/>
      <c r="E27" s="78"/>
      <c r="F27" s="78"/>
      <c r="G27" s="78"/>
      <c r="H27" s="78"/>
      <c r="I27" s="78"/>
      <c r="J27" s="78"/>
      <c r="K27" s="78"/>
      <c r="L27" s="283"/>
      <c r="M27" s="132"/>
      <c r="N27" s="132"/>
      <c r="O27" s="131">
        <f t="shared" si="2"/>
        <v>2.7397260273972603E-3</v>
      </c>
      <c r="P27" s="131">
        <f t="shared" si="0"/>
        <v>0</v>
      </c>
      <c r="Q27" s="131">
        <f t="shared" si="1"/>
        <v>0</v>
      </c>
      <c r="R27" s="78"/>
      <c r="S27" s="225" t="str">
        <f>IF(R27="","",IF(R27="SI","No cal documentació",IF(P27&gt;0,(CONCATENATE("12a_",'Valoració '!$D$7,"00",A27))," ")))</f>
        <v/>
      </c>
    </row>
    <row r="28" spans="1:19">
      <c r="A28" s="232">
        <v>21</v>
      </c>
      <c r="B28" s="78"/>
      <c r="C28" s="78"/>
      <c r="D28" s="78"/>
      <c r="E28" s="78"/>
      <c r="F28" s="78"/>
      <c r="G28" s="78"/>
      <c r="H28" s="78"/>
      <c r="I28" s="78"/>
      <c r="J28" s="78"/>
      <c r="K28" s="78"/>
      <c r="L28" s="283"/>
      <c r="M28" s="132"/>
      <c r="N28" s="132"/>
      <c r="O28" s="131">
        <f t="shared" si="2"/>
        <v>2.7397260273972603E-3</v>
      </c>
      <c r="P28" s="131">
        <f t="shared" si="0"/>
        <v>0</v>
      </c>
      <c r="Q28" s="131">
        <f t="shared" si="1"/>
        <v>0</v>
      </c>
      <c r="R28" s="78"/>
      <c r="S28" s="225" t="str">
        <f>IF(R28="","",IF(R28="SI","No cal documentació",IF(P28&gt;0,(CONCATENATE("12a_",'Valoració '!$D$7,"00",A28))," ")))</f>
        <v/>
      </c>
    </row>
    <row r="29" spans="1:19">
      <c r="A29" s="232">
        <v>22</v>
      </c>
      <c r="B29" s="78"/>
      <c r="C29" s="78"/>
      <c r="D29" s="78"/>
      <c r="E29" s="78"/>
      <c r="F29" s="78"/>
      <c r="G29" s="78"/>
      <c r="H29" s="78"/>
      <c r="I29" s="78"/>
      <c r="J29" s="78"/>
      <c r="K29" s="78"/>
      <c r="L29" s="283"/>
      <c r="M29" s="132"/>
      <c r="N29" s="132"/>
      <c r="O29" s="131">
        <f t="shared" si="2"/>
        <v>2.7397260273972603E-3</v>
      </c>
      <c r="P29" s="131">
        <f t="shared" si="0"/>
        <v>0</v>
      </c>
      <c r="Q29" s="131">
        <f t="shared" si="1"/>
        <v>0</v>
      </c>
      <c r="R29" s="78"/>
      <c r="S29" s="225" t="str">
        <f>IF(R29="","",IF(R29="SI","No cal documentació",IF(P29&gt;0,(CONCATENATE("12a_",'Valoració '!$D$7,"00",A29))," ")))</f>
        <v/>
      </c>
    </row>
    <row r="30" spans="1:19">
      <c r="A30" s="232">
        <v>23</v>
      </c>
      <c r="B30" s="78"/>
      <c r="C30" s="78"/>
      <c r="D30" s="78"/>
      <c r="E30" s="78"/>
      <c r="F30" s="78"/>
      <c r="G30" s="78"/>
      <c r="H30" s="78"/>
      <c r="I30" s="78"/>
      <c r="J30" s="78"/>
      <c r="K30" s="78"/>
      <c r="L30" s="283"/>
      <c r="M30" s="132"/>
      <c r="N30" s="132"/>
      <c r="O30" s="131">
        <f t="shared" si="2"/>
        <v>2.7397260273972603E-3</v>
      </c>
      <c r="P30" s="131">
        <f t="shared" si="0"/>
        <v>0</v>
      </c>
      <c r="Q30" s="131">
        <f t="shared" si="1"/>
        <v>0</v>
      </c>
      <c r="R30" s="78"/>
      <c r="S30" s="225" t="str">
        <f>IF(R30="","",IF(R30="SI","No cal documentació",IF(P30&gt;0,(CONCATENATE("12a_",'Valoració '!$D$7,"00",A30))," ")))</f>
        <v/>
      </c>
    </row>
    <row r="31" spans="1:19">
      <c r="A31" s="232">
        <v>24</v>
      </c>
      <c r="B31" s="78"/>
      <c r="C31" s="78"/>
      <c r="D31" s="78"/>
      <c r="E31" s="78"/>
      <c r="F31" s="78"/>
      <c r="G31" s="78"/>
      <c r="H31" s="78"/>
      <c r="I31" s="78"/>
      <c r="J31" s="78"/>
      <c r="K31" s="78"/>
      <c r="L31" s="283"/>
      <c r="M31" s="132"/>
      <c r="N31" s="132"/>
      <c r="O31" s="131">
        <f t="shared" si="2"/>
        <v>2.7397260273972603E-3</v>
      </c>
      <c r="P31" s="131">
        <f t="shared" si="0"/>
        <v>0</v>
      </c>
      <c r="Q31" s="131">
        <f t="shared" si="1"/>
        <v>0</v>
      </c>
      <c r="R31" s="78"/>
      <c r="S31" s="225" t="str">
        <f>IF(R31="","",IF(R31="SI","No cal documentació",IF(P31&gt;0,(CONCATENATE("12a_",'Valoració '!$D$7,"00",A31))," ")))</f>
        <v/>
      </c>
    </row>
    <row r="32" spans="1:19">
      <c r="A32" s="232">
        <v>25</v>
      </c>
      <c r="B32" s="78"/>
      <c r="C32" s="78"/>
      <c r="D32" s="78"/>
      <c r="E32" s="78"/>
      <c r="F32" s="78"/>
      <c r="G32" s="78"/>
      <c r="H32" s="78"/>
      <c r="I32" s="78"/>
      <c r="J32" s="78"/>
      <c r="K32" s="78"/>
      <c r="L32" s="283"/>
      <c r="M32" s="132"/>
      <c r="N32" s="132"/>
      <c r="O32" s="131">
        <f t="shared" si="2"/>
        <v>2.7397260273972603E-3</v>
      </c>
      <c r="P32" s="131">
        <f t="shared" si="0"/>
        <v>0</v>
      </c>
      <c r="Q32" s="131">
        <f t="shared" si="1"/>
        <v>0</v>
      </c>
      <c r="R32" s="78"/>
      <c r="S32" s="225" t="str">
        <f>IF(R32="","",IF(R32="SI","No cal documentació",IF(P32&gt;0,(CONCATENATE("12a_",'Valoració '!$D$7,"00",A32))," ")))</f>
        <v/>
      </c>
    </row>
    <row r="33" spans="1:19">
      <c r="A33" s="232">
        <v>26</v>
      </c>
      <c r="B33" s="78"/>
      <c r="C33" s="78"/>
      <c r="D33" s="78"/>
      <c r="E33" s="78"/>
      <c r="F33" s="78"/>
      <c r="G33" s="78"/>
      <c r="H33" s="78"/>
      <c r="I33" s="78"/>
      <c r="J33" s="78"/>
      <c r="K33" s="78"/>
      <c r="L33" s="283"/>
      <c r="M33" s="132"/>
      <c r="N33" s="132"/>
      <c r="O33" s="131">
        <f t="shared" si="2"/>
        <v>2.7397260273972603E-3</v>
      </c>
      <c r="P33" s="131">
        <f t="shared" si="0"/>
        <v>0</v>
      </c>
      <c r="Q33" s="131">
        <f t="shared" si="1"/>
        <v>0</v>
      </c>
      <c r="R33" s="78"/>
      <c r="S33" s="225" t="str">
        <f>IF(R33="","",IF(R33="SI","No cal documentació",IF(P33&gt;0,(CONCATENATE("12a_",'Valoració '!$D$7,"00",A33))," ")))</f>
        <v/>
      </c>
    </row>
    <row r="34" spans="1:19">
      <c r="A34" s="232">
        <v>27</v>
      </c>
      <c r="B34" s="78"/>
      <c r="C34" s="78"/>
      <c r="D34" s="78"/>
      <c r="E34" s="78"/>
      <c r="F34" s="78"/>
      <c r="G34" s="78"/>
      <c r="H34" s="78"/>
      <c r="I34" s="78"/>
      <c r="J34" s="78"/>
      <c r="K34" s="78"/>
      <c r="L34" s="283"/>
      <c r="M34" s="132"/>
      <c r="N34" s="132"/>
      <c r="O34" s="131">
        <f t="shared" si="2"/>
        <v>2.7397260273972603E-3</v>
      </c>
      <c r="P34" s="131">
        <f t="shared" si="0"/>
        <v>0</v>
      </c>
      <c r="Q34" s="131">
        <f t="shared" si="1"/>
        <v>0</v>
      </c>
      <c r="R34" s="78"/>
      <c r="S34" s="225" t="str">
        <f>IF(R34="","",IF(R34="SI","No cal documentació",IF(P34&gt;0,(CONCATENATE("12a_",'Valoració '!$D$7,"00",A34))," ")))</f>
        <v/>
      </c>
    </row>
    <row r="35" spans="1:19">
      <c r="A35" s="232">
        <v>28</v>
      </c>
      <c r="B35" s="78"/>
      <c r="C35" s="78"/>
      <c r="D35" s="78"/>
      <c r="E35" s="78"/>
      <c r="F35" s="78"/>
      <c r="G35" s="78"/>
      <c r="H35" s="78"/>
      <c r="I35" s="78"/>
      <c r="J35" s="78"/>
      <c r="K35" s="78"/>
      <c r="L35" s="283"/>
      <c r="M35" s="132"/>
      <c r="N35" s="132"/>
      <c r="O35" s="131">
        <f t="shared" si="2"/>
        <v>2.7397260273972603E-3</v>
      </c>
      <c r="P35" s="131">
        <f t="shared" si="0"/>
        <v>0</v>
      </c>
      <c r="Q35" s="131">
        <f t="shared" si="1"/>
        <v>0</v>
      </c>
      <c r="R35" s="78"/>
      <c r="S35" s="225" t="str">
        <f>IF(R35="","",IF(R35="SI","No cal documentació",IF(P35&gt;0,(CONCATENATE("12a_",'Valoració '!$D$7,"00",A35))," ")))</f>
        <v/>
      </c>
    </row>
    <row r="36" spans="1:19">
      <c r="A36" s="232">
        <v>29</v>
      </c>
      <c r="B36" s="78"/>
      <c r="C36" s="78"/>
      <c r="D36" s="78"/>
      <c r="E36" s="78"/>
      <c r="F36" s="78"/>
      <c r="G36" s="78"/>
      <c r="H36" s="78"/>
      <c r="I36" s="78"/>
      <c r="J36" s="78"/>
      <c r="K36" s="78"/>
      <c r="L36" s="283"/>
      <c r="M36" s="132"/>
      <c r="N36" s="132"/>
      <c r="O36" s="131">
        <f t="shared" si="2"/>
        <v>2.7397260273972603E-3</v>
      </c>
      <c r="P36" s="131">
        <f t="shared" si="0"/>
        <v>0</v>
      </c>
      <c r="Q36" s="131">
        <f t="shared" si="1"/>
        <v>0</v>
      </c>
      <c r="R36" s="78"/>
      <c r="S36" s="225" t="str">
        <f>IF(R36="","",IF(R36="SI","No cal documentació",IF(P36&gt;0,(CONCATENATE("12a_",'Valoració '!$D$7,"00",A36))," ")))</f>
        <v/>
      </c>
    </row>
    <row r="37" spans="1:19">
      <c r="A37" s="232">
        <v>30</v>
      </c>
      <c r="B37" s="78"/>
      <c r="C37" s="78"/>
      <c r="D37" s="78"/>
      <c r="E37" s="78"/>
      <c r="F37" s="78"/>
      <c r="G37" s="78"/>
      <c r="H37" s="78"/>
      <c r="I37" s="78"/>
      <c r="J37" s="78"/>
      <c r="K37" s="78"/>
      <c r="L37" s="283"/>
      <c r="M37" s="132"/>
      <c r="N37" s="132"/>
      <c r="O37" s="131">
        <f t="shared" si="2"/>
        <v>2.7397260273972603E-3</v>
      </c>
      <c r="P37" s="131">
        <f t="shared" si="0"/>
        <v>0</v>
      </c>
      <c r="Q37" s="131">
        <f t="shared" si="1"/>
        <v>0</v>
      </c>
      <c r="R37" s="78"/>
      <c r="S37" s="225" t="str">
        <f>IF(R37="","",IF(R37="SI","No cal documentació",IF(P37&gt;0,(CONCATENATE("12a_",'Valoració '!$D$7,"00",A37))," ")))</f>
        <v/>
      </c>
    </row>
    <row r="38" spans="1:19">
      <c r="A38" s="232">
        <v>31</v>
      </c>
      <c r="B38" s="78"/>
      <c r="C38" s="78"/>
      <c r="D38" s="78"/>
      <c r="E38" s="78"/>
      <c r="F38" s="78"/>
      <c r="G38" s="78"/>
      <c r="H38" s="78"/>
      <c r="I38" s="78"/>
      <c r="J38" s="78"/>
      <c r="K38" s="78"/>
      <c r="L38" s="283"/>
      <c r="M38" s="132"/>
      <c r="N38" s="132"/>
      <c r="O38" s="131">
        <f t="shared" si="2"/>
        <v>2.7397260273972603E-3</v>
      </c>
      <c r="P38" s="131">
        <f t="shared" si="0"/>
        <v>0</v>
      </c>
      <c r="Q38" s="131">
        <f t="shared" si="1"/>
        <v>0</v>
      </c>
      <c r="R38" s="78"/>
      <c r="S38" s="225" t="str">
        <f>IF(R38="","",IF(R38="SI","No cal documentació",IF(P38&gt;0,(CONCATENATE("12a_",'Valoració '!$D$7,"00",A38))," ")))</f>
        <v/>
      </c>
    </row>
    <row r="39" spans="1:19">
      <c r="A39" s="232">
        <v>32</v>
      </c>
      <c r="B39" s="78"/>
      <c r="C39" s="78"/>
      <c r="D39" s="78"/>
      <c r="E39" s="78"/>
      <c r="F39" s="78"/>
      <c r="G39" s="78"/>
      <c r="H39" s="78"/>
      <c r="I39" s="78"/>
      <c r="J39" s="78"/>
      <c r="K39" s="78"/>
      <c r="L39" s="283"/>
      <c r="M39" s="132"/>
      <c r="N39" s="132"/>
      <c r="O39" s="131">
        <f t="shared" si="2"/>
        <v>2.7397260273972603E-3</v>
      </c>
      <c r="P39" s="131">
        <f t="shared" si="0"/>
        <v>0</v>
      </c>
      <c r="Q39" s="131">
        <f t="shared" si="1"/>
        <v>0</v>
      </c>
      <c r="R39" s="78"/>
      <c r="S39" s="225" t="str">
        <f>IF(R39="","",IF(R39="SI","No cal documentació",IF(P39&gt;0,(CONCATENATE("12a_",'Valoració '!$D$7,"00",A39))," ")))</f>
        <v/>
      </c>
    </row>
    <row r="40" spans="1:19">
      <c r="A40" s="232">
        <v>33</v>
      </c>
      <c r="B40" s="78"/>
      <c r="C40" s="78"/>
      <c r="D40" s="78"/>
      <c r="E40" s="78"/>
      <c r="F40" s="78"/>
      <c r="G40" s="78"/>
      <c r="H40" s="78"/>
      <c r="I40" s="78"/>
      <c r="J40" s="78"/>
      <c r="K40" s="78"/>
      <c r="L40" s="283"/>
      <c r="M40" s="132"/>
      <c r="N40" s="132"/>
      <c r="O40" s="131">
        <f t="shared" si="2"/>
        <v>2.7397260273972603E-3</v>
      </c>
      <c r="P40" s="131">
        <f t="shared" si="0"/>
        <v>0</v>
      </c>
      <c r="Q40" s="131">
        <f t="shared" si="1"/>
        <v>0</v>
      </c>
      <c r="R40" s="78"/>
      <c r="S40" s="225" t="str">
        <f>IF(R40="","",IF(R40="SI","No cal documentació",IF(P40&gt;0,(CONCATENATE("12a_",'Valoració '!$D$7,"00",A40))," ")))</f>
        <v/>
      </c>
    </row>
    <row r="41" spans="1:19">
      <c r="A41" s="232">
        <v>34</v>
      </c>
      <c r="B41" s="78"/>
      <c r="C41" s="78"/>
      <c r="D41" s="78"/>
      <c r="E41" s="78"/>
      <c r="F41" s="78"/>
      <c r="G41" s="78"/>
      <c r="H41" s="78"/>
      <c r="I41" s="78"/>
      <c r="J41" s="78"/>
      <c r="K41" s="78"/>
      <c r="L41" s="283"/>
      <c r="M41" s="132"/>
      <c r="N41" s="132"/>
      <c r="O41" s="131">
        <f t="shared" si="2"/>
        <v>2.7397260273972603E-3</v>
      </c>
      <c r="P41" s="131">
        <f t="shared" si="0"/>
        <v>0</v>
      </c>
      <c r="Q41" s="131">
        <f t="shared" si="1"/>
        <v>0</v>
      </c>
      <c r="R41" s="78"/>
      <c r="S41" s="225" t="str">
        <f>IF(R41="","",IF(R41="SI","No cal documentació",IF(P41&gt;0,(CONCATENATE("12a_",'Valoració '!$D$7,"00",A41))," ")))</f>
        <v/>
      </c>
    </row>
    <row r="42" spans="1:19">
      <c r="A42" s="232">
        <v>35</v>
      </c>
      <c r="B42" s="78"/>
      <c r="C42" s="78"/>
      <c r="D42" s="78"/>
      <c r="E42" s="78"/>
      <c r="F42" s="78"/>
      <c r="G42" s="78"/>
      <c r="H42" s="78"/>
      <c r="I42" s="78"/>
      <c r="J42" s="78"/>
      <c r="K42" s="78"/>
      <c r="L42" s="283"/>
      <c r="M42" s="132"/>
      <c r="N42" s="132"/>
      <c r="O42" s="131">
        <f t="shared" si="2"/>
        <v>2.7397260273972603E-3</v>
      </c>
      <c r="P42" s="131">
        <f t="shared" si="0"/>
        <v>0</v>
      </c>
      <c r="Q42" s="131">
        <f t="shared" si="1"/>
        <v>0</v>
      </c>
      <c r="R42" s="78"/>
      <c r="S42" s="225" t="str">
        <f>IF(R42="","",IF(R42="SI","No cal documentació",IF(P42&gt;0,(CONCATENATE("12a_",'Valoració '!$D$7,"00",A42))," ")))</f>
        <v/>
      </c>
    </row>
    <row r="43" spans="1:19">
      <c r="A43" s="232">
        <v>36</v>
      </c>
      <c r="B43" s="78"/>
      <c r="C43" s="78"/>
      <c r="D43" s="78"/>
      <c r="E43" s="78"/>
      <c r="F43" s="78"/>
      <c r="G43" s="78"/>
      <c r="H43" s="78"/>
      <c r="I43" s="78"/>
      <c r="J43" s="78"/>
      <c r="K43" s="78"/>
      <c r="L43" s="283"/>
      <c r="M43" s="132"/>
      <c r="N43" s="132"/>
      <c r="O43" s="131">
        <f t="shared" si="2"/>
        <v>2.7397260273972603E-3</v>
      </c>
      <c r="P43" s="131">
        <f t="shared" si="0"/>
        <v>0</v>
      </c>
      <c r="Q43" s="131">
        <f t="shared" si="1"/>
        <v>0</v>
      </c>
      <c r="R43" s="78"/>
      <c r="S43" s="225" t="str">
        <f>IF(R43="","",IF(R43="SI","No cal documentació",IF(P43&gt;0,(CONCATENATE("12a_",'Valoració '!$D$7,"00",A43))," ")))</f>
        <v/>
      </c>
    </row>
    <row r="44" spans="1:19">
      <c r="A44" s="232">
        <v>37</v>
      </c>
      <c r="B44" s="78"/>
      <c r="C44" s="78"/>
      <c r="D44" s="78"/>
      <c r="E44" s="78"/>
      <c r="F44" s="78"/>
      <c r="G44" s="78"/>
      <c r="H44" s="78"/>
      <c r="I44" s="78"/>
      <c r="J44" s="78"/>
      <c r="K44" s="78"/>
      <c r="L44" s="283"/>
      <c r="M44" s="132"/>
      <c r="N44" s="132"/>
      <c r="O44" s="131">
        <f t="shared" si="2"/>
        <v>2.7397260273972603E-3</v>
      </c>
      <c r="P44" s="131">
        <f t="shared" si="0"/>
        <v>0</v>
      </c>
      <c r="Q44" s="131">
        <f t="shared" si="1"/>
        <v>0</v>
      </c>
      <c r="R44" s="78"/>
      <c r="S44" s="225" t="str">
        <f>IF(R44="","",IF(R44="SI","No cal documentació",IF(P44&gt;0,(CONCATENATE("12a_",'Valoració '!$D$7,"00",A44))," ")))</f>
        <v/>
      </c>
    </row>
    <row r="45" spans="1:19">
      <c r="A45" s="232">
        <v>38</v>
      </c>
      <c r="B45" s="78"/>
      <c r="C45" s="78"/>
      <c r="D45" s="78"/>
      <c r="E45" s="78"/>
      <c r="F45" s="78"/>
      <c r="G45" s="78"/>
      <c r="H45" s="78"/>
      <c r="I45" s="78"/>
      <c r="J45" s="78"/>
      <c r="K45" s="78"/>
      <c r="L45" s="283"/>
      <c r="M45" s="132"/>
      <c r="N45" s="132"/>
      <c r="O45" s="131">
        <f t="shared" si="2"/>
        <v>2.7397260273972603E-3</v>
      </c>
      <c r="P45" s="131">
        <f t="shared" si="0"/>
        <v>0</v>
      </c>
      <c r="Q45" s="131">
        <f t="shared" si="1"/>
        <v>0</v>
      </c>
      <c r="R45" s="78"/>
      <c r="S45" s="225" t="str">
        <f>IF(R45="","",IF(R45="SI","No cal documentació",IF(P45&gt;0,(CONCATENATE("12a_",'Valoració '!$D$7,"00",A45))," ")))</f>
        <v/>
      </c>
    </row>
    <row r="46" spans="1:19">
      <c r="A46" s="232">
        <v>39</v>
      </c>
      <c r="B46" s="78"/>
      <c r="C46" s="78"/>
      <c r="D46" s="78"/>
      <c r="E46" s="78"/>
      <c r="F46" s="78"/>
      <c r="G46" s="78"/>
      <c r="H46" s="78"/>
      <c r="I46" s="78"/>
      <c r="J46" s="78"/>
      <c r="K46" s="78"/>
      <c r="L46" s="283"/>
      <c r="M46" s="132"/>
      <c r="N46" s="132"/>
      <c r="O46" s="131">
        <f t="shared" si="2"/>
        <v>2.7397260273972603E-3</v>
      </c>
      <c r="P46" s="131">
        <f t="shared" si="0"/>
        <v>0</v>
      </c>
      <c r="Q46" s="131">
        <f t="shared" si="1"/>
        <v>0</v>
      </c>
      <c r="R46" s="78"/>
      <c r="S46" s="225" t="str">
        <f>IF(R46="","",IF(R46="SI","No cal documentació",IF(P46&gt;0,(CONCATENATE("12a_",'Valoració '!$D$7,"00",A46))," ")))</f>
        <v/>
      </c>
    </row>
    <row r="47" spans="1:19">
      <c r="A47" s="232">
        <v>40</v>
      </c>
      <c r="B47" s="78"/>
      <c r="C47" s="78"/>
      <c r="D47" s="78"/>
      <c r="E47" s="78"/>
      <c r="F47" s="78"/>
      <c r="G47" s="78"/>
      <c r="H47" s="78"/>
      <c r="I47" s="78"/>
      <c r="J47" s="78"/>
      <c r="K47" s="78"/>
      <c r="L47" s="283"/>
      <c r="M47" s="132"/>
      <c r="N47" s="132"/>
      <c r="O47" s="131">
        <f t="shared" si="2"/>
        <v>2.7397260273972603E-3</v>
      </c>
      <c r="P47" s="131">
        <f t="shared" si="0"/>
        <v>0</v>
      </c>
      <c r="Q47" s="131">
        <f t="shared" si="1"/>
        <v>0</v>
      </c>
      <c r="R47" s="78"/>
      <c r="S47" s="225" t="str">
        <f>IF(R47="","",IF(R47="SI","No cal documentació",IF(P47&gt;0,(CONCATENATE("12a_",'Valoració '!$D$7,"00",A47))," ")))</f>
        <v/>
      </c>
    </row>
    <row r="48" spans="1:19">
      <c r="A48" s="232">
        <v>41</v>
      </c>
      <c r="B48" s="78"/>
      <c r="C48" s="78"/>
      <c r="D48" s="78"/>
      <c r="E48" s="78"/>
      <c r="F48" s="78"/>
      <c r="G48" s="78"/>
      <c r="H48" s="78"/>
      <c r="I48" s="78"/>
      <c r="J48" s="78"/>
      <c r="K48" s="78"/>
      <c r="L48" s="283"/>
      <c r="M48" s="132"/>
      <c r="N48" s="132"/>
      <c r="O48" s="131">
        <f t="shared" si="2"/>
        <v>2.7397260273972603E-3</v>
      </c>
      <c r="P48" s="131">
        <f t="shared" si="0"/>
        <v>0</v>
      </c>
      <c r="Q48" s="131">
        <f t="shared" si="1"/>
        <v>0</v>
      </c>
      <c r="R48" s="78"/>
      <c r="S48" s="225" t="str">
        <f>IF(R48="","",IF(R48="SI","No cal documentació",IF(P48&gt;0,(CONCATENATE("12a_",'Valoració '!$D$7,"00",A48))," ")))</f>
        <v/>
      </c>
    </row>
    <row r="49" spans="1:19">
      <c r="A49" s="232">
        <v>42</v>
      </c>
      <c r="B49" s="78"/>
      <c r="C49" s="78"/>
      <c r="D49" s="78"/>
      <c r="E49" s="78"/>
      <c r="F49" s="78"/>
      <c r="G49" s="78"/>
      <c r="H49" s="78"/>
      <c r="I49" s="78"/>
      <c r="J49" s="78"/>
      <c r="K49" s="78"/>
      <c r="L49" s="283"/>
      <c r="M49" s="132"/>
      <c r="N49" s="132"/>
      <c r="O49" s="131">
        <f t="shared" si="2"/>
        <v>2.7397260273972603E-3</v>
      </c>
      <c r="P49" s="131">
        <f t="shared" si="0"/>
        <v>0</v>
      </c>
      <c r="Q49" s="131">
        <f t="shared" si="1"/>
        <v>0</v>
      </c>
      <c r="R49" s="78"/>
      <c r="S49" s="225" t="str">
        <f>IF(R49="","",IF(R49="SI","No cal documentació",IF(P49&gt;0,(CONCATENATE("12a_",'Valoració '!$D$7,"00",A49))," ")))</f>
        <v/>
      </c>
    </row>
    <row r="50" spans="1:19">
      <c r="A50" s="232">
        <v>43</v>
      </c>
      <c r="B50" s="78"/>
      <c r="C50" s="78"/>
      <c r="D50" s="78"/>
      <c r="E50" s="78"/>
      <c r="F50" s="78"/>
      <c r="G50" s="78"/>
      <c r="H50" s="78"/>
      <c r="I50" s="78"/>
      <c r="J50" s="78"/>
      <c r="K50" s="78"/>
      <c r="L50" s="283"/>
      <c r="M50" s="132"/>
      <c r="N50" s="132"/>
      <c r="O50" s="131">
        <f t="shared" si="2"/>
        <v>2.7397260273972603E-3</v>
      </c>
      <c r="P50" s="131">
        <f t="shared" si="0"/>
        <v>0</v>
      </c>
      <c r="Q50" s="131">
        <f t="shared" si="1"/>
        <v>0</v>
      </c>
      <c r="R50" s="78"/>
      <c r="S50" s="225" t="str">
        <f>IF(R50="","",IF(R50="SI","No cal documentació",IF(P50&gt;0,(CONCATENATE("12a_",'Valoració '!$D$7,"00",A50))," ")))</f>
        <v/>
      </c>
    </row>
    <row r="51" spans="1:19">
      <c r="A51" s="232">
        <v>44</v>
      </c>
      <c r="B51" s="78"/>
      <c r="C51" s="78"/>
      <c r="D51" s="78"/>
      <c r="E51" s="78"/>
      <c r="F51" s="78"/>
      <c r="G51" s="78"/>
      <c r="H51" s="78"/>
      <c r="I51" s="78"/>
      <c r="J51" s="78"/>
      <c r="K51" s="78"/>
      <c r="L51" s="283"/>
      <c r="M51" s="132"/>
      <c r="N51" s="132"/>
      <c r="O51" s="131">
        <f t="shared" si="2"/>
        <v>2.7397260273972603E-3</v>
      </c>
      <c r="P51" s="131">
        <f t="shared" si="0"/>
        <v>0</v>
      </c>
      <c r="Q51" s="131">
        <f t="shared" si="1"/>
        <v>0</v>
      </c>
      <c r="R51" s="78"/>
      <c r="S51" s="225" t="str">
        <f>IF(R51="","",IF(R51="SI","No cal documentació",IF(P51&gt;0,(CONCATENATE("12a_",'Valoració '!$D$7,"00",A51))," ")))</f>
        <v/>
      </c>
    </row>
    <row r="52" spans="1:19">
      <c r="A52" s="232">
        <v>45</v>
      </c>
      <c r="B52" s="78"/>
      <c r="C52" s="78"/>
      <c r="D52" s="78"/>
      <c r="E52" s="78"/>
      <c r="F52" s="78"/>
      <c r="G52" s="78"/>
      <c r="H52" s="78"/>
      <c r="I52" s="78"/>
      <c r="J52" s="78"/>
      <c r="K52" s="78"/>
      <c r="L52" s="283"/>
      <c r="M52" s="132"/>
      <c r="N52" s="132"/>
      <c r="O52" s="131">
        <f t="shared" si="2"/>
        <v>2.7397260273972603E-3</v>
      </c>
      <c r="P52" s="131">
        <f t="shared" si="0"/>
        <v>0</v>
      </c>
      <c r="Q52" s="131">
        <f t="shared" si="1"/>
        <v>0</v>
      </c>
      <c r="R52" s="78"/>
      <c r="S52" s="225" t="str">
        <f>IF(R52="","",IF(R52="SI","No cal documentació",IF(P52&gt;0,(CONCATENATE("12a_",'Valoració '!$D$7,"00",A52))," ")))</f>
        <v/>
      </c>
    </row>
    <row r="53" spans="1:19">
      <c r="A53" s="232">
        <v>46</v>
      </c>
      <c r="B53" s="78"/>
      <c r="C53" s="78"/>
      <c r="D53" s="78"/>
      <c r="E53" s="78"/>
      <c r="F53" s="78"/>
      <c r="G53" s="78"/>
      <c r="H53" s="78"/>
      <c r="I53" s="78"/>
      <c r="J53" s="78"/>
      <c r="K53" s="78"/>
      <c r="L53" s="283"/>
      <c r="M53" s="132"/>
      <c r="N53" s="132"/>
      <c r="O53" s="131">
        <f t="shared" si="2"/>
        <v>2.7397260273972603E-3</v>
      </c>
      <c r="P53" s="131">
        <f t="shared" si="0"/>
        <v>0</v>
      </c>
      <c r="Q53" s="131">
        <f t="shared" si="1"/>
        <v>0</v>
      </c>
      <c r="R53" s="78"/>
      <c r="S53" s="225" t="str">
        <f>IF(R53="","",IF(R53="SI","No cal documentació",IF(P53&gt;0,(CONCATENATE("12a_",'Valoració '!$D$7,"00",A53))," ")))</f>
        <v/>
      </c>
    </row>
    <row r="54" spans="1:19">
      <c r="A54" s="232">
        <v>47</v>
      </c>
      <c r="B54" s="78"/>
      <c r="C54" s="78"/>
      <c r="D54" s="78"/>
      <c r="E54" s="78"/>
      <c r="F54" s="78"/>
      <c r="G54" s="78"/>
      <c r="H54" s="78"/>
      <c r="I54" s="78"/>
      <c r="J54" s="78"/>
      <c r="K54" s="78"/>
      <c r="L54" s="283"/>
      <c r="M54" s="132"/>
      <c r="N54" s="132"/>
      <c r="O54" s="131">
        <f t="shared" si="2"/>
        <v>2.7397260273972603E-3</v>
      </c>
      <c r="P54" s="131">
        <f t="shared" si="0"/>
        <v>0</v>
      </c>
      <c r="Q54" s="131">
        <f t="shared" si="1"/>
        <v>0</v>
      </c>
      <c r="R54" s="78"/>
      <c r="S54" s="225" t="str">
        <f>IF(R54="","",IF(R54="SI","No cal documentació",IF(P54&gt;0,(CONCATENATE("12a_",'Valoració '!$D$7,"00",A54))," ")))</f>
        <v/>
      </c>
    </row>
    <row r="55" spans="1:19">
      <c r="A55" s="232">
        <v>48</v>
      </c>
      <c r="B55" s="78"/>
      <c r="C55" s="78"/>
      <c r="D55" s="78"/>
      <c r="E55" s="78"/>
      <c r="F55" s="78"/>
      <c r="G55" s="78"/>
      <c r="H55" s="78"/>
      <c r="I55" s="78"/>
      <c r="J55" s="78"/>
      <c r="K55" s="78"/>
      <c r="L55" s="283"/>
      <c r="M55" s="132"/>
      <c r="N55" s="132"/>
      <c r="O55" s="131">
        <f t="shared" si="2"/>
        <v>2.7397260273972603E-3</v>
      </c>
      <c r="P55" s="131">
        <f t="shared" si="0"/>
        <v>0</v>
      </c>
      <c r="Q55" s="131">
        <f t="shared" si="1"/>
        <v>0</v>
      </c>
      <c r="R55" s="78"/>
      <c r="S55" s="225" t="str">
        <f>IF(R55="","",IF(R55="SI","No cal documentació",IF(P55&gt;0,(CONCATENATE("12a_",'Valoració '!$D$7,"00",A55))," ")))</f>
        <v/>
      </c>
    </row>
    <row r="56" spans="1:19">
      <c r="A56" s="232">
        <v>49</v>
      </c>
      <c r="B56" s="78"/>
      <c r="C56" s="78"/>
      <c r="D56" s="78"/>
      <c r="E56" s="78"/>
      <c r="F56" s="78"/>
      <c r="G56" s="78"/>
      <c r="H56" s="78"/>
      <c r="I56" s="78"/>
      <c r="J56" s="78"/>
      <c r="K56" s="78"/>
      <c r="L56" s="283"/>
      <c r="M56" s="132"/>
      <c r="N56" s="132"/>
      <c r="O56" s="131">
        <f t="shared" si="2"/>
        <v>2.7397260273972603E-3</v>
      </c>
      <c r="P56" s="131">
        <f t="shared" si="0"/>
        <v>0</v>
      </c>
      <c r="Q56" s="131">
        <f t="shared" si="1"/>
        <v>0</v>
      </c>
      <c r="R56" s="78"/>
      <c r="S56" s="225" t="str">
        <f>IF(R56="","",IF(R56="SI","No cal documentació",IF(P56&gt;0,(CONCATENATE("12a_",'Valoració '!$D$7,"00",A56))," ")))</f>
        <v/>
      </c>
    </row>
    <row r="57" spans="1:19">
      <c r="A57" s="232">
        <v>50</v>
      </c>
      <c r="B57" s="78"/>
      <c r="C57" s="78"/>
      <c r="D57" s="78"/>
      <c r="E57" s="78"/>
      <c r="F57" s="78"/>
      <c r="G57" s="78"/>
      <c r="H57" s="78"/>
      <c r="I57" s="78"/>
      <c r="J57" s="78"/>
      <c r="K57" s="78"/>
      <c r="L57" s="283"/>
      <c r="M57" s="132"/>
      <c r="N57" s="132"/>
      <c r="O57" s="131">
        <f t="shared" si="2"/>
        <v>2.7397260273972603E-3</v>
      </c>
      <c r="P57" s="131">
        <f t="shared" si="0"/>
        <v>0</v>
      </c>
      <c r="Q57" s="131">
        <f t="shared" si="1"/>
        <v>0</v>
      </c>
      <c r="R57" s="78"/>
      <c r="S57" s="225" t="str">
        <f>IF(R57="","",IF(R57="SI","No cal documentació",IF(P57&gt;0,(CONCATENATE("12a_",'Valoració '!$D$7,"00",A57))," ")))</f>
        <v/>
      </c>
    </row>
    <row r="58" spans="1:19">
      <c r="A58" s="232">
        <v>51</v>
      </c>
      <c r="B58" s="78"/>
      <c r="C58" s="78"/>
      <c r="D58" s="78"/>
      <c r="E58" s="78"/>
      <c r="F58" s="78"/>
      <c r="G58" s="78"/>
      <c r="H58" s="78"/>
      <c r="I58" s="78"/>
      <c r="J58" s="78"/>
      <c r="K58" s="78"/>
      <c r="L58" s="283"/>
      <c r="M58" s="132"/>
      <c r="N58" s="132"/>
      <c r="O58" s="131">
        <f t="shared" si="2"/>
        <v>2.7397260273972603E-3</v>
      </c>
      <c r="P58" s="131">
        <f t="shared" si="0"/>
        <v>0</v>
      </c>
      <c r="Q58" s="131">
        <f t="shared" si="1"/>
        <v>0</v>
      </c>
      <c r="R58" s="78"/>
      <c r="S58" s="225" t="str">
        <f>IF(R58="","",IF(R58="SI","No cal documentació",IF(P58&gt;0,(CONCATENATE("12a_",'Valoració '!$D$7,"00",A58))," ")))</f>
        <v/>
      </c>
    </row>
    <row r="59" spans="1:19">
      <c r="A59" s="232">
        <v>52</v>
      </c>
      <c r="B59" s="78"/>
      <c r="C59" s="78"/>
      <c r="D59" s="78"/>
      <c r="E59" s="78"/>
      <c r="F59" s="78"/>
      <c r="G59" s="78"/>
      <c r="H59" s="78"/>
      <c r="I59" s="78"/>
      <c r="J59" s="78"/>
      <c r="K59" s="78"/>
      <c r="L59" s="283"/>
      <c r="M59" s="132"/>
      <c r="N59" s="132"/>
      <c r="O59" s="131">
        <f t="shared" si="2"/>
        <v>2.7397260273972603E-3</v>
      </c>
      <c r="P59" s="131">
        <f t="shared" si="0"/>
        <v>0</v>
      </c>
      <c r="Q59" s="131">
        <f t="shared" si="1"/>
        <v>0</v>
      </c>
      <c r="R59" s="78"/>
      <c r="S59" s="225" t="str">
        <f>IF(R59="","",IF(R59="SI","No cal documentació",IF(P59&gt;0,(CONCATENATE("12a_",'Valoració '!$D$7,"00",A59))," ")))</f>
        <v/>
      </c>
    </row>
    <row r="60" spans="1:19">
      <c r="A60" s="232">
        <v>53</v>
      </c>
      <c r="B60" s="78"/>
      <c r="C60" s="78"/>
      <c r="D60" s="78"/>
      <c r="E60" s="78"/>
      <c r="F60" s="78"/>
      <c r="G60" s="78"/>
      <c r="H60" s="78"/>
      <c r="I60" s="78"/>
      <c r="J60" s="78"/>
      <c r="K60" s="78"/>
      <c r="L60" s="283"/>
      <c r="M60" s="132"/>
      <c r="N60" s="132"/>
      <c r="O60" s="131">
        <f t="shared" si="2"/>
        <v>2.7397260273972603E-3</v>
      </c>
      <c r="P60" s="131">
        <f t="shared" si="0"/>
        <v>0</v>
      </c>
      <c r="Q60" s="131">
        <f t="shared" si="1"/>
        <v>0</v>
      </c>
      <c r="R60" s="78"/>
      <c r="S60" s="225" t="str">
        <f>IF(R60="","",IF(R60="SI","No cal documentació",IF(P60&gt;0,(CONCATENATE("12a_",'Valoració '!$D$7,"00",A60))," ")))</f>
        <v/>
      </c>
    </row>
    <row r="61" spans="1:19">
      <c r="A61" s="232">
        <v>54</v>
      </c>
      <c r="B61" s="78"/>
      <c r="C61" s="78"/>
      <c r="D61" s="78"/>
      <c r="E61" s="78"/>
      <c r="F61" s="78"/>
      <c r="G61" s="78"/>
      <c r="H61" s="78"/>
      <c r="I61" s="78"/>
      <c r="J61" s="78"/>
      <c r="K61" s="78"/>
      <c r="L61" s="283"/>
      <c r="M61" s="132"/>
      <c r="N61" s="132"/>
      <c r="O61" s="131">
        <f t="shared" si="2"/>
        <v>2.7397260273972603E-3</v>
      </c>
      <c r="P61" s="131">
        <f t="shared" si="0"/>
        <v>0</v>
      </c>
      <c r="Q61" s="131">
        <f t="shared" si="1"/>
        <v>0</v>
      </c>
      <c r="R61" s="78"/>
      <c r="S61" s="225" t="str">
        <f>IF(R61="","",IF(R61="SI","No cal documentació",IF(P61&gt;0,(CONCATENATE("12a_",'Valoració '!$D$7,"00",A61))," ")))</f>
        <v/>
      </c>
    </row>
    <row r="62" spans="1:19">
      <c r="A62" s="232">
        <v>55</v>
      </c>
      <c r="B62" s="78"/>
      <c r="C62" s="78"/>
      <c r="D62" s="78"/>
      <c r="E62" s="78"/>
      <c r="F62" s="78"/>
      <c r="G62" s="78"/>
      <c r="H62" s="78"/>
      <c r="I62" s="78"/>
      <c r="J62" s="78"/>
      <c r="K62" s="78"/>
      <c r="L62" s="283"/>
      <c r="M62" s="132"/>
      <c r="N62" s="132"/>
      <c r="O62" s="131">
        <f t="shared" si="2"/>
        <v>2.7397260273972603E-3</v>
      </c>
      <c r="P62" s="131">
        <f t="shared" si="0"/>
        <v>0</v>
      </c>
      <c r="Q62" s="131">
        <f t="shared" si="1"/>
        <v>0</v>
      </c>
      <c r="R62" s="78"/>
      <c r="S62" s="225" t="str">
        <f>IF(R62="","",IF(R62="SI","No cal documentació",IF(P62&gt;0,(CONCATENATE("12a_",'Valoració '!$D$7,"00",A62))," ")))</f>
        <v/>
      </c>
    </row>
    <row r="63" spans="1:19">
      <c r="A63" s="232">
        <v>56</v>
      </c>
      <c r="B63" s="78"/>
      <c r="C63" s="78"/>
      <c r="D63" s="78"/>
      <c r="E63" s="78"/>
      <c r="F63" s="78"/>
      <c r="G63" s="78"/>
      <c r="H63" s="78"/>
      <c r="I63" s="78"/>
      <c r="J63" s="78"/>
      <c r="K63" s="78"/>
      <c r="L63" s="283"/>
      <c r="M63" s="132"/>
      <c r="N63" s="132"/>
      <c r="O63" s="131">
        <f t="shared" si="2"/>
        <v>2.7397260273972603E-3</v>
      </c>
      <c r="P63" s="131">
        <f t="shared" si="0"/>
        <v>0</v>
      </c>
      <c r="Q63" s="131">
        <f t="shared" si="1"/>
        <v>0</v>
      </c>
      <c r="R63" s="78"/>
      <c r="S63" s="225" t="str">
        <f>IF(R63="","",IF(R63="SI","No cal documentació",IF(P63&gt;0,(CONCATENATE("12a_",'Valoració '!$D$7,"00",A63))," ")))</f>
        <v/>
      </c>
    </row>
    <row r="64" spans="1:19">
      <c r="A64" s="232">
        <v>57</v>
      </c>
      <c r="B64" s="78"/>
      <c r="C64" s="78"/>
      <c r="D64" s="78"/>
      <c r="E64" s="78"/>
      <c r="F64" s="78"/>
      <c r="G64" s="78"/>
      <c r="H64" s="78"/>
      <c r="I64" s="78"/>
      <c r="J64" s="78"/>
      <c r="K64" s="78"/>
      <c r="L64" s="283"/>
      <c r="M64" s="132"/>
      <c r="N64" s="132"/>
      <c r="O64" s="131">
        <f t="shared" si="2"/>
        <v>2.7397260273972603E-3</v>
      </c>
      <c r="P64" s="131">
        <f t="shared" si="0"/>
        <v>0</v>
      </c>
      <c r="Q64" s="131">
        <f t="shared" si="1"/>
        <v>0</v>
      </c>
      <c r="R64" s="78"/>
      <c r="S64" s="225" t="str">
        <f>IF(R64="","",IF(R64="SI","No cal documentació",IF(P64&gt;0,(CONCATENATE("12a_",'Valoració '!$D$7,"00",A64))," ")))</f>
        <v/>
      </c>
    </row>
    <row r="65" spans="1:19">
      <c r="A65" s="232">
        <v>58</v>
      </c>
      <c r="B65" s="78"/>
      <c r="C65" s="78"/>
      <c r="D65" s="78"/>
      <c r="E65" s="78"/>
      <c r="F65" s="78"/>
      <c r="G65" s="78"/>
      <c r="H65" s="78"/>
      <c r="I65" s="78"/>
      <c r="J65" s="78"/>
      <c r="K65" s="78"/>
      <c r="L65" s="283"/>
      <c r="M65" s="132"/>
      <c r="N65" s="132"/>
      <c r="O65" s="131">
        <f t="shared" si="2"/>
        <v>2.7397260273972603E-3</v>
      </c>
      <c r="P65" s="131">
        <f t="shared" si="0"/>
        <v>0</v>
      </c>
      <c r="Q65" s="131">
        <f t="shared" si="1"/>
        <v>0</v>
      </c>
      <c r="R65" s="78"/>
      <c r="S65" s="225" t="str">
        <f>IF(R65="","",IF(R65="SI","No cal documentació",IF(P65&gt;0,(CONCATENATE("12a_",'Valoració '!$D$7,"00",A65))," ")))</f>
        <v/>
      </c>
    </row>
    <row r="66" spans="1:19">
      <c r="A66" s="232">
        <v>59</v>
      </c>
      <c r="B66" s="78"/>
      <c r="C66" s="78"/>
      <c r="D66" s="78"/>
      <c r="E66" s="78"/>
      <c r="F66" s="78"/>
      <c r="G66" s="78"/>
      <c r="H66" s="78"/>
      <c r="I66" s="78"/>
      <c r="J66" s="78"/>
      <c r="K66" s="78"/>
      <c r="L66" s="283"/>
      <c r="M66" s="132"/>
      <c r="N66" s="132"/>
      <c r="O66" s="131">
        <f t="shared" si="2"/>
        <v>2.7397260273972603E-3</v>
      </c>
      <c r="P66" s="131">
        <f t="shared" si="0"/>
        <v>0</v>
      </c>
      <c r="Q66" s="131">
        <f t="shared" si="1"/>
        <v>0</v>
      </c>
      <c r="R66" s="78"/>
      <c r="S66" s="225" t="str">
        <f>IF(R66="","",IF(R66="SI","No cal documentació",IF(P66&gt;0,(CONCATENATE("12a_",'Valoració '!$D$7,"00",A66))," ")))</f>
        <v/>
      </c>
    </row>
    <row r="67" spans="1:19">
      <c r="A67" s="232">
        <v>60</v>
      </c>
      <c r="B67" s="78"/>
      <c r="C67" s="78"/>
      <c r="D67" s="78"/>
      <c r="E67" s="78"/>
      <c r="F67" s="78"/>
      <c r="G67" s="78"/>
      <c r="H67" s="78"/>
      <c r="I67" s="78"/>
      <c r="J67" s="78"/>
      <c r="K67" s="78"/>
      <c r="L67" s="283"/>
      <c r="M67" s="132"/>
      <c r="N67" s="132"/>
      <c r="O67" s="131">
        <f t="shared" si="2"/>
        <v>2.7397260273972603E-3</v>
      </c>
      <c r="P67" s="131">
        <f t="shared" si="0"/>
        <v>0</v>
      </c>
      <c r="Q67" s="131">
        <f t="shared" si="1"/>
        <v>0</v>
      </c>
      <c r="R67" s="78"/>
      <c r="S67" s="225" t="str">
        <f>IF(R67="","",IF(R67="SI","No cal documentació",IF(P67&gt;0,(CONCATENATE("12a_",'Valoració '!$D$7,"00",A67))," ")))</f>
        <v/>
      </c>
    </row>
    <row r="68" spans="1:19">
      <c r="A68" s="232">
        <v>61</v>
      </c>
      <c r="B68" s="78"/>
      <c r="C68" s="78"/>
      <c r="D68" s="78"/>
      <c r="E68" s="78"/>
      <c r="F68" s="78"/>
      <c r="G68" s="78"/>
      <c r="H68" s="78"/>
      <c r="I68" s="78"/>
      <c r="J68" s="78"/>
      <c r="K68" s="78"/>
      <c r="L68" s="283"/>
      <c r="M68" s="132"/>
      <c r="N68" s="132"/>
      <c r="O68" s="131">
        <f t="shared" si="2"/>
        <v>2.7397260273972603E-3</v>
      </c>
      <c r="P68" s="131">
        <f t="shared" si="0"/>
        <v>0</v>
      </c>
      <c r="Q68" s="131">
        <f t="shared" si="1"/>
        <v>0</v>
      </c>
      <c r="R68" s="78"/>
      <c r="S68" s="225" t="str">
        <f>IF(R68="","",IF(R68="SI","No cal documentació",IF(P68&gt;0,(CONCATENATE("12a_",'Valoració '!$D$7,"00",A68))," ")))</f>
        <v/>
      </c>
    </row>
    <row r="69" spans="1:19">
      <c r="A69" s="232">
        <v>62</v>
      </c>
      <c r="B69" s="78"/>
      <c r="C69" s="78"/>
      <c r="D69" s="78"/>
      <c r="E69" s="78"/>
      <c r="F69" s="78"/>
      <c r="G69" s="78"/>
      <c r="H69" s="78"/>
      <c r="I69" s="78"/>
      <c r="J69" s="78"/>
      <c r="K69" s="78"/>
      <c r="L69" s="283"/>
      <c r="M69" s="132"/>
      <c r="N69" s="132"/>
      <c r="O69" s="131">
        <f t="shared" si="2"/>
        <v>2.7397260273972603E-3</v>
      </c>
      <c r="P69" s="131">
        <f t="shared" si="0"/>
        <v>0</v>
      </c>
      <c r="Q69" s="131">
        <f t="shared" si="1"/>
        <v>0</v>
      </c>
      <c r="R69" s="78"/>
      <c r="S69" s="225" t="str">
        <f>IF(R69="","",IF(R69="SI","No cal documentació",IF(P69&gt;0,(CONCATENATE("12a_",'Valoració '!$D$7,"00",A69))," ")))</f>
        <v/>
      </c>
    </row>
    <row r="70" spans="1:19">
      <c r="A70" s="232">
        <v>63</v>
      </c>
      <c r="B70" s="78"/>
      <c r="C70" s="78"/>
      <c r="D70" s="78"/>
      <c r="E70" s="78"/>
      <c r="F70" s="78"/>
      <c r="G70" s="78"/>
      <c r="H70" s="78"/>
      <c r="I70" s="78"/>
      <c r="J70" s="78"/>
      <c r="K70" s="78"/>
      <c r="L70" s="283"/>
      <c r="M70" s="132"/>
      <c r="N70" s="132"/>
      <c r="O70" s="131">
        <f t="shared" si="2"/>
        <v>2.7397260273972603E-3</v>
      </c>
      <c r="P70" s="131">
        <f t="shared" si="0"/>
        <v>0</v>
      </c>
      <c r="Q70" s="131">
        <f t="shared" si="1"/>
        <v>0</v>
      </c>
      <c r="R70" s="78"/>
      <c r="S70" s="225" t="str">
        <f>IF(R70="","",IF(R70="SI","No cal documentació",IF(P70&gt;0,(CONCATENATE("12a_",'Valoració '!$D$7,"00",A70))," ")))</f>
        <v/>
      </c>
    </row>
    <row r="71" spans="1:19">
      <c r="A71" s="232">
        <v>64</v>
      </c>
      <c r="B71" s="78"/>
      <c r="C71" s="78"/>
      <c r="D71" s="78"/>
      <c r="E71" s="78"/>
      <c r="F71" s="78"/>
      <c r="G71" s="78"/>
      <c r="H71" s="78"/>
      <c r="I71" s="78"/>
      <c r="J71" s="78"/>
      <c r="K71" s="78"/>
      <c r="L71" s="283"/>
      <c r="M71" s="132"/>
      <c r="N71" s="132"/>
      <c r="O71" s="131">
        <f t="shared" si="2"/>
        <v>2.7397260273972603E-3</v>
      </c>
      <c r="P71" s="131">
        <f t="shared" si="0"/>
        <v>0</v>
      </c>
      <c r="Q71" s="131">
        <f t="shared" si="1"/>
        <v>0</v>
      </c>
      <c r="R71" s="78"/>
      <c r="S71" s="225" t="str">
        <f>IF(R71="","",IF(R71="SI","No cal documentació",IF(P71&gt;0,(CONCATENATE("12a_",'Valoració '!$D$7,"00",A71))," ")))</f>
        <v/>
      </c>
    </row>
    <row r="72" spans="1:19">
      <c r="A72" s="232">
        <v>65</v>
      </c>
      <c r="B72" s="78"/>
      <c r="C72" s="78"/>
      <c r="D72" s="78"/>
      <c r="E72" s="78"/>
      <c r="F72" s="78"/>
      <c r="G72" s="78"/>
      <c r="H72" s="78"/>
      <c r="I72" s="78"/>
      <c r="J72" s="78"/>
      <c r="K72" s="78"/>
      <c r="L72" s="283"/>
      <c r="M72" s="132"/>
      <c r="N72" s="132"/>
      <c r="O72" s="131">
        <f t="shared" si="2"/>
        <v>2.7397260273972603E-3</v>
      </c>
      <c r="P72" s="131">
        <f t="shared" si="0"/>
        <v>0</v>
      </c>
      <c r="Q72" s="131">
        <f t="shared" si="1"/>
        <v>0</v>
      </c>
      <c r="R72" s="78"/>
      <c r="S72" s="225" t="str">
        <f>IF(R72="","",IF(R72="SI","No cal documentació",IF(P72&gt;0,(CONCATENATE("12a_",'Valoració '!$D$7,"00",A72))," ")))</f>
        <v/>
      </c>
    </row>
    <row r="73" spans="1:19">
      <c r="A73" s="232">
        <v>66</v>
      </c>
      <c r="B73" s="78"/>
      <c r="C73" s="78"/>
      <c r="D73" s="78"/>
      <c r="E73" s="78"/>
      <c r="F73" s="78"/>
      <c r="G73" s="78"/>
      <c r="H73" s="78"/>
      <c r="I73" s="78"/>
      <c r="J73" s="78"/>
      <c r="K73" s="78"/>
      <c r="L73" s="283"/>
      <c r="M73" s="132"/>
      <c r="N73" s="132"/>
      <c r="O73" s="131">
        <f t="shared" ref="O73:O107" si="3">(N73+1-M73)/365</f>
        <v>2.7397260273972603E-3</v>
      </c>
      <c r="P73" s="131">
        <f t="shared" ref="P73:P107" si="4">IF(AND(I73="si",K73="si",H73="no"),0,IF(F73&gt;=6,IF(AND(I73="si",H73="si"),1.25,IF(J73="si",1,IF(K73="si",0.5,IF(AND(H73="si",G73=1),1.5,1)))),IF(I73="si",0.6,IF(AND(H73="si",G73=1),1.25,IF(AND(H73="si",G73&gt;1),0.9,IF(J73="si",1,IF(K73="si",0.5,0)))))))</f>
        <v>0</v>
      </c>
      <c r="Q73" s="131">
        <f t="shared" ref="Q73:Q107" si="5">IF(O73=3,P73,IF(O73&gt;3,(P73+(P73*(O73-3))/3),((P73*O73)/3)))</f>
        <v>0</v>
      </c>
      <c r="R73" s="78"/>
      <c r="S73" s="225" t="str">
        <f>IF(R73="","",IF(R73="SI","No cal documentació",IF(P73&gt;0,(CONCATENATE("12a_",'Valoració '!$D$7,"00",A73))," ")))</f>
        <v/>
      </c>
    </row>
    <row r="74" spans="1:19">
      <c r="A74" s="232">
        <v>67</v>
      </c>
      <c r="B74" s="78"/>
      <c r="C74" s="78"/>
      <c r="D74" s="78"/>
      <c r="E74" s="78"/>
      <c r="F74" s="78"/>
      <c r="G74" s="78"/>
      <c r="H74" s="78"/>
      <c r="I74" s="78"/>
      <c r="J74" s="78"/>
      <c r="K74" s="78"/>
      <c r="L74" s="283"/>
      <c r="M74" s="132"/>
      <c r="N74" s="132"/>
      <c r="O74" s="131">
        <f t="shared" si="3"/>
        <v>2.7397260273972603E-3</v>
      </c>
      <c r="P74" s="131">
        <f t="shared" si="4"/>
        <v>0</v>
      </c>
      <c r="Q74" s="131">
        <f t="shared" si="5"/>
        <v>0</v>
      </c>
      <c r="R74" s="78"/>
      <c r="S74" s="225" t="str">
        <f>IF(R74="","",IF(R74="SI","No cal documentació",IF(P74&gt;0,(CONCATENATE("12a_",'Valoració '!$D$7,"00",A74))," ")))</f>
        <v/>
      </c>
    </row>
    <row r="75" spans="1:19">
      <c r="A75" s="232">
        <v>68</v>
      </c>
      <c r="B75" s="78"/>
      <c r="C75" s="78"/>
      <c r="D75" s="78"/>
      <c r="E75" s="78"/>
      <c r="F75" s="78"/>
      <c r="G75" s="78"/>
      <c r="H75" s="78"/>
      <c r="I75" s="78"/>
      <c r="J75" s="78"/>
      <c r="K75" s="78"/>
      <c r="L75" s="283"/>
      <c r="M75" s="132"/>
      <c r="N75" s="132"/>
      <c r="O75" s="131">
        <f t="shared" si="3"/>
        <v>2.7397260273972603E-3</v>
      </c>
      <c r="P75" s="131">
        <f t="shared" si="4"/>
        <v>0</v>
      </c>
      <c r="Q75" s="131">
        <f t="shared" si="5"/>
        <v>0</v>
      </c>
      <c r="R75" s="78"/>
      <c r="S75" s="225" t="str">
        <f>IF(R75="","",IF(R75="SI","No cal documentació",IF(P75&gt;0,(CONCATENATE("12a_",'Valoració '!$D$7,"00",A75))," ")))</f>
        <v/>
      </c>
    </row>
    <row r="76" spans="1:19">
      <c r="A76" s="232">
        <v>69</v>
      </c>
      <c r="B76" s="78"/>
      <c r="C76" s="78"/>
      <c r="D76" s="78"/>
      <c r="E76" s="78"/>
      <c r="F76" s="78"/>
      <c r="G76" s="78"/>
      <c r="H76" s="78"/>
      <c r="I76" s="78"/>
      <c r="J76" s="78"/>
      <c r="K76" s="78"/>
      <c r="L76" s="283"/>
      <c r="M76" s="132"/>
      <c r="N76" s="132"/>
      <c r="O76" s="131">
        <f t="shared" si="3"/>
        <v>2.7397260273972603E-3</v>
      </c>
      <c r="P76" s="131">
        <f t="shared" si="4"/>
        <v>0</v>
      </c>
      <c r="Q76" s="131">
        <f t="shared" si="5"/>
        <v>0</v>
      </c>
      <c r="R76" s="78"/>
      <c r="S76" s="225" t="str">
        <f>IF(R76="","",IF(R76="SI","No cal documentació",IF(P76&gt;0,(CONCATENATE("12a_",'Valoració '!$D$7,"00",A76))," ")))</f>
        <v/>
      </c>
    </row>
    <row r="77" spans="1:19">
      <c r="A77" s="232">
        <v>70</v>
      </c>
      <c r="B77" s="78"/>
      <c r="C77" s="78"/>
      <c r="D77" s="78"/>
      <c r="E77" s="78"/>
      <c r="F77" s="78"/>
      <c r="G77" s="78"/>
      <c r="H77" s="78"/>
      <c r="I77" s="78"/>
      <c r="J77" s="78"/>
      <c r="K77" s="78"/>
      <c r="L77" s="283"/>
      <c r="M77" s="132"/>
      <c r="N77" s="132"/>
      <c r="O77" s="131">
        <f t="shared" si="3"/>
        <v>2.7397260273972603E-3</v>
      </c>
      <c r="P77" s="131">
        <f t="shared" si="4"/>
        <v>0</v>
      </c>
      <c r="Q77" s="131">
        <f t="shared" si="5"/>
        <v>0</v>
      </c>
      <c r="R77" s="78"/>
      <c r="S77" s="225" t="str">
        <f>IF(R77="","",IF(R77="SI","No cal documentació",IF(P77&gt;0,(CONCATENATE("12a_",'Valoració '!$D$7,"00",A77))," ")))</f>
        <v/>
      </c>
    </row>
    <row r="78" spans="1:19">
      <c r="A78" s="232">
        <v>71</v>
      </c>
      <c r="B78" s="78"/>
      <c r="C78" s="78"/>
      <c r="D78" s="78"/>
      <c r="E78" s="78"/>
      <c r="F78" s="78"/>
      <c r="G78" s="78"/>
      <c r="H78" s="78"/>
      <c r="I78" s="78"/>
      <c r="J78" s="78"/>
      <c r="K78" s="78"/>
      <c r="L78" s="283"/>
      <c r="M78" s="132"/>
      <c r="N78" s="132"/>
      <c r="O78" s="131">
        <f t="shared" si="3"/>
        <v>2.7397260273972603E-3</v>
      </c>
      <c r="P78" s="131">
        <f t="shared" si="4"/>
        <v>0</v>
      </c>
      <c r="Q78" s="131">
        <f t="shared" si="5"/>
        <v>0</v>
      </c>
      <c r="R78" s="78"/>
      <c r="S78" s="225" t="str">
        <f>IF(R78="","",IF(R78="SI","No cal documentació",IF(P78&gt;0,(CONCATENATE("12a_",'Valoració '!$D$7,"00",A78))," ")))</f>
        <v/>
      </c>
    </row>
    <row r="79" spans="1:19">
      <c r="A79" s="232">
        <v>72</v>
      </c>
      <c r="B79" s="78"/>
      <c r="C79" s="78"/>
      <c r="D79" s="78"/>
      <c r="E79" s="78"/>
      <c r="F79" s="78"/>
      <c r="G79" s="78"/>
      <c r="H79" s="78"/>
      <c r="I79" s="78"/>
      <c r="J79" s="78"/>
      <c r="K79" s="78"/>
      <c r="L79" s="283"/>
      <c r="M79" s="132"/>
      <c r="N79" s="132"/>
      <c r="O79" s="131">
        <f t="shared" si="3"/>
        <v>2.7397260273972603E-3</v>
      </c>
      <c r="P79" s="131">
        <f t="shared" si="4"/>
        <v>0</v>
      </c>
      <c r="Q79" s="131">
        <f t="shared" si="5"/>
        <v>0</v>
      </c>
      <c r="R79" s="78"/>
      <c r="S79" s="225" t="str">
        <f>IF(R79="","",IF(R79="SI","No cal documentació",IF(P79&gt;0,(CONCATENATE("12a_",'Valoració '!$D$7,"00",A79))," ")))</f>
        <v/>
      </c>
    </row>
    <row r="80" spans="1:19">
      <c r="A80" s="232">
        <v>73</v>
      </c>
      <c r="B80" s="78"/>
      <c r="C80" s="78"/>
      <c r="D80" s="78"/>
      <c r="E80" s="78"/>
      <c r="F80" s="78"/>
      <c r="G80" s="78"/>
      <c r="H80" s="78"/>
      <c r="I80" s="78"/>
      <c r="J80" s="78"/>
      <c r="K80" s="78"/>
      <c r="L80" s="283"/>
      <c r="M80" s="132"/>
      <c r="N80" s="132"/>
      <c r="O80" s="131">
        <f t="shared" si="3"/>
        <v>2.7397260273972603E-3</v>
      </c>
      <c r="P80" s="131">
        <f t="shared" si="4"/>
        <v>0</v>
      </c>
      <c r="Q80" s="131">
        <f t="shared" si="5"/>
        <v>0</v>
      </c>
      <c r="R80" s="78"/>
      <c r="S80" s="225" t="str">
        <f>IF(R80="","",IF(R80="SI","No cal documentació",IF(P80&gt;0,(CONCATENATE("12a_",'Valoració '!$D$7,"00",A80))," ")))</f>
        <v/>
      </c>
    </row>
    <row r="81" spans="1:19">
      <c r="A81" s="232">
        <v>74</v>
      </c>
      <c r="B81" s="78"/>
      <c r="C81" s="78"/>
      <c r="D81" s="78"/>
      <c r="E81" s="78"/>
      <c r="F81" s="78"/>
      <c r="G81" s="78"/>
      <c r="H81" s="78"/>
      <c r="I81" s="78"/>
      <c r="J81" s="78"/>
      <c r="K81" s="78"/>
      <c r="L81" s="283"/>
      <c r="M81" s="132"/>
      <c r="N81" s="132"/>
      <c r="O81" s="131">
        <f t="shared" si="3"/>
        <v>2.7397260273972603E-3</v>
      </c>
      <c r="P81" s="131">
        <f t="shared" si="4"/>
        <v>0</v>
      </c>
      <c r="Q81" s="131">
        <f t="shared" si="5"/>
        <v>0</v>
      </c>
      <c r="R81" s="78"/>
      <c r="S81" s="225" t="str">
        <f>IF(R81="","",IF(R81="SI","No cal documentació",IF(P81&gt;0,(CONCATENATE("12a_",'Valoració '!$D$7,"00",A81))," ")))</f>
        <v/>
      </c>
    </row>
    <row r="82" spans="1:19">
      <c r="A82" s="232">
        <v>75</v>
      </c>
      <c r="B82" s="78"/>
      <c r="C82" s="78"/>
      <c r="D82" s="78"/>
      <c r="E82" s="78"/>
      <c r="F82" s="78"/>
      <c r="G82" s="78"/>
      <c r="H82" s="78"/>
      <c r="I82" s="78"/>
      <c r="J82" s="78"/>
      <c r="K82" s="78"/>
      <c r="L82" s="283"/>
      <c r="M82" s="132"/>
      <c r="N82" s="132"/>
      <c r="O82" s="131">
        <f t="shared" si="3"/>
        <v>2.7397260273972603E-3</v>
      </c>
      <c r="P82" s="131">
        <f t="shared" si="4"/>
        <v>0</v>
      </c>
      <c r="Q82" s="131">
        <f t="shared" si="5"/>
        <v>0</v>
      </c>
      <c r="R82" s="78"/>
      <c r="S82" s="225" t="str">
        <f>IF(R82="","",IF(R82="SI","No cal documentació",IF(P82&gt;0,(CONCATENATE("12a_",'Valoració '!$D$7,"00",A82))," ")))</f>
        <v/>
      </c>
    </row>
    <row r="83" spans="1:19">
      <c r="A83" s="232">
        <v>76</v>
      </c>
      <c r="B83" s="78"/>
      <c r="C83" s="78"/>
      <c r="D83" s="78"/>
      <c r="E83" s="78"/>
      <c r="F83" s="78"/>
      <c r="G83" s="78"/>
      <c r="H83" s="78"/>
      <c r="I83" s="78"/>
      <c r="J83" s="78"/>
      <c r="K83" s="78"/>
      <c r="L83" s="283"/>
      <c r="M83" s="132"/>
      <c r="N83" s="132"/>
      <c r="O83" s="131">
        <f t="shared" si="3"/>
        <v>2.7397260273972603E-3</v>
      </c>
      <c r="P83" s="131">
        <f t="shared" si="4"/>
        <v>0</v>
      </c>
      <c r="Q83" s="131">
        <f t="shared" si="5"/>
        <v>0</v>
      </c>
      <c r="R83" s="78"/>
      <c r="S83" s="225" t="str">
        <f>IF(R83="","",IF(R83="SI","No cal documentació",IF(P83&gt;0,(CONCATENATE("12a_",'Valoració '!$D$7,"00",A83))," ")))</f>
        <v/>
      </c>
    </row>
    <row r="84" spans="1:19">
      <c r="A84" s="232">
        <v>77</v>
      </c>
      <c r="B84" s="78"/>
      <c r="C84" s="78"/>
      <c r="D84" s="78"/>
      <c r="E84" s="78"/>
      <c r="F84" s="78"/>
      <c r="G84" s="78"/>
      <c r="H84" s="78"/>
      <c r="I84" s="78"/>
      <c r="J84" s="78"/>
      <c r="K84" s="78"/>
      <c r="L84" s="283"/>
      <c r="M84" s="132"/>
      <c r="N84" s="132"/>
      <c r="O84" s="131">
        <f t="shared" si="3"/>
        <v>2.7397260273972603E-3</v>
      </c>
      <c r="P84" s="131">
        <f t="shared" si="4"/>
        <v>0</v>
      </c>
      <c r="Q84" s="131">
        <f t="shared" si="5"/>
        <v>0</v>
      </c>
      <c r="R84" s="78"/>
      <c r="S84" s="225" t="str">
        <f>IF(R84="","",IF(R84="SI","No cal documentació",IF(P84&gt;0,(CONCATENATE("12a_",'Valoració '!$D$7,"00",A84))," ")))</f>
        <v/>
      </c>
    </row>
    <row r="85" spans="1:19">
      <c r="A85" s="232">
        <v>78</v>
      </c>
      <c r="B85" s="78"/>
      <c r="C85" s="78"/>
      <c r="D85" s="78"/>
      <c r="E85" s="78"/>
      <c r="F85" s="78"/>
      <c r="G85" s="78"/>
      <c r="H85" s="78"/>
      <c r="I85" s="78"/>
      <c r="J85" s="78"/>
      <c r="K85" s="78"/>
      <c r="L85" s="283"/>
      <c r="M85" s="132"/>
      <c r="N85" s="132"/>
      <c r="O85" s="131">
        <f t="shared" si="3"/>
        <v>2.7397260273972603E-3</v>
      </c>
      <c r="P85" s="131">
        <f t="shared" si="4"/>
        <v>0</v>
      </c>
      <c r="Q85" s="131">
        <f t="shared" si="5"/>
        <v>0</v>
      </c>
      <c r="R85" s="78"/>
      <c r="S85" s="225" t="str">
        <f>IF(R85="","",IF(R85="SI","No cal documentació",IF(P85&gt;0,(CONCATENATE("12a_",'Valoració '!$D$7,"00",A85))," ")))</f>
        <v/>
      </c>
    </row>
    <row r="86" spans="1:19">
      <c r="A86" s="232">
        <v>79</v>
      </c>
      <c r="B86" s="78"/>
      <c r="C86" s="78"/>
      <c r="D86" s="78"/>
      <c r="E86" s="78"/>
      <c r="F86" s="78"/>
      <c r="G86" s="78"/>
      <c r="H86" s="78"/>
      <c r="I86" s="78"/>
      <c r="J86" s="78"/>
      <c r="K86" s="78"/>
      <c r="L86" s="283"/>
      <c r="M86" s="132"/>
      <c r="N86" s="132"/>
      <c r="O86" s="131">
        <f t="shared" si="3"/>
        <v>2.7397260273972603E-3</v>
      </c>
      <c r="P86" s="131">
        <f t="shared" si="4"/>
        <v>0</v>
      </c>
      <c r="Q86" s="131">
        <f t="shared" si="5"/>
        <v>0</v>
      </c>
      <c r="R86" s="78"/>
      <c r="S86" s="225" t="str">
        <f>IF(R86="","",IF(R86="SI","No cal documentació",IF(P86&gt;0,(CONCATENATE("12a_",'Valoració '!$D$7,"00",A86))," ")))</f>
        <v/>
      </c>
    </row>
    <row r="87" spans="1:19">
      <c r="A87" s="232">
        <v>80</v>
      </c>
      <c r="B87" s="78"/>
      <c r="C87" s="78"/>
      <c r="D87" s="78"/>
      <c r="E87" s="78"/>
      <c r="F87" s="78"/>
      <c r="G87" s="78"/>
      <c r="H87" s="78"/>
      <c r="I87" s="78"/>
      <c r="J87" s="78"/>
      <c r="K87" s="78"/>
      <c r="L87" s="283"/>
      <c r="M87" s="132"/>
      <c r="N87" s="132"/>
      <c r="O87" s="131">
        <f t="shared" si="3"/>
        <v>2.7397260273972603E-3</v>
      </c>
      <c r="P87" s="131">
        <f t="shared" si="4"/>
        <v>0</v>
      </c>
      <c r="Q87" s="131">
        <f t="shared" si="5"/>
        <v>0</v>
      </c>
      <c r="R87" s="78"/>
      <c r="S87" s="225" t="str">
        <f>IF(R87="","",IF(R87="SI","No cal documentació",IF(P87&gt;0,(CONCATENATE("12a_",'Valoració '!$D$7,"00",A87))," ")))</f>
        <v/>
      </c>
    </row>
    <row r="88" spans="1:19">
      <c r="A88" s="232">
        <v>81</v>
      </c>
      <c r="B88" s="78"/>
      <c r="C88" s="78"/>
      <c r="D88" s="78"/>
      <c r="E88" s="78"/>
      <c r="F88" s="78"/>
      <c r="G88" s="78"/>
      <c r="H88" s="78"/>
      <c r="I88" s="78"/>
      <c r="J88" s="78"/>
      <c r="K88" s="78"/>
      <c r="L88" s="283"/>
      <c r="M88" s="132"/>
      <c r="N88" s="132"/>
      <c r="O88" s="131">
        <f t="shared" si="3"/>
        <v>2.7397260273972603E-3</v>
      </c>
      <c r="P88" s="131">
        <f t="shared" si="4"/>
        <v>0</v>
      </c>
      <c r="Q88" s="131">
        <f t="shared" si="5"/>
        <v>0</v>
      </c>
      <c r="R88" s="78"/>
      <c r="S88" s="225" t="str">
        <f>IF(R88="","",IF(R88="SI","No cal documentació",IF(P88&gt;0,(CONCATENATE("12a_",'Valoració '!$D$7,"00",A88))," ")))</f>
        <v/>
      </c>
    </row>
    <row r="89" spans="1:19">
      <c r="A89" s="232">
        <v>82</v>
      </c>
      <c r="B89" s="78"/>
      <c r="C89" s="78"/>
      <c r="D89" s="78"/>
      <c r="E89" s="78"/>
      <c r="F89" s="78"/>
      <c r="G89" s="78"/>
      <c r="H89" s="78"/>
      <c r="I89" s="78"/>
      <c r="J89" s="78"/>
      <c r="K89" s="78"/>
      <c r="L89" s="283"/>
      <c r="M89" s="132"/>
      <c r="N89" s="132"/>
      <c r="O89" s="131">
        <f t="shared" si="3"/>
        <v>2.7397260273972603E-3</v>
      </c>
      <c r="P89" s="131">
        <f t="shared" si="4"/>
        <v>0</v>
      </c>
      <c r="Q89" s="131">
        <f t="shared" si="5"/>
        <v>0</v>
      </c>
      <c r="R89" s="78"/>
      <c r="S89" s="225" t="str">
        <f>IF(R89="","",IF(R89="SI","No cal documentació",IF(P89&gt;0,(CONCATENATE("12a_",'Valoració '!$D$7,"00",A89))," ")))</f>
        <v/>
      </c>
    </row>
    <row r="90" spans="1:19">
      <c r="A90" s="232">
        <v>83</v>
      </c>
      <c r="B90" s="78"/>
      <c r="C90" s="78"/>
      <c r="D90" s="78"/>
      <c r="E90" s="78"/>
      <c r="F90" s="78"/>
      <c r="G90" s="78"/>
      <c r="H90" s="78"/>
      <c r="I90" s="78"/>
      <c r="J90" s="78"/>
      <c r="K90" s="78"/>
      <c r="L90" s="283"/>
      <c r="M90" s="132"/>
      <c r="N90" s="132"/>
      <c r="O90" s="131">
        <f t="shared" si="3"/>
        <v>2.7397260273972603E-3</v>
      </c>
      <c r="P90" s="131">
        <f t="shared" si="4"/>
        <v>0</v>
      </c>
      <c r="Q90" s="131">
        <f t="shared" si="5"/>
        <v>0</v>
      </c>
      <c r="R90" s="78"/>
      <c r="S90" s="225" t="str">
        <f>IF(R90="","",IF(R90="SI","No cal documentació",IF(P90&gt;0,(CONCATENATE("12a_",'Valoració '!$D$7,"00",A90))," ")))</f>
        <v/>
      </c>
    </row>
    <row r="91" spans="1:19">
      <c r="A91" s="232">
        <v>84</v>
      </c>
      <c r="B91" s="78"/>
      <c r="C91" s="78"/>
      <c r="D91" s="78"/>
      <c r="E91" s="78"/>
      <c r="F91" s="78"/>
      <c r="G91" s="78"/>
      <c r="H91" s="78"/>
      <c r="I91" s="78"/>
      <c r="J91" s="78"/>
      <c r="K91" s="78"/>
      <c r="L91" s="283"/>
      <c r="M91" s="132"/>
      <c r="N91" s="132"/>
      <c r="O91" s="131">
        <f t="shared" si="3"/>
        <v>2.7397260273972603E-3</v>
      </c>
      <c r="P91" s="131">
        <f t="shared" si="4"/>
        <v>0</v>
      </c>
      <c r="Q91" s="131">
        <f t="shared" si="5"/>
        <v>0</v>
      </c>
      <c r="R91" s="78"/>
      <c r="S91" s="225" t="str">
        <f>IF(R91="","",IF(R91="SI","No cal documentació",IF(P91&gt;0,(CONCATENATE("12a_",'Valoració '!$D$7,"00",A91))," ")))</f>
        <v/>
      </c>
    </row>
    <row r="92" spans="1:19">
      <c r="A92" s="232">
        <v>85</v>
      </c>
      <c r="B92" s="78"/>
      <c r="C92" s="78"/>
      <c r="D92" s="78"/>
      <c r="E92" s="78"/>
      <c r="F92" s="78"/>
      <c r="G92" s="78"/>
      <c r="H92" s="78"/>
      <c r="I92" s="78"/>
      <c r="J92" s="78"/>
      <c r="K92" s="78"/>
      <c r="L92" s="283"/>
      <c r="M92" s="132"/>
      <c r="N92" s="132"/>
      <c r="O92" s="131">
        <f t="shared" si="3"/>
        <v>2.7397260273972603E-3</v>
      </c>
      <c r="P92" s="131">
        <f t="shared" si="4"/>
        <v>0</v>
      </c>
      <c r="Q92" s="131">
        <f t="shared" si="5"/>
        <v>0</v>
      </c>
      <c r="R92" s="78"/>
      <c r="S92" s="225" t="str">
        <f>IF(R92="","",IF(R92="SI","No cal documentació",IF(P92&gt;0,(CONCATENATE("12a_",'Valoració '!$D$7,"00",A92))," ")))</f>
        <v/>
      </c>
    </row>
    <row r="93" spans="1:19">
      <c r="A93" s="232">
        <v>86</v>
      </c>
      <c r="B93" s="78"/>
      <c r="C93" s="78"/>
      <c r="D93" s="78"/>
      <c r="E93" s="78"/>
      <c r="F93" s="78"/>
      <c r="G93" s="78"/>
      <c r="H93" s="78"/>
      <c r="I93" s="78"/>
      <c r="J93" s="78"/>
      <c r="K93" s="78"/>
      <c r="L93" s="283"/>
      <c r="M93" s="132"/>
      <c r="N93" s="132"/>
      <c r="O93" s="131">
        <f t="shared" si="3"/>
        <v>2.7397260273972603E-3</v>
      </c>
      <c r="P93" s="131">
        <f t="shared" si="4"/>
        <v>0</v>
      </c>
      <c r="Q93" s="131">
        <f t="shared" si="5"/>
        <v>0</v>
      </c>
      <c r="R93" s="78"/>
      <c r="S93" s="225" t="str">
        <f>IF(R93="","",IF(R93="SI","No cal documentació",IF(P93&gt;0,(CONCATENATE("12a_",'Valoració '!$D$7,"00",A93))," ")))</f>
        <v/>
      </c>
    </row>
    <row r="94" spans="1:19">
      <c r="A94" s="232">
        <v>87</v>
      </c>
      <c r="B94" s="78"/>
      <c r="C94" s="78"/>
      <c r="D94" s="78"/>
      <c r="E94" s="78"/>
      <c r="F94" s="78"/>
      <c r="G94" s="78"/>
      <c r="H94" s="78"/>
      <c r="I94" s="78"/>
      <c r="J94" s="78"/>
      <c r="K94" s="78"/>
      <c r="L94" s="283"/>
      <c r="M94" s="132"/>
      <c r="N94" s="132"/>
      <c r="O94" s="131">
        <f t="shared" si="3"/>
        <v>2.7397260273972603E-3</v>
      </c>
      <c r="P94" s="131">
        <f t="shared" si="4"/>
        <v>0</v>
      </c>
      <c r="Q94" s="131">
        <f t="shared" si="5"/>
        <v>0</v>
      </c>
      <c r="R94" s="78"/>
      <c r="S94" s="225" t="str">
        <f>IF(R94="","",IF(R94="SI","No cal documentació",IF(P94&gt;0,(CONCATENATE("12a_",'Valoració '!$D$7,"00",A94))," ")))</f>
        <v/>
      </c>
    </row>
    <row r="95" spans="1:19">
      <c r="A95" s="232">
        <v>88</v>
      </c>
      <c r="B95" s="78"/>
      <c r="C95" s="78"/>
      <c r="D95" s="78"/>
      <c r="E95" s="78"/>
      <c r="F95" s="78"/>
      <c r="G95" s="78"/>
      <c r="H95" s="78"/>
      <c r="I95" s="78"/>
      <c r="J95" s="78"/>
      <c r="K95" s="78"/>
      <c r="L95" s="283"/>
      <c r="M95" s="132"/>
      <c r="N95" s="132"/>
      <c r="O95" s="131">
        <f t="shared" si="3"/>
        <v>2.7397260273972603E-3</v>
      </c>
      <c r="P95" s="131">
        <f t="shared" si="4"/>
        <v>0</v>
      </c>
      <c r="Q95" s="131">
        <f t="shared" si="5"/>
        <v>0</v>
      </c>
      <c r="R95" s="78"/>
      <c r="S95" s="225" t="str">
        <f>IF(R95="","",IF(R95="SI","No cal documentació",IF(P95&gt;0,(CONCATENATE("12a_",'Valoració '!$D$7,"00",A95))," ")))</f>
        <v/>
      </c>
    </row>
    <row r="96" spans="1:19">
      <c r="A96" s="232">
        <v>89</v>
      </c>
      <c r="B96" s="78"/>
      <c r="C96" s="78"/>
      <c r="D96" s="78"/>
      <c r="E96" s="78"/>
      <c r="F96" s="78"/>
      <c r="G96" s="78"/>
      <c r="H96" s="78"/>
      <c r="I96" s="78"/>
      <c r="J96" s="78"/>
      <c r="K96" s="78"/>
      <c r="L96" s="283"/>
      <c r="M96" s="132"/>
      <c r="N96" s="132"/>
      <c r="O96" s="131">
        <f t="shared" si="3"/>
        <v>2.7397260273972603E-3</v>
      </c>
      <c r="P96" s="131">
        <f t="shared" si="4"/>
        <v>0</v>
      </c>
      <c r="Q96" s="131">
        <f t="shared" si="5"/>
        <v>0</v>
      </c>
      <c r="R96" s="78"/>
      <c r="S96" s="225" t="str">
        <f>IF(R96="","",IF(R96="SI","No cal documentació",IF(P96&gt;0,(CONCATENATE("12a_",'Valoració '!$D$7,"00",A96))," ")))</f>
        <v/>
      </c>
    </row>
    <row r="97" spans="1:19">
      <c r="A97" s="232">
        <v>90</v>
      </c>
      <c r="B97" s="78"/>
      <c r="C97" s="78"/>
      <c r="D97" s="78"/>
      <c r="E97" s="78"/>
      <c r="F97" s="78"/>
      <c r="G97" s="78"/>
      <c r="H97" s="78"/>
      <c r="I97" s="78"/>
      <c r="J97" s="78"/>
      <c r="K97" s="78"/>
      <c r="L97" s="283"/>
      <c r="M97" s="132"/>
      <c r="N97" s="132"/>
      <c r="O97" s="131">
        <f t="shared" si="3"/>
        <v>2.7397260273972603E-3</v>
      </c>
      <c r="P97" s="131">
        <f t="shared" si="4"/>
        <v>0</v>
      </c>
      <c r="Q97" s="131">
        <f t="shared" si="5"/>
        <v>0</v>
      </c>
      <c r="R97" s="78"/>
      <c r="S97" s="225" t="str">
        <f>IF(R97="","",IF(R97="SI","No cal documentació",IF(P97&gt;0,(CONCATENATE("12a_",'Valoració '!$D$7,"00",A97))," ")))</f>
        <v/>
      </c>
    </row>
    <row r="98" spans="1:19">
      <c r="A98" s="232">
        <v>91</v>
      </c>
      <c r="B98" s="78"/>
      <c r="C98" s="78"/>
      <c r="D98" s="78"/>
      <c r="E98" s="78"/>
      <c r="F98" s="78"/>
      <c r="G98" s="78"/>
      <c r="H98" s="78"/>
      <c r="I98" s="78"/>
      <c r="J98" s="78"/>
      <c r="K98" s="78"/>
      <c r="L98" s="283"/>
      <c r="M98" s="132"/>
      <c r="N98" s="132"/>
      <c r="O98" s="131">
        <f t="shared" si="3"/>
        <v>2.7397260273972603E-3</v>
      </c>
      <c r="P98" s="131">
        <f t="shared" si="4"/>
        <v>0</v>
      </c>
      <c r="Q98" s="131">
        <f t="shared" si="5"/>
        <v>0</v>
      </c>
      <c r="R98" s="78"/>
      <c r="S98" s="225" t="str">
        <f>IF(R98="","",IF(R98="SI","No cal documentació",IF(P98&gt;0,(CONCATENATE("12a_",'Valoració '!$D$7,"00",A98))," ")))</f>
        <v/>
      </c>
    </row>
    <row r="99" spans="1:19">
      <c r="A99" s="232">
        <v>92</v>
      </c>
      <c r="B99" s="78"/>
      <c r="C99" s="78"/>
      <c r="D99" s="78"/>
      <c r="E99" s="78"/>
      <c r="F99" s="78"/>
      <c r="G99" s="78"/>
      <c r="H99" s="78"/>
      <c r="I99" s="78"/>
      <c r="J99" s="78"/>
      <c r="K99" s="78"/>
      <c r="L99" s="283"/>
      <c r="M99" s="132"/>
      <c r="N99" s="132"/>
      <c r="O99" s="131">
        <f t="shared" si="3"/>
        <v>2.7397260273972603E-3</v>
      </c>
      <c r="P99" s="131">
        <f t="shared" si="4"/>
        <v>0</v>
      </c>
      <c r="Q99" s="131">
        <f t="shared" si="5"/>
        <v>0</v>
      </c>
      <c r="R99" s="78"/>
      <c r="S99" s="225" t="str">
        <f>IF(R99="","",IF(R99="SI","No cal documentació",IF(P99&gt;0,(CONCATENATE("12a_",'Valoració '!$D$7,"00",A99))," ")))</f>
        <v/>
      </c>
    </row>
    <row r="100" spans="1:19">
      <c r="A100" s="232">
        <v>93</v>
      </c>
      <c r="B100" s="78"/>
      <c r="C100" s="78"/>
      <c r="D100" s="78"/>
      <c r="E100" s="78"/>
      <c r="F100" s="78"/>
      <c r="G100" s="78"/>
      <c r="H100" s="78"/>
      <c r="I100" s="78"/>
      <c r="J100" s="78"/>
      <c r="K100" s="78"/>
      <c r="L100" s="283"/>
      <c r="M100" s="132"/>
      <c r="N100" s="132"/>
      <c r="O100" s="131">
        <f t="shared" si="3"/>
        <v>2.7397260273972603E-3</v>
      </c>
      <c r="P100" s="131">
        <f t="shared" si="4"/>
        <v>0</v>
      </c>
      <c r="Q100" s="131">
        <f t="shared" si="5"/>
        <v>0</v>
      </c>
      <c r="R100" s="78"/>
      <c r="S100" s="225" t="str">
        <f>IF(R100="","",IF(R100="SI","No cal documentació",IF(P100&gt;0,(CONCATENATE("12a_",'Valoració '!$D$7,"00",A100))," ")))</f>
        <v/>
      </c>
    </row>
    <row r="101" spans="1:19">
      <c r="A101" s="232">
        <v>94</v>
      </c>
      <c r="B101" s="78"/>
      <c r="C101" s="78"/>
      <c r="D101" s="78"/>
      <c r="E101" s="78"/>
      <c r="F101" s="78"/>
      <c r="G101" s="78"/>
      <c r="H101" s="78"/>
      <c r="I101" s="78"/>
      <c r="J101" s="78"/>
      <c r="K101" s="78"/>
      <c r="L101" s="283"/>
      <c r="M101" s="132"/>
      <c r="N101" s="132"/>
      <c r="O101" s="131">
        <f t="shared" si="3"/>
        <v>2.7397260273972603E-3</v>
      </c>
      <c r="P101" s="131">
        <f t="shared" si="4"/>
        <v>0</v>
      </c>
      <c r="Q101" s="131">
        <f t="shared" si="5"/>
        <v>0</v>
      </c>
      <c r="R101" s="78"/>
      <c r="S101" s="225" t="str">
        <f>IF(R101="","",IF(R101="SI","No cal documentació",IF(P101&gt;0,(CONCATENATE("12a_",'Valoració '!$D$7,"00",A101))," ")))</f>
        <v/>
      </c>
    </row>
    <row r="102" spans="1:19">
      <c r="A102" s="232">
        <v>95</v>
      </c>
      <c r="B102" s="78"/>
      <c r="C102" s="78"/>
      <c r="D102" s="78"/>
      <c r="E102" s="78"/>
      <c r="F102" s="78"/>
      <c r="G102" s="78"/>
      <c r="H102" s="78"/>
      <c r="I102" s="78"/>
      <c r="J102" s="78"/>
      <c r="K102" s="78"/>
      <c r="L102" s="283"/>
      <c r="M102" s="132"/>
      <c r="N102" s="132"/>
      <c r="O102" s="131">
        <f t="shared" si="3"/>
        <v>2.7397260273972603E-3</v>
      </c>
      <c r="P102" s="131">
        <f t="shared" si="4"/>
        <v>0</v>
      </c>
      <c r="Q102" s="131">
        <f t="shared" si="5"/>
        <v>0</v>
      </c>
      <c r="R102" s="78"/>
      <c r="S102" s="225" t="str">
        <f>IF(R102="","",IF(R102="SI","No cal documentació",IF(P102&gt;0,(CONCATENATE("12a_",'Valoració '!$D$7,"00",A102))," ")))</f>
        <v/>
      </c>
    </row>
    <row r="103" spans="1:19">
      <c r="A103" s="232">
        <v>96</v>
      </c>
      <c r="B103" s="78"/>
      <c r="C103" s="78"/>
      <c r="D103" s="78"/>
      <c r="E103" s="78"/>
      <c r="F103" s="78"/>
      <c r="G103" s="78"/>
      <c r="H103" s="78"/>
      <c r="I103" s="78"/>
      <c r="J103" s="78"/>
      <c r="K103" s="78"/>
      <c r="L103" s="283"/>
      <c r="M103" s="132"/>
      <c r="N103" s="132"/>
      <c r="O103" s="131">
        <f t="shared" si="3"/>
        <v>2.7397260273972603E-3</v>
      </c>
      <c r="P103" s="131">
        <f t="shared" si="4"/>
        <v>0</v>
      </c>
      <c r="Q103" s="131">
        <f t="shared" si="5"/>
        <v>0</v>
      </c>
      <c r="R103" s="78"/>
      <c r="S103" s="225" t="str">
        <f>IF(R103="","",IF(R103="SI","No cal documentació",IF(P103&gt;0,(CONCATENATE("12a_",'Valoració '!$D$7,"00",A103))," ")))</f>
        <v/>
      </c>
    </row>
    <row r="104" spans="1:19">
      <c r="A104" s="232">
        <v>97</v>
      </c>
      <c r="B104" s="78"/>
      <c r="C104" s="78"/>
      <c r="D104" s="78"/>
      <c r="E104" s="78"/>
      <c r="F104" s="78"/>
      <c r="G104" s="78"/>
      <c r="H104" s="78"/>
      <c r="I104" s="78"/>
      <c r="J104" s="78"/>
      <c r="K104" s="78"/>
      <c r="L104" s="283"/>
      <c r="M104" s="132"/>
      <c r="N104" s="132"/>
      <c r="O104" s="131">
        <f t="shared" si="3"/>
        <v>2.7397260273972603E-3</v>
      </c>
      <c r="P104" s="131">
        <f t="shared" si="4"/>
        <v>0</v>
      </c>
      <c r="Q104" s="131">
        <f t="shared" si="5"/>
        <v>0</v>
      </c>
      <c r="R104" s="78"/>
      <c r="S104" s="225" t="str">
        <f>IF(R104="","",IF(R104="SI","No cal documentació",IF(P104&gt;0,(CONCATENATE("12a_",'Valoració '!$D$7,"00",A104))," ")))</f>
        <v/>
      </c>
    </row>
    <row r="105" spans="1:19">
      <c r="A105" s="232">
        <v>98</v>
      </c>
      <c r="B105" s="78"/>
      <c r="C105" s="78"/>
      <c r="D105" s="78"/>
      <c r="E105" s="78"/>
      <c r="F105" s="78"/>
      <c r="G105" s="78"/>
      <c r="H105" s="78"/>
      <c r="I105" s="78"/>
      <c r="J105" s="78"/>
      <c r="K105" s="78"/>
      <c r="L105" s="283"/>
      <c r="M105" s="132"/>
      <c r="N105" s="132"/>
      <c r="O105" s="131">
        <f t="shared" si="3"/>
        <v>2.7397260273972603E-3</v>
      </c>
      <c r="P105" s="131">
        <f t="shared" si="4"/>
        <v>0</v>
      </c>
      <c r="Q105" s="131">
        <f t="shared" si="5"/>
        <v>0</v>
      </c>
      <c r="R105" s="78"/>
      <c r="S105" s="225" t="str">
        <f>IF(R105="","",IF(R105="SI","No cal documentació",IF(P105&gt;0,(CONCATENATE("12a_",'Valoració '!$D$7,"00",A105))," ")))</f>
        <v/>
      </c>
    </row>
    <row r="106" spans="1:19">
      <c r="A106" s="232">
        <v>99</v>
      </c>
      <c r="B106" s="78"/>
      <c r="C106" s="78"/>
      <c r="D106" s="78"/>
      <c r="E106" s="78"/>
      <c r="F106" s="78"/>
      <c r="G106" s="78"/>
      <c r="H106" s="78"/>
      <c r="I106" s="78"/>
      <c r="J106" s="78"/>
      <c r="K106" s="78"/>
      <c r="L106" s="283"/>
      <c r="M106" s="132"/>
      <c r="N106" s="132"/>
      <c r="O106" s="131">
        <f t="shared" si="3"/>
        <v>2.7397260273972603E-3</v>
      </c>
      <c r="P106" s="131">
        <f t="shared" si="4"/>
        <v>0</v>
      </c>
      <c r="Q106" s="131">
        <f t="shared" si="5"/>
        <v>0</v>
      </c>
      <c r="R106" s="78"/>
      <c r="S106" s="225" t="str">
        <f>IF(R106="","",IF(R106="SI","No cal documentació",IF(P106&gt;0,(CONCATENATE("12a_",'Valoració '!$D$7,"00",A106))," ")))</f>
        <v/>
      </c>
    </row>
    <row r="107" spans="1:19">
      <c r="A107" s="235">
        <v>100</v>
      </c>
      <c r="B107" s="78"/>
      <c r="C107" s="78"/>
      <c r="D107" s="78"/>
      <c r="E107" s="78"/>
      <c r="F107" s="78"/>
      <c r="G107" s="78"/>
      <c r="H107" s="78"/>
      <c r="I107" s="78"/>
      <c r="J107" s="78"/>
      <c r="K107" s="78"/>
      <c r="L107" s="283"/>
      <c r="M107" s="132"/>
      <c r="N107" s="132"/>
      <c r="O107" s="223">
        <f t="shared" si="3"/>
        <v>2.7397260273972603E-3</v>
      </c>
      <c r="P107" s="223">
        <f t="shared" si="4"/>
        <v>0</v>
      </c>
      <c r="Q107" s="223">
        <f t="shared" si="5"/>
        <v>0</v>
      </c>
      <c r="R107" s="222"/>
      <c r="S107" s="231" t="str">
        <f>IF(R107="","",IF(R107="SI","No cal documentació",IF(P107&gt;0,(CONCATENATE("12a_",'Valoració '!$D$7,"00",A107))," ")))</f>
        <v/>
      </c>
    </row>
  </sheetData>
  <sheetProtection algorithmName="SHA-512" hashValue="/TT6E0WwOrpAMma6I5TxgZ6TvPzmQyEi1isMb/KkaabDmF/N01S6oLjqkd1jKtfQOQ+TAkC5KZaboeYna27Gqw==" saltValue="zULQFDufVYgeMaCqu5K65Q==" spinCount="100000" sheet="1" objects="1" scenarios="1"/>
  <mergeCells count="3">
    <mergeCell ref="A6:M6"/>
    <mergeCell ref="A2:C2"/>
    <mergeCell ref="A1:C1"/>
  </mergeCells>
  <dataValidations count="2">
    <dataValidation type="list" allowBlank="1" showInputMessage="1" showErrorMessage="1" sqref="J8:K107 H8:H107 R8:R107" xr:uid="{00000000-0002-0000-0600-000000000000}">
      <formula1>"si, no"</formula1>
    </dataValidation>
    <dataValidation type="list" allowBlank="1" showInputMessage="1" showErrorMessage="1" sqref="I8:I107" xr:uid="{00000000-0002-0000-0600-000001000000}">
      <formula1>$I$2:$I$3</formula1>
    </dataValidation>
  </dataValidations>
  <hyperlinks>
    <hyperlink ref="U4" r:id="rId1" xr:uid="{00000000-0004-0000-0600-000000000000}"/>
    <hyperlink ref="A4" r:id="rId2" xr:uid="{00000000-0004-0000-0600-000001000000}"/>
  </hyperlinks>
  <pageMargins left="0.7" right="0.7" top="0.75" bottom="0.75" header="0.3" footer="0.3"/>
  <pageSetup paperSize="9" orientation="portrait" r:id="rId3"/>
  <tableParts count="1">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ull5"/>
  <dimension ref="A1:U107"/>
  <sheetViews>
    <sheetView zoomScale="102" zoomScaleNormal="102" workbookViewId="0">
      <selection activeCell="A7" sqref="A7"/>
    </sheetView>
  </sheetViews>
  <sheetFormatPr defaultColWidth="9.140625" defaultRowHeight="15"/>
  <cols>
    <col min="2" max="2" width="40.140625" customWidth="1"/>
    <col min="3" max="3" width="23.42578125" customWidth="1"/>
    <col min="4" max="4" width="26.140625" customWidth="1"/>
    <col min="5" max="5" width="67" customWidth="1"/>
    <col min="6" max="6" width="72" customWidth="1"/>
    <col min="7" max="7" width="15.7109375" customWidth="1"/>
    <col min="8" max="8" width="18.7109375" customWidth="1"/>
    <col min="9" max="9" width="36.140625" customWidth="1"/>
    <col min="10" max="10" width="23.5703125" customWidth="1"/>
    <col min="11" max="11" width="24" customWidth="1"/>
    <col min="12" max="12" width="24.28515625" customWidth="1"/>
    <col min="13" max="13" width="17.140625" customWidth="1"/>
    <col min="14" max="14" width="19.42578125" customWidth="1"/>
    <col min="15" max="15" width="34.140625" customWidth="1"/>
    <col min="16" max="16" width="14.42578125" customWidth="1"/>
    <col min="17" max="17" width="19" customWidth="1"/>
  </cols>
  <sheetData>
    <row r="1" spans="1:21">
      <c r="A1" s="365" t="s">
        <v>462</v>
      </c>
      <c r="B1" s="365"/>
      <c r="C1" s="365"/>
      <c r="S1" s="13"/>
    </row>
    <row r="2" spans="1:21">
      <c r="A2" s="72" t="s">
        <v>463</v>
      </c>
      <c r="B2" s="73"/>
      <c r="C2" s="73"/>
      <c r="S2" s="13"/>
    </row>
    <row r="3" spans="1:21">
      <c r="A3" s="16"/>
      <c r="S3" s="13"/>
    </row>
    <row r="4" spans="1:21" ht="26.25" customHeight="1">
      <c r="A4" s="23" t="s">
        <v>454</v>
      </c>
      <c r="B4" s="75" t="s">
        <v>485</v>
      </c>
      <c r="C4" s="276" t="s">
        <v>486</v>
      </c>
      <c r="D4" s="129">
        <f>SUM(O8:O107)</f>
        <v>0</v>
      </c>
      <c r="S4" s="13"/>
      <c r="U4" s="23" t="s">
        <v>454</v>
      </c>
    </row>
    <row r="5" spans="1:21">
      <c r="A5" s="16"/>
      <c r="S5" s="13"/>
    </row>
    <row r="6" spans="1:21" ht="15.75">
      <c r="A6" s="366" t="s">
        <v>487</v>
      </c>
      <c r="B6" s="366"/>
      <c r="C6" s="366"/>
      <c r="D6" s="366"/>
      <c r="E6" s="366"/>
      <c r="F6" s="366"/>
      <c r="G6" s="366"/>
      <c r="H6" s="366"/>
      <c r="I6" s="366"/>
      <c r="J6" s="366"/>
      <c r="K6" s="366"/>
    </row>
    <row r="7" spans="1:21" ht="30">
      <c r="A7" s="226" t="s">
        <v>456</v>
      </c>
      <c r="B7" s="227" t="s">
        <v>468</v>
      </c>
      <c r="C7" s="227" t="s">
        <v>469</v>
      </c>
      <c r="D7" s="227" t="s">
        <v>470</v>
      </c>
      <c r="E7" s="227" t="s">
        <v>471</v>
      </c>
      <c r="F7" s="227" t="s">
        <v>488</v>
      </c>
      <c r="G7" s="227" t="s">
        <v>473</v>
      </c>
      <c r="H7" s="227" t="s">
        <v>474</v>
      </c>
      <c r="I7" s="227" t="s">
        <v>489</v>
      </c>
      <c r="J7" s="227" t="s">
        <v>478</v>
      </c>
      <c r="K7" s="227" t="s">
        <v>479</v>
      </c>
      <c r="L7" s="227" t="s">
        <v>480</v>
      </c>
      <c r="M7" s="227" t="s">
        <v>481</v>
      </c>
      <c r="N7" s="228" t="s">
        <v>482</v>
      </c>
      <c r="O7" s="228" t="s">
        <v>483</v>
      </c>
      <c r="P7" s="228" t="s">
        <v>484</v>
      </c>
      <c r="Q7" s="229" t="s">
        <v>461</v>
      </c>
    </row>
    <row r="8" spans="1:21">
      <c r="A8" s="224">
        <v>1</v>
      </c>
      <c r="B8" s="78"/>
      <c r="C8" s="78"/>
      <c r="D8" s="78"/>
      <c r="E8" s="78"/>
      <c r="F8" s="78"/>
      <c r="G8" s="78"/>
      <c r="H8" s="78"/>
      <c r="I8" s="78"/>
      <c r="J8" s="283"/>
      <c r="K8" s="132"/>
      <c r="L8" s="132"/>
      <c r="M8" s="131">
        <f t="shared" ref="M8:M107" si="0">(L8-K8)/365</f>
        <v>0</v>
      </c>
      <c r="N8" s="131">
        <f>IF(AND(H8="si",G8=1),1,IF(AND(H8="si",G8&gt;1),0.7,IF(I8="si",0.3,0)))</f>
        <v>0</v>
      </c>
      <c r="O8" s="131">
        <f>IF(M8=3,N8,IF(M8&gt;3,(N8+(N8*(M8-3))/3),((N8*M8)/3)))</f>
        <v>0</v>
      </c>
      <c r="P8" s="78"/>
      <c r="Q8" s="236" t="str">
        <f>IF(P8="","",IF(P8="SI","No cal documentació",IF(N8&gt;0,(CONCATENATE("12b_",'Valoració '!$D$7,"00",A8))," ")))</f>
        <v/>
      </c>
    </row>
    <row r="9" spans="1:21">
      <c r="A9" s="224">
        <v>2</v>
      </c>
      <c r="B9" s="78"/>
      <c r="C9" s="78"/>
      <c r="D9" s="78"/>
      <c r="E9" s="78"/>
      <c r="F9" s="78"/>
      <c r="G9" s="78"/>
      <c r="H9" s="78"/>
      <c r="I9" s="78"/>
      <c r="J9" s="283"/>
      <c r="K9" s="132"/>
      <c r="L9" s="132"/>
      <c r="M9" s="131">
        <f t="shared" si="0"/>
        <v>0</v>
      </c>
      <c r="N9" s="131">
        <f>IF(AND(H9="si",G9=1),1,IF(AND(H9="si",G9&gt;1),0.7,IF(I9="si",0.3,0)))</f>
        <v>0</v>
      </c>
      <c r="O9" s="131">
        <f t="shared" ref="O9:O72" si="1">IF(M9=3,N9,IF(M9&gt;3,(N9+(N9*(M9-3))/3),((N9*M9)/3)))</f>
        <v>0</v>
      </c>
      <c r="P9" s="78"/>
      <c r="Q9" s="236" t="str">
        <f>IF(P9="","",IF(P9="SI","No cal documentació",IF(N9&gt;0,(CONCATENATE("12b_",'Valoració '!$D$7,"00",A9))," ")))</f>
        <v/>
      </c>
    </row>
    <row r="10" spans="1:21">
      <c r="A10" s="224">
        <v>3</v>
      </c>
      <c r="B10" s="78"/>
      <c r="C10" s="78"/>
      <c r="D10" s="78"/>
      <c r="E10" s="78"/>
      <c r="F10" s="78"/>
      <c r="G10" s="78"/>
      <c r="H10" s="78"/>
      <c r="I10" s="78"/>
      <c r="J10" s="283"/>
      <c r="K10" s="132"/>
      <c r="L10" s="132"/>
      <c r="M10" s="131">
        <f t="shared" si="0"/>
        <v>0</v>
      </c>
      <c r="N10" s="131">
        <f t="shared" ref="N10:N72" si="2">IF(AND(H10="si",G10=1),1,IF(AND(H10="si",G10&gt;1),0.7,IF(I10="si",0.3,0)))</f>
        <v>0</v>
      </c>
      <c r="O10" s="131">
        <f t="shared" si="1"/>
        <v>0</v>
      </c>
      <c r="P10" s="78"/>
      <c r="Q10" s="236" t="str">
        <f>IF(P10="","",IF(P10="SI","No cal documentació",IF(N10&gt;0,(CONCATENATE("12b_",'Valoració '!$D$7,"00",A10))," ")))</f>
        <v/>
      </c>
    </row>
    <row r="11" spans="1:21">
      <c r="A11" s="224">
        <v>4</v>
      </c>
      <c r="B11" s="78"/>
      <c r="C11" s="78"/>
      <c r="D11" s="78"/>
      <c r="E11" s="78"/>
      <c r="F11" s="78"/>
      <c r="G11" s="78"/>
      <c r="H11" s="78"/>
      <c r="I11" s="78"/>
      <c r="J11" s="283"/>
      <c r="K11" s="132"/>
      <c r="L11" s="132"/>
      <c r="M11" s="131">
        <f t="shared" si="0"/>
        <v>0</v>
      </c>
      <c r="N11" s="131">
        <f t="shared" si="2"/>
        <v>0</v>
      </c>
      <c r="O11" s="131">
        <f t="shared" si="1"/>
        <v>0</v>
      </c>
      <c r="P11" s="78"/>
      <c r="Q11" s="236" t="str">
        <f>IF(P11="","",IF(P11="SI","No cal documentació",IF(N11&gt;0,(CONCATENATE("12b_",'Valoració '!$D$7,"00",A11))," ")))</f>
        <v/>
      </c>
    </row>
    <row r="12" spans="1:21">
      <c r="A12" s="224">
        <v>5</v>
      </c>
      <c r="B12" s="78"/>
      <c r="C12" s="78"/>
      <c r="D12" s="78"/>
      <c r="E12" s="78"/>
      <c r="F12" s="78"/>
      <c r="G12" s="78"/>
      <c r="H12" s="78"/>
      <c r="I12" s="78"/>
      <c r="J12" s="283"/>
      <c r="K12" s="132"/>
      <c r="L12" s="132"/>
      <c r="M12" s="131">
        <f t="shared" si="0"/>
        <v>0</v>
      </c>
      <c r="N12" s="131">
        <f t="shared" si="2"/>
        <v>0</v>
      </c>
      <c r="O12" s="131">
        <f t="shared" si="1"/>
        <v>0</v>
      </c>
      <c r="P12" s="78"/>
      <c r="Q12" s="236" t="str">
        <f>IF(P12="","",IF(P12="SI","No cal documentació",IF(N12&gt;0,(CONCATENATE("12b_",'Valoració '!$D$7,"00",A12))," ")))</f>
        <v/>
      </c>
    </row>
    <row r="13" spans="1:21">
      <c r="A13" s="224">
        <v>6</v>
      </c>
      <c r="B13" s="78"/>
      <c r="C13" s="78"/>
      <c r="D13" s="78"/>
      <c r="E13" s="78"/>
      <c r="F13" s="78"/>
      <c r="G13" s="78"/>
      <c r="H13" s="78"/>
      <c r="I13" s="78"/>
      <c r="J13" s="283"/>
      <c r="K13" s="132"/>
      <c r="L13" s="132"/>
      <c r="M13" s="131">
        <f t="shared" si="0"/>
        <v>0</v>
      </c>
      <c r="N13" s="131">
        <f t="shared" si="2"/>
        <v>0</v>
      </c>
      <c r="O13" s="131">
        <f t="shared" si="1"/>
        <v>0</v>
      </c>
      <c r="P13" s="78"/>
      <c r="Q13" s="236" t="str">
        <f>IF(P13="","",IF(P13="SI","No cal documentació",IF(N13&gt;0,(CONCATENATE("12b_",'Valoració '!$D$7,"00",A13))," ")))</f>
        <v/>
      </c>
    </row>
    <row r="14" spans="1:21">
      <c r="A14" s="224">
        <v>7</v>
      </c>
      <c r="B14" s="78"/>
      <c r="C14" s="78"/>
      <c r="D14" s="78"/>
      <c r="E14" s="78"/>
      <c r="F14" s="78"/>
      <c r="G14" s="78"/>
      <c r="H14" s="78"/>
      <c r="I14" s="78"/>
      <c r="J14" s="283"/>
      <c r="K14" s="132"/>
      <c r="L14" s="132"/>
      <c r="M14" s="131">
        <f t="shared" si="0"/>
        <v>0</v>
      </c>
      <c r="N14" s="131">
        <f t="shared" si="2"/>
        <v>0</v>
      </c>
      <c r="O14" s="131">
        <f t="shared" si="1"/>
        <v>0</v>
      </c>
      <c r="P14" s="78"/>
      <c r="Q14" s="236" t="str">
        <f>IF(P14="","",IF(P14="SI","No cal documentació",IF(N14&gt;0,(CONCATENATE("12b_",'Valoració '!$D$7,"00",A14))," ")))</f>
        <v/>
      </c>
    </row>
    <row r="15" spans="1:21">
      <c r="A15" s="224">
        <v>8</v>
      </c>
      <c r="B15" s="78"/>
      <c r="C15" s="78"/>
      <c r="D15" s="78"/>
      <c r="E15" s="78"/>
      <c r="F15" s="78"/>
      <c r="G15" s="78"/>
      <c r="H15" s="78"/>
      <c r="I15" s="78"/>
      <c r="J15" s="283"/>
      <c r="K15" s="132"/>
      <c r="L15" s="132"/>
      <c r="M15" s="131">
        <f t="shared" si="0"/>
        <v>0</v>
      </c>
      <c r="N15" s="131">
        <f t="shared" si="2"/>
        <v>0</v>
      </c>
      <c r="O15" s="131">
        <f t="shared" si="1"/>
        <v>0</v>
      </c>
      <c r="P15" s="78"/>
      <c r="Q15" s="236" t="str">
        <f>IF(P15="","",IF(P15="SI","No cal documentació",IF(N15&gt;0,(CONCATENATE("12b_",'Valoració '!$D$7,"00",A15))," ")))</f>
        <v/>
      </c>
    </row>
    <row r="16" spans="1:21">
      <c r="A16" s="224">
        <v>9</v>
      </c>
      <c r="B16" s="78"/>
      <c r="C16" s="78"/>
      <c r="D16" s="78"/>
      <c r="E16" s="78"/>
      <c r="F16" s="78"/>
      <c r="G16" s="78"/>
      <c r="H16" s="78"/>
      <c r="I16" s="78"/>
      <c r="J16" s="283"/>
      <c r="K16" s="132"/>
      <c r="L16" s="132"/>
      <c r="M16" s="131">
        <f t="shared" si="0"/>
        <v>0</v>
      </c>
      <c r="N16" s="131">
        <f t="shared" si="2"/>
        <v>0</v>
      </c>
      <c r="O16" s="131">
        <f t="shared" si="1"/>
        <v>0</v>
      </c>
      <c r="P16" s="78"/>
      <c r="Q16" s="236" t="str">
        <f>IF(P16="","",IF(P16="SI","No cal documentació",IF(N16&gt;0,(CONCATENATE("12b_",'Valoració '!$D$7,"00",A16))," ")))</f>
        <v/>
      </c>
    </row>
    <row r="17" spans="1:17">
      <c r="A17" s="224">
        <v>10</v>
      </c>
      <c r="B17" s="78"/>
      <c r="C17" s="78"/>
      <c r="D17" s="78"/>
      <c r="E17" s="78"/>
      <c r="F17" s="78"/>
      <c r="G17" s="78"/>
      <c r="H17" s="78"/>
      <c r="I17" s="78"/>
      <c r="J17" s="283"/>
      <c r="K17" s="132"/>
      <c r="L17" s="132"/>
      <c r="M17" s="131">
        <f t="shared" si="0"/>
        <v>0</v>
      </c>
      <c r="N17" s="131">
        <f t="shared" si="2"/>
        <v>0</v>
      </c>
      <c r="O17" s="131">
        <f t="shared" si="1"/>
        <v>0</v>
      </c>
      <c r="P17" s="78"/>
      <c r="Q17" s="236" t="str">
        <f>IF(P17="","",IF(P17="SI","No cal documentació",IF(N17&gt;0,(CONCATENATE("12b_",'Valoració '!$D$7,"00",A17))," ")))</f>
        <v/>
      </c>
    </row>
    <row r="18" spans="1:17">
      <c r="A18" s="224">
        <v>11</v>
      </c>
      <c r="B18" s="78"/>
      <c r="C18" s="78"/>
      <c r="D18" s="78"/>
      <c r="E18" s="78"/>
      <c r="F18" s="78"/>
      <c r="G18" s="78"/>
      <c r="H18" s="78"/>
      <c r="I18" s="78"/>
      <c r="J18" s="283"/>
      <c r="K18" s="132"/>
      <c r="L18" s="132"/>
      <c r="M18" s="131">
        <f t="shared" si="0"/>
        <v>0</v>
      </c>
      <c r="N18" s="131">
        <f t="shared" si="2"/>
        <v>0</v>
      </c>
      <c r="O18" s="131">
        <f t="shared" si="1"/>
        <v>0</v>
      </c>
      <c r="P18" s="78"/>
      <c r="Q18" s="236" t="str">
        <f>IF(P18="","",IF(P18="SI","No cal documentació",IF(N18&gt;0,(CONCATENATE("12b_",'Valoració '!$D$7,"00",A18))," ")))</f>
        <v/>
      </c>
    </row>
    <row r="19" spans="1:17">
      <c r="A19" s="224">
        <v>12</v>
      </c>
      <c r="B19" s="78"/>
      <c r="C19" s="78"/>
      <c r="D19" s="78"/>
      <c r="E19" s="78"/>
      <c r="F19" s="78"/>
      <c r="G19" s="78"/>
      <c r="H19" s="78"/>
      <c r="I19" s="78"/>
      <c r="J19" s="283"/>
      <c r="K19" s="132"/>
      <c r="L19" s="132"/>
      <c r="M19" s="131">
        <f t="shared" si="0"/>
        <v>0</v>
      </c>
      <c r="N19" s="131">
        <f t="shared" si="2"/>
        <v>0</v>
      </c>
      <c r="O19" s="131">
        <f t="shared" si="1"/>
        <v>0</v>
      </c>
      <c r="P19" s="78"/>
      <c r="Q19" s="236" t="str">
        <f>IF(P19="","",IF(P19="SI","No cal documentació",IF(N19&gt;0,(CONCATENATE("12b_",'Valoració '!$D$7,"00",A19))," ")))</f>
        <v/>
      </c>
    </row>
    <row r="20" spans="1:17">
      <c r="A20" s="224">
        <v>13</v>
      </c>
      <c r="B20" s="78"/>
      <c r="C20" s="78"/>
      <c r="D20" s="78"/>
      <c r="E20" s="78"/>
      <c r="F20" s="78"/>
      <c r="G20" s="78"/>
      <c r="H20" s="78"/>
      <c r="I20" s="78"/>
      <c r="J20" s="283"/>
      <c r="K20" s="132"/>
      <c r="L20" s="132"/>
      <c r="M20" s="131">
        <f t="shared" si="0"/>
        <v>0</v>
      </c>
      <c r="N20" s="131">
        <f t="shared" si="2"/>
        <v>0</v>
      </c>
      <c r="O20" s="131">
        <f t="shared" si="1"/>
        <v>0</v>
      </c>
      <c r="P20" s="78"/>
      <c r="Q20" s="236" t="str">
        <f>IF(P20="","",IF(P20="SI","No cal documentació",IF(N20&gt;0,(CONCATENATE("12b_",'Valoració '!$D$7,"00",A20))," ")))</f>
        <v/>
      </c>
    </row>
    <row r="21" spans="1:17">
      <c r="A21" s="224">
        <v>14</v>
      </c>
      <c r="B21" s="78"/>
      <c r="C21" s="78"/>
      <c r="D21" s="78"/>
      <c r="E21" s="78"/>
      <c r="F21" s="78"/>
      <c r="G21" s="78"/>
      <c r="H21" s="78"/>
      <c r="I21" s="78"/>
      <c r="J21" s="283"/>
      <c r="K21" s="132"/>
      <c r="L21" s="132"/>
      <c r="M21" s="131">
        <f t="shared" si="0"/>
        <v>0</v>
      </c>
      <c r="N21" s="131">
        <f t="shared" si="2"/>
        <v>0</v>
      </c>
      <c r="O21" s="131">
        <f t="shared" si="1"/>
        <v>0</v>
      </c>
      <c r="P21" s="78"/>
      <c r="Q21" s="236" t="str">
        <f>IF(P21="","",IF(P21="SI","No cal documentació",IF(N21&gt;0,(CONCATENATE("12b_",'Valoració '!$D$7,"00",A21))," ")))</f>
        <v/>
      </c>
    </row>
    <row r="22" spans="1:17">
      <c r="A22" s="224">
        <v>15</v>
      </c>
      <c r="B22" s="78"/>
      <c r="C22" s="78"/>
      <c r="D22" s="238"/>
      <c r="E22" s="78"/>
      <c r="F22" s="78"/>
      <c r="G22" s="78"/>
      <c r="H22" s="78"/>
      <c r="I22" s="78"/>
      <c r="J22" s="283"/>
      <c r="K22" s="132"/>
      <c r="L22" s="132"/>
      <c r="M22" s="131">
        <f t="shared" si="0"/>
        <v>0</v>
      </c>
      <c r="N22" s="131">
        <f t="shared" si="2"/>
        <v>0</v>
      </c>
      <c r="O22" s="131">
        <f t="shared" si="1"/>
        <v>0</v>
      </c>
      <c r="P22" s="78"/>
      <c r="Q22" s="236" t="str">
        <f>IF(P22="","",IF(P22="SI","No cal documentació",IF(N22&gt;0,(CONCATENATE("12b_",'Valoració '!$D$7,"00",A22))," ")))</f>
        <v/>
      </c>
    </row>
    <row r="23" spans="1:17">
      <c r="A23" s="224">
        <v>16</v>
      </c>
      <c r="B23" s="78"/>
      <c r="C23" s="78"/>
      <c r="D23" s="238"/>
      <c r="E23" s="78"/>
      <c r="F23" s="78"/>
      <c r="G23" s="78"/>
      <c r="H23" s="78"/>
      <c r="I23" s="78"/>
      <c r="J23" s="283"/>
      <c r="K23" s="132"/>
      <c r="L23" s="132"/>
      <c r="M23" s="131">
        <f t="shared" si="0"/>
        <v>0</v>
      </c>
      <c r="N23" s="131">
        <f t="shared" si="2"/>
        <v>0</v>
      </c>
      <c r="O23" s="131">
        <f t="shared" si="1"/>
        <v>0</v>
      </c>
      <c r="P23" s="78"/>
      <c r="Q23" s="236" t="str">
        <f>IF(P23="","",IF(P23="SI","No cal documentació",IF(N23&gt;0,(CONCATENATE("12b_",'Valoració '!$D$7,"00",A23))," ")))</f>
        <v/>
      </c>
    </row>
    <row r="24" spans="1:17">
      <c r="A24" s="224">
        <v>17</v>
      </c>
      <c r="B24" s="78"/>
      <c r="C24" s="78"/>
      <c r="D24" s="78"/>
      <c r="E24" s="78"/>
      <c r="F24" s="78"/>
      <c r="G24" s="78"/>
      <c r="H24" s="78"/>
      <c r="I24" s="78"/>
      <c r="J24" s="283"/>
      <c r="K24" s="132"/>
      <c r="L24" s="132"/>
      <c r="M24" s="131">
        <f t="shared" si="0"/>
        <v>0</v>
      </c>
      <c r="N24" s="131">
        <f t="shared" si="2"/>
        <v>0</v>
      </c>
      <c r="O24" s="131">
        <f t="shared" si="1"/>
        <v>0</v>
      </c>
      <c r="P24" s="78"/>
      <c r="Q24" s="236" t="str">
        <f>IF(P24="","",IF(P24="SI","No cal documentació",IF(N24&gt;0,(CONCATENATE("12b_",'Valoració '!$D$7,"00",A24))," ")))</f>
        <v/>
      </c>
    </row>
    <row r="25" spans="1:17">
      <c r="A25" s="224">
        <v>18</v>
      </c>
      <c r="B25" s="78"/>
      <c r="C25" s="78"/>
      <c r="D25" s="78"/>
      <c r="E25" s="78"/>
      <c r="F25" s="78"/>
      <c r="G25" s="78"/>
      <c r="H25" s="78"/>
      <c r="I25" s="78"/>
      <c r="J25" s="283"/>
      <c r="K25" s="132"/>
      <c r="L25" s="132"/>
      <c r="M25" s="131">
        <f t="shared" si="0"/>
        <v>0</v>
      </c>
      <c r="N25" s="131">
        <f t="shared" si="2"/>
        <v>0</v>
      </c>
      <c r="O25" s="131">
        <f t="shared" si="1"/>
        <v>0</v>
      </c>
      <c r="P25" s="78"/>
      <c r="Q25" s="236" t="str">
        <f>IF(P25="","",IF(P25="SI","No cal documentació",IF(N25&gt;0,(CONCATENATE("12b_",'Valoració '!$D$7,"00",A25))," ")))</f>
        <v/>
      </c>
    </row>
    <row r="26" spans="1:17">
      <c r="A26" s="224">
        <v>19</v>
      </c>
      <c r="B26" s="78"/>
      <c r="C26" s="78"/>
      <c r="D26" s="238"/>
      <c r="E26" s="78"/>
      <c r="F26" s="78"/>
      <c r="G26" s="78"/>
      <c r="H26" s="78"/>
      <c r="I26" s="78"/>
      <c r="J26" s="283"/>
      <c r="K26" s="132"/>
      <c r="L26" s="132"/>
      <c r="M26" s="131">
        <f t="shared" si="0"/>
        <v>0</v>
      </c>
      <c r="N26" s="131">
        <f t="shared" si="2"/>
        <v>0</v>
      </c>
      <c r="O26" s="131">
        <f t="shared" si="1"/>
        <v>0</v>
      </c>
      <c r="P26" s="78"/>
      <c r="Q26" s="236" t="str">
        <f>IF(P26="","",IF(P26="SI","No cal documentació",IF(N26&gt;0,(CONCATENATE("12b_",'Valoració '!$D$7,"00",A26))," ")))</f>
        <v/>
      </c>
    </row>
    <row r="27" spans="1:17">
      <c r="A27" s="224">
        <v>20</v>
      </c>
      <c r="B27" s="78"/>
      <c r="C27" s="78"/>
      <c r="D27" s="78"/>
      <c r="E27" s="78"/>
      <c r="F27" s="78"/>
      <c r="G27" s="78"/>
      <c r="H27" s="78"/>
      <c r="I27" s="78"/>
      <c r="J27" s="283"/>
      <c r="K27" s="132"/>
      <c r="L27" s="132"/>
      <c r="M27" s="131">
        <f t="shared" si="0"/>
        <v>0</v>
      </c>
      <c r="N27" s="131">
        <f t="shared" si="2"/>
        <v>0</v>
      </c>
      <c r="O27" s="131">
        <f t="shared" si="1"/>
        <v>0</v>
      </c>
      <c r="P27" s="78"/>
      <c r="Q27" s="236" t="str">
        <f>IF(P27="","",IF(P27="SI","No cal documentació",IF(N27&gt;0,(CONCATENATE("12b_",'Valoració '!$D$7,"00",A27))," ")))</f>
        <v/>
      </c>
    </row>
    <row r="28" spans="1:17">
      <c r="A28" s="224">
        <v>21</v>
      </c>
      <c r="B28" s="78"/>
      <c r="C28" s="78"/>
      <c r="D28" s="78"/>
      <c r="E28" s="78"/>
      <c r="F28" s="78"/>
      <c r="G28" s="78"/>
      <c r="H28" s="78"/>
      <c r="I28" s="78"/>
      <c r="J28" s="283"/>
      <c r="K28" s="132"/>
      <c r="L28" s="132"/>
      <c r="M28" s="131">
        <f t="shared" si="0"/>
        <v>0</v>
      </c>
      <c r="N28" s="131">
        <f t="shared" si="2"/>
        <v>0</v>
      </c>
      <c r="O28" s="131">
        <f t="shared" si="1"/>
        <v>0</v>
      </c>
      <c r="P28" s="78"/>
      <c r="Q28" s="236" t="str">
        <f>IF(P28="","",IF(P28="SI","No cal documentació",IF(N28&gt;0,(CONCATENATE("12b_",'Valoració '!$D$7,"00",A28))," ")))</f>
        <v/>
      </c>
    </row>
    <row r="29" spans="1:17">
      <c r="A29" s="224">
        <v>22</v>
      </c>
      <c r="B29" s="78"/>
      <c r="C29" s="78"/>
      <c r="D29" s="78"/>
      <c r="E29" s="78"/>
      <c r="F29" s="78"/>
      <c r="G29" s="78"/>
      <c r="H29" s="78"/>
      <c r="I29" s="78"/>
      <c r="J29" s="283"/>
      <c r="K29" s="132"/>
      <c r="L29" s="132"/>
      <c r="M29" s="131">
        <f t="shared" si="0"/>
        <v>0</v>
      </c>
      <c r="N29" s="131">
        <f t="shared" si="2"/>
        <v>0</v>
      </c>
      <c r="O29" s="131">
        <f t="shared" si="1"/>
        <v>0</v>
      </c>
      <c r="P29" s="78"/>
      <c r="Q29" s="236" t="str">
        <f>IF(P29="","",IF(P29="SI","No cal documentació",IF(N29&gt;0,(CONCATENATE("12b_",'Valoració '!$D$7,"00",A29))," ")))</f>
        <v/>
      </c>
    </row>
    <row r="30" spans="1:17">
      <c r="A30" s="224">
        <v>23</v>
      </c>
      <c r="B30" s="78"/>
      <c r="C30" s="78"/>
      <c r="D30" s="78"/>
      <c r="E30" s="78"/>
      <c r="F30" s="78"/>
      <c r="G30" s="78"/>
      <c r="H30" s="78"/>
      <c r="I30" s="78"/>
      <c r="J30" s="283"/>
      <c r="K30" s="132"/>
      <c r="L30" s="132"/>
      <c r="M30" s="131">
        <f t="shared" si="0"/>
        <v>0</v>
      </c>
      <c r="N30" s="131">
        <f t="shared" si="2"/>
        <v>0</v>
      </c>
      <c r="O30" s="131">
        <f t="shared" si="1"/>
        <v>0</v>
      </c>
      <c r="P30" s="78"/>
      <c r="Q30" s="236" t="str">
        <f>IF(P30="","",IF(P30="SI","No cal documentació",IF(N30&gt;0,(CONCATENATE("12b_",'Valoració '!$D$7,"00",A30))," ")))</f>
        <v/>
      </c>
    </row>
    <row r="31" spans="1:17">
      <c r="A31" s="224">
        <v>24</v>
      </c>
      <c r="B31" s="78"/>
      <c r="C31" s="78"/>
      <c r="D31" s="78"/>
      <c r="E31" s="78"/>
      <c r="F31" s="78"/>
      <c r="G31" s="78"/>
      <c r="H31" s="78"/>
      <c r="I31" s="78"/>
      <c r="J31" s="283"/>
      <c r="K31" s="132"/>
      <c r="L31" s="132"/>
      <c r="M31" s="131">
        <f t="shared" si="0"/>
        <v>0</v>
      </c>
      <c r="N31" s="131">
        <f t="shared" si="2"/>
        <v>0</v>
      </c>
      <c r="O31" s="131">
        <f t="shared" si="1"/>
        <v>0</v>
      </c>
      <c r="P31" s="78"/>
      <c r="Q31" s="236" t="str">
        <f>IF(P31="","",IF(P31="SI","No cal documentació",IF(N31&gt;0,(CONCATENATE("12b_",'Valoració '!$D$7,"00",A31))," ")))</f>
        <v/>
      </c>
    </row>
    <row r="32" spans="1:17">
      <c r="A32" s="224">
        <v>25</v>
      </c>
      <c r="B32" s="78"/>
      <c r="C32" s="78"/>
      <c r="D32" s="78"/>
      <c r="E32" s="78"/>
      <c r="F32" s="78"/>
      <c r="G32" s="78"/>
      <c r="H32" s="78"/>
      <c r="I32" s="78"/>
      <c r="J32" s="283"/>
      <c r="K32" s="132"/>
      <c r="L32" s="132"/>
      <c r="M32" s="131">
        <f t="shared" si="0"/>
        <v>0</v>
      </c>
      <c r="N32" s="131">
        <f t="shared" si="2"/>
        <v>0</v>
      </c>
      <c r="O32" s="131">
        <f t="shared" si="1"/>
        <v>0</v>
      </c>
      <c r="P32" s="78"/>
      <c r="Q32" s="236" t="str">
        <f>IF(P32="","",IF(P32="SI","No cal documentació",IF(N32&gt;0,(CONCATENATE("12b_",'Valoració '!$D$7,"00",A32))," ")))</f>
        <v/>
      </c>
    </row>
    <row r="33" spans="1:17">
      <c r="A33" s="224">
        <v>26</v>
      </c>
      <c r="B33" s="78"/>
      <c r="C33" s="78"/>
      <c r="D33" s="78"/>
      <c r="E33" s="78"/>
      <c r="F33" s="78"/>
      <c r="G33" s="78"/>
      <c r="H33" s="78"/>
      <c r="I33" s="78"/>
      <c r="J33" s="283"/>
      <c r="K33" s="132"/>
      <c r="L33" s="132"/>
      <c r="M33" s="131">
        <f t="shared" si="0"/>
        <v>0</v>
      </c>
      <c r="N33" s="131">
        <f t="shared" si="2"/>
        <v>0</v>
      </c>
      <c r="O33" s="131">
        <f t="shared" si="1"/>
        <v>0</v>
      </c>
      <c r="P33" s="78"/>
      <c r="Q33" s="236" t="str">
        <f>IF(P33="","",IF(P33="SI","No cal documentació",IF(N33&gt;0,(CONCATENATE("12b_",'Valoració '!$D$7,"00",A33))," ")))</f>
        <v/>
      </c>
    </row>
    <row r="34" spans="1:17">
      <c r="A34" s="224">
        <v>27</v>
      </c>
      <c r="B34" s="78"/>
      <c r="C34" s="78"/>
      <c r="D34" s="78"/>
      <c r="E34" s="78"/>
      <c r="F34" s="78"/>
      <c r="G34" s="78"/>
      <c r="H34" s="78"/>
      <c r="I34" s="78"/>
      <c r="J34" s="283"/>
      <c r="K34" s="132"/>
      <c r="L34" s="132"/>
      <c r="M34" s="131">
        <f t="shared" si="0"/>
        <v>0</v>
      </c>
      <c r="N34" s="131">
        <f t="shared" si="2"/>
        <v>0</v>
      </c>
      <c r="O34" s="131">
        <f t="shared" si="1"/>
        <v>0</v>
      </c>
      <c r="P34" s="78"/>
      <c r="Q34" s="236" t="str">
        <f>IF(P34="","",IF(P34="SI","No cal documentació",IF(N34&gt;0,(CONCATENATE("12b_",'Valoració '!$D$7,"00",A34))," ")))</f>
        <v/>
      </c>
    </row>
    <row r="35" spans="1:17">
      <c r="A35" s="224">
        <v>28</v>
      </c>
      <c r="B35" s="78"/>
      <c r="C35" s="78"/>
      <c r="D35" s="78"/>
      <c r="E35" s="78"/>
      <c r="F35" s="78"/>
      <c r="G35" s="78"/>
      <c r="H35" s="78"/>
      <c r="I35" s="78"/>
      <c r="J35" s="283"/>
      <c r="K35" s="132"/>
      <c r="L35" s="132"/>
      <c r="M35" s="131">
        <f t="shared" si="0"/>
        <v>0</v>
      </c>
      <c r="N35" s="131">
        <f t="shared" si="2"/>
        <v>0</v>
      </c>
      <c r="O35" s="131">
        <f t="shared" si="1"/>
        <v>0</v>
      </c>
      <c r="P35" s="78"/>
      <c r="Q35" s="236" t="str">
        <f>IF(P35="","",IF(P35="SI","No cal documentació",IF(N35&gt;0,(CONCATENATE("12b_",'Valoració '!$D$7,"00",A35))," ")))</f>
        <v/>
      </c>
    </row>
    <row r="36" spans="1:17">
      <c r="A36" s="224">
        <v>29</v>
      </c>
      <c r="B36" s="78"/>
      <c r="C36" s="78"/>
      <c r="D36" s="78"/>
      <c r="E36" s="78"/>
      <c r="F36" s="78"/>
      <c r="G36" s="78"/>
      <c r="H36" s="78"/>
      <c r="I36" s="78"/>
      <c r="J36" s="283"/>
      <c r="K36" s="132"/>
      <c r="L36" s="132"/>
      <c r="M36" s="131">
        <f t="shared" si="0"/>
        <v>0</v>
      </c>
      <c r="N36" s="131">
        <f t="shared" si="2"/>
        <v>0</v>
      </c>
      <c r="O36" s="131">
        <f t="shared" si="1"/>
        <v>0</v>
      </c>
      <c r="P36" s="78"/>
      <c r="Q36" s="236" t="str">
        <f>IF(P36="","",IF(P36="SI","No cal documentació",IF(N36&gt;0,(CONCATENATE("12b_",'Valoració '!$D$7,"00",A36))," ")))</f>
        <v/>
      </c>
    </row>
    <row r="37" spans="1:17">
      <c r="A37" s="224">
        <v>30</v>
      </c>
      <c r="B37" s="78"/>
      <c r="C37" s="78"/>
      <c r="D37" s="78"/>
      <c r="E37" s="78"/>
      <c r="F37" s="78"/>
      <c r="G37" s="78"/>
      <c r="H37" s="78"/>
      <c r="I37" s="78"/>
      <c r="J37" s="283"/>
      <c r="K37" s="132"/>
      <c r="L37" s="132"/>
      <c r="M37" s="131">
        <f t="shared" si="0"/>
        <v>0</v>
      </c>
      <c r="N37" s="131">
        <f t="shared" si="2"/>
        <v>0</v>
      </c>
      <c r="O37" s="131">
        <f t="shared" si="1"/>
        <v>0</v>
      </c>
      <c r="P37" s="78"/>
      <c r="Q37" s="236" t="str">
        <f>IF(P37="","",IF(P37="SI","No cal documentació",IF(N37&gt;0,(CONCATENATE("12b_",'Valoració '!$D$7,"00",A37))," ")))</f>
        <v/>
      </c>
    </row>
    <row r="38" spans="1:17">
      <c r="A38" s="224">
        <v>31</v>
      </c>
      <c r="B38" s="78"/>
      <c r="C38" s="78"/>
      <c r="D38" s="78"/>
      <c r="E38" s="78"/>
      <c r="F38" s="78"/>
      <c r="G38" s="78"/>
      <c r="H38" s="78"/>
      <c r="I38" s="78"/>
      <c r="J38" s="283"/>
      <c r="K38" s="132"/>
      <c r="L38" s="132"/>
      <c r="M38" s="131">
        <f t="shared" si="0"/>
        <v>0</v>
      </c>
      <c r="N38" s="131">
        <f t="shared" si="2"/>
        <v>0</v>
      </c>
      <c r="O38" s="131">
        <f t="shared" si="1"/>
        <v>0</v>
      </c>
      <c r="P38" s="78"/>
      <c r="Q38" s="236" t="str">
        <f>IF(P38="","",IF(P38="SI","No cal documentació",IF(N38&gt;0,(CONCATENATE("12b_",'Valoració '!$D$7,"00",A38))," ")))</f>
        <v/>
      </c>
    </row>
    <row r="39" spans="1:17">
      <c r="A39" s="224">
        <v>32</v>
      </c>
      <c r="B39" s="78"/>
      <c r="C39" s="78"/>
      <c r="D39" s="78"/>
      <c r="E39" s="78"/>
      <c r="F39" s="78"/>
      <c r="G39" s="78"/>
      <c r="H39" s="78"/>
      <c r="I39" s="78"/>
      <c r="J39" s="283"/>
      <c r="K39" s="132"/>
      <c r="L39" s="132"/>
      <c r="M39" s="131">
        <f t="shared" si="0"/>
        <v>0</v>
      </c>
      <c r="N39" s="131">
        <f t="shared" si="2"/>
        <v>0</v>
      </c>
      <c r="O39" s="131">
        <f t="shared" si="1"/>
        <v>0</v>
      </c>
      <c r="P39" s="78"/>
      <c r="Q39" s="236" t="str">
        <f>IF(P39="","",IF(P39="SI","No cal documentació",IF(N39&gt;0,(CONCATENATE("12b_",'Valoració '!$D$7,"00",A39))," ")))</f>
        <v/>
      </c>
    </row>
    <row r="40" spans="1:17">
      <c r="A40" s="224">
        <v>33</v>
      </c>
      <c r="B40" s="78"/>
      <c r="C40" s="78"/>
      <c r="D40" s="78"/>
      <c r="E40" s="78"/>
      <c r="F40" s="78"/>
      <c r="G40" s="78"/>
      <c r="H40" s="78"/>
      <c r="I40" s="78"/>
      <c r="J40" s="283"/>
      <c r="K40" s="132"/>
      <c r="L40" s="132"/>
      <c r="M40" s="131">
        <f t="shared" si="0"/>
        <v>0</v>
      </c>
      <c r="N40" s="131">
        <f t="shared" si="2"/>
        <v>0</v>
      </c>
      <c r="O40" s="131">
        <f t="shared" si="1"/>
        <v>0</v>
      </c>
      <c r="P40" s="78"/>
      <c r="Q40" s="236" t="str">
        <f>IF(P40="","",IF(P40="SI","No cal documentació",IF(N40&gt;0,(CONCATENATE("12b_",'Valoració '!$D$7,"00",A40))," ")))</f>
        <v/>
      </c>
    </row>
    <row r="41" spans="1:17">
      <c r="A41" s="224">
        <v>34</v>
      </c>
      <c r="B41" s="78"/>
      <c r="C41" s="78"/>
      <c r="D41" s="78"/>
      <c r="E41" s="78"/>
      <c r="F41" s="78"/>
      <c r="G41" s="78"/>
      <c r="H41" s="78"/>
      <c r="I41" s="78"/>
      <c r="J41" s="283"/>
      <c r="K41" s="132"/>
      <c r="L41" s="132"/>
      <c r="M41" s="131">
        <f t="shared" si="0"/>
        <v>0</v>
      </c>
      <c r="N41" s="131">
        <f t="shared" si="2"/>
        <v>0</v>
      </c>
      <c r="O41" s="131">
        <f t="shared" si="1"/>
        <v>0</v>
      </c>
      <c r="P41" s="78"/>
      <c r="Q41" s="236" t="str">
        <f>IF(P41="","",IF(P41="SI","No cal documentació",IF(N41&gt;0,(CONCATENATE("12b_",'Valoració '!$D$7,"00",A41))," ")))</f>
        <v/>
      </c>
    </row>
    <row r="42" spans="1:17">
      <c r="A42" s="224">
        <v>35</v>
      </c>
      <c r="B42" s="78"/>
      <c r="C42" s="78"/>
      <c r="D42" s="78"/>
      <c r="E42" s="78"/>
      <c r="F42" s="78"/>
      <c r="G42" s="78"/>
      <c r="H42" s="78"/>
      <c r="I42" s="78"/>
      <c r="J42" s="283"/>
      <c r="K42" s="132"/>
      <c r="L42" s="132"/>
      <c r="M42" s="131">
        <f t="shared" si="0"/>
        <v>0</v>
      </c>
      <c r="N42" s="131">
        <f t="shared" si="2"/>
        <v>0</v>
      </c>
      <c r="O42" s="131">
        <f t="shared" si="1"/>
        <v>0</v>
      </c>
      <c r="P42" s="78"/>
      <c r="Q42" s="236" t="str">
        <f>IF(P42="","",IF(P42="SI","No cal documentació",IF(N42&gt;0,(CONCATENATE("12b_",'Valoració '!$D$7,"00",A42))," ")))</f>
        <v/>
      </c>
    </row>
    <row r="43" spans="1:17">
      <c r="A43" s="224">
        <v>36</v>
      </c>
      <c r="B43" s="78"/>
      <c r="C43" s="78"/>
      <c r="D43" s="78"/>
      <c r="E43" s="78"/>
      <c r="F43" s="78"/>
      <c r="G43" s="78"/>
      <c r="H43" s="78"/>
      <c r="I43" s="78"/>
      <c r="J43" s="283"/>
      <c r="K43" s="132"/>
      <c r="L43" s="132"/>
      <c r="M43" s="131">
        <f t="shared" si="0"/>
        <v>0</v>
      </c>
      <c r="N43" s="131">
        <f t="shared" si="2"/>
        <v>0</v>
      </c>
      <c r="O43" s="131">
        <f t="shared" si="1"/>
        <v>0</v>
      </c>
      <c r="P43" s="78"/>
      <c r="Q43" s="236" t="str">
        <f>IF(P43="","",IF(P43="SI","No cal documentació",IF(N43&gt;0,(CONCATENATE("12b_",'Valoració '!$D$7,"00",A43))," ")))</f>
        <v/>
      </c>
    </row>
    <row r="44" spans="1:17">
      <c r="A44" s="224">
        <v>37</v>
      </c>
      <c r="B44" s="78"/>
      <c r="C44" s="78"/>
      <c r="D44" s="78"/>
      <c r="E44" s="78"/>
      <c r="F44" s="78"/>
      <c r="G44" s="78"/>
      <c r="H44" s="78"/>
      <c r="I44" s="78"/>
      <c r="J44" s="283"/>
      <c r="K44" s="132"/>
      <c r="L44" s="132"/>
      <c r="M44" s="131">
        <f t="shared" si="0"/>
        <v>0</v>
      </c>
      <c r="N44" s="131">
        <f t="shared" si="2"/>
        <v>0</v>
      </c>
      <c r="O44" s="131">
        <f t="shared" si="1"/>
        <v>0</v>
      </c>
      <c r="P44" s="78"/>
      <c r="Q44" s="236" t="str">
        <f>IF(P44="","",IF(P44="SI","No cal documentació",IF(N44&gt;0,(CONCATENATE("12b_",'Valoració '!$D$7,"00",A44))," ")))</f>
        <v/>
      </c>
    </row>
    <row r="45" spans="1:17">
      <c r="A45" s="224">
        <v>38</v>
      </c>
      <c r="B45" s="78"/>
      <c r="C45" s="78"/>
      <c r="D45" s="78"/>
      <c r="E45" s="78"/>
      <c r="F45" s="78"/>
      <c r="G45" s="78"/>
      <c r="H45" s="78"/>
      <c r="I45" s="78"/>
      <c r="J45" s="283"/>
      <c r="K45" s="132"/>
      <c r="L45" s="132"/>
      <c r="M45" s="131">
        <f t="shared" si="0"/>
        <v>0</v>
      </c>
      <c r="N45" s="131">
        <f t="shared" si="2"/>
        <v>0</v>
      </c>
      <c r="O45" s="131">
        <f t="shared" si="1"/>
        <v>0</v>
      </c>
      <c r="P45" s="78"/>
      <c r="Q45" s="236" t="str">
        <f>IF(P45="","",IF(P45="SI","No cal documentació",IF(N45&gt;0,(CONCATENATE("12b_",'Valoració '!$D$7,"00",A45))," ")))</f>
        <v/>
      </c>
    </row>
    <row r="46" spans="1:17">
      <c r="A46" s="224">
        <v>39</v>
      </c>
      <c r="B46" s="78"/>
      <c r="C46" s="78"/>
      <c r="D46" s="78"/>
      <c r="E46" s="78"/>
      <c r="F46" s="78"/>
      <c r="G46" s="78"/>
      <c r="H46" s="78"/>
      <c r="I46" s="78"/>
      <c r="J46" s="283"/>
      <c r="K46" s="132"/>
      <c r="L46" s="132"/>
      <c r="M46" s="131">
        <f t="shared" si="0"/>
        <v>0</v>
      </c>
      <c r="N46" s="131">
        <f t="shared" si="2"/>
        <v>0</v>
      </c>
      <c r="O46" s="131">
        <f t="shared" si="1"/>
        <v>0</v>
      </c>
      <c r="P46" s="78"/>
      <c r="Q46" s="236" t="str">
        <f>IF(P46="","",IF(P46="SI","No cal documentació",IF(N46&gt;0,(CONCATENATE("12b_",'Valoració '!$D$7,"00",A46))," ")))</f>
        <v/>
      </c>
    </row>
    <row r="47" spans="1:17">
      <c r="A47" s="224">
        <v>40</v>
      </c>
      <c r="B47" s="78"/>
      <c r="C47" s="78"/>
      <c r="D47" s="78"/>
      <c r="E47" s="78"/>
      <c r="F47" s="78"/>
      <c r="G47" s="78"/>
      <c r="H47" s="78"/>
      <c r="I47" s="78"/>
      <c r="J47" s="283"/>
      <c r="K47" s="132"/>
      <c r="L47" s="132"/>
      <c r="M47" s="131">
        <f t="shared" si="0"/>
        <v>0</v>
      </c>
      <c r="N47" s="131">
        <f t="shared" si="2"/>
        <v>0</v>
      </c>
      <c r="O47" s="131">
        <f t="shared" si="1"/>
        <v>0</v>
      </c>
      <c r="P47" s="78"/>
      <c r="Q47" s="236" t="str">
        <f>IF(P47="","",IF(P47="SI","No cal documentació",IF(N47&gt;0,(CONCATENATE("12b_",'Valoració '!$D$7,"00",A47))," ")))</f>
        <v/>
      </c>
    </row>
    <row r="48" spans="1:17">
      <c r="A48" s="224">
        <v>41</v>
      </c>
      <c r="B48" s="78"/>
      <c r="C48" s="78"/>
      <c r="D48" s="78"/>
      <c r="E48" s="78"/>
      <c r="F48" s="78"/>
      <c r="G48" s="78"/>
      <c r="H48" s="78"/>
      <c r="I48" s="78"/>
      <c r="J48" s="283"/>
      <c r="K48" s="132"/>
      <c r="L48" s="132"/>
      <c r="M48" s="131">
        <f t="shared" si="0"/>
        <v>0</v>
      </c>
      <c r="N48" s="131">
        <f t="shared" si="2"/>
        <v>0</v>
      </c>
      <c r="O48" s="131">
        <f t="shared" si="1"/>
        <v>0</v>
      </c>
      <c r="P48" s="78"/>
      <c r="Q48" s="236" t="str">
        <f>IF(P48="","",IF(P48="SI","No cal documentació",IF(N48&gt;0,(CONCATENATE("12b_",'Valoració '!$D$7,"00",A48))," ")))</f>
        <v/>
      </c>
    </row>
    <row r="49" spans="1:17">
      <c r="A49" s="224">
        <v>42</v>
      </c>
      <c r="B49" s="78"/>
      <c r="C49" s="78"/>
      <c r="D49" s="78"/>
      <c r="E49" s="78"/>
      <c r="F49" s="78"/>
      <c r="G49" s="78"/>
      <c r="H49" s="78"/>
      <c r="I49" s="78"/>
      <c r="J49" s="283"/>
      <c r="K49" s="132"/>
      <c r="L49" s="132"/>
      <c r="M49" s="131">
        <f t="shared" si="0"/>
        <v>0</v>
      </c>
      <c r="N49" s="131">
        <f t="shared" si="2"/>
        <v>0</v>
      </c>
      <c r="O49" s="131">
        <f t="shared" si="1"/>
        <v>0</v>
      </c>
      <c r="P49" s="78"/>
      <c r="Q49" s="236" t="str">
        <f>IF(P49="","",IF(P49="SI","No cal documentació",IF(N49&gt;0,(CONCATENATE("12b_",'Valoració '!$D$7,"00",A49))," ")))</f>
        <v/>
      </c>
    </row>
    <row r="50" spans="1:17">
      <c r="A50" s="224">
        <v>43</v>
      </c>
      <c r="B50" s="78"/>
      <c r="C50" s="78"/>
      <c r="D50" s="78"/>
      <c r="E50" s="78"/>
      <c r="F50" s="78"/>
      <c r="G50" s="78"/>
      <c r="H50" s="78"/>
      <c r="I50" s="78"/>
      <c r="J50" s="283"/>
      <c r="K50" s="132"/>
      <c r="L50" s="132"/>
      <c r="M50" s="131">
        <f t="shared" si="0"/>
        <v>0</v>
      </c>
      <c r="N50" s="131">
        <f t="shared" si="2"/>
        <v>0</v>
      </c>
      <c r="O50" s="131">
        <f t="shared" si="1"/>
        <v>0</v>
      </c>
      <c r="P50" s="78"/>
      <c r="Q50" s="236" t="str">
        <f>IF(P50="","",IF(P50="SI","No cal documentació",IF(N50&gt;0,(CONCATENATE("12b_",'Valoració '!$D$7,"00",A50))," ")))</f>
        <v/>
      </c>
    </row>
    <row r="51" spans="1:17">
      <c r="A51" s="224">
        <v>44</v>
      </c>
      <c r="B51" s="78"/>
      <c r="C51" s="78"/>
      <c r="D51" s="78"/>
      <c r="E51" s="78"/>
      <c r="F51" s="78"/>
      <c r="G51" s="78"/>
      <c r="H51" s="78"/>
      <c r="I51" s="78"/>
      <c r="J51" s="283"/>
      <c r="K51" s="132"/>
      <c r="L51" s="132"/>
      <c r="M51" s="131">
        <f t="shared" si="0"/>
        <v>0</v>
      </c>
      <c r="N51" s="131">
        <f t="shared" si="2"/>
        <v>0</v>
      </c>
      <c r="O51" s="131">
        <f t="shared" si="1"/>
        <v>0</v>
      </c>
      <c r="P51" s="78"/>
      <c r="Q51" s="236" t="str">
        <f>IF(P51="","",IF(P51="SI","No cal documentació",IF(N51&gt;0,(CONCATENATE("12b_",'Valoració '!$D$7,"00",A51))," ")))</f>
        <v/>
      </c>
    </row>
    <row r="52" spans="1:17">
      <c r="A52" s="224">
        <v>45</v>
      </c>
      <c r="B52" s="78"/>
      <c r="C52" s="78"/>
      <c r="D52" s="78"/>
      <c r="E52" s="78"/>
      <c r="F52" s="78"/>
      <c r="G52" s="78"/>
      <c r="H52" s="78"/>
      <c r="I52" s="78"/>
      <c r="J52" s="283"/>
      <c r="K52" s="132"/>
      <c r="L52" s="132"/>
      <c r="M52" s="131">
        <f t="shared" si="0"/>
        <v>0</v>
      </c>
      <c r="N52" s="131">
        <f t="shared" si="2"/>
        <v>0</v>
      </c>
      <c r="O52" s="131">
        <f t="shared" si="1"/>
        <v>0</v>
      </c>
      <c r="P52" s="78"/>
      <c r="Q52" s="236" t="str">
        <f>IF(P52="","",IF(P52="SI","No cal documentació",IF(N52&gt;0,(CONCATENATE("12b_",'Valoració '!$D$7,"00",A52))," ")))</f>
        <v/>
      </c>
    </row>
    <row r="53" spans="1:17">
      <c r="A53" s="224">
        <v>46</v>
      </c>
      <c r="B53" s="78"/>
      <c r="C53" s="78"/>
      <c r="D53" s="78"/>
      <c r="E53" s="78"/>
      <c r="F53" s="78"/>
      <c r="G53" s="78"/>
      <c r="H53" s="78"/>
      <c r="I53" s="78"/>
      <c r="J53" s="283"/>
      <c r="K53" s="132"/>
      <c r="L53" s="132"/>
      <c r="M53" s="131">
        <f t="shared" si="0"/>
        <v>0</v>
      </c>
      <c r="N53" s="131">
        <f t="shared" si="2"/>
        <v>0</v>
      </c>
      <c r="O53" s="131">
        <f t="shared" si="1"/>
        <v>0</v>
      </c>
      <c r="P53" s="78"/>
      <c r="Q53" s="236" t="str">
        <f>IF(P53="","",IF(P53="SI","No cal documentació",IF(N53&gt;0,(CONCATENATE("12b_",'Valoració '!$D$7,"00",A53))," ")))</f>
        <v/>
      </c>
    </row>
    <row r="54" spans="1:17">
      <c r="A54" s="224">
        <v>47</v>
      </c>
      <c r="B54" s="78"/>
      <c r="C54" s="78"/>
      <c r="D54" s="78"/>
      <c r="E54" s="78"/>
      <c r="F54" s="78"/>
      <c r="G54" s="78"/>
      <c r="H54" s="78"/>
      <c r="I54" s="78"/>
      <c r="J54" s="283"/>
      <c r="K54" s="132"/>
      <c r="L54" s="132"/>
      <c r="M54" s="131">
        <f t="shared" si="0"/>
        <v>0</v>
      </c>
      <c r="N54" s="131">
        <f t="shared" si="2"/>
        <v>0</v>
      </c>
      <c r="O54" s="131">
        <f t="shared" si="1"/>
        <v>0</v>
      </c>
      <c r="P54" s="78"/>
      <c r="Q54" s="236" t="str">
        <f>IF(P54="","",IF(P54="SI","No cal documentació",IF(N54&gt;0,(CONCATENATE("12b_",'Valoració '!$D$7,"00",A54))," ")))</f>
        <v/>
      </c>
    </row>
    <row r="55" spans="1:17">
      <c r="A55" s="224">
        <v>48</v>
      </c>
      <c r="B55" s="78"/>
      <c r="C55" s="78"/>
      <c r="D55" s="78"/>
      <c r="E55" s="78"/>
      <c r="F55" s="78"/>
      <c r="G55" s="78"/>
      <c r="H55" s="78"/>
      <c r="I55" s="78"/>
      <c r="J55" s="283"/>
      <c r="K55" s="132"/>
      <c r="L55" s="132"/>
      <c r="M55" s="131">
        <f t="shared" si="0"/>
        <v>0</v>
      </c>
      <c r="N55" s="131">
        <f t="shared" si="2"/>
        <v>0</v>
      </c>
      <c r="O55" s="131">
        <f t="shared" si="1"/>
        <v>0</v>
      </c>
      <c r="P55" s="78"/>
      <c r="Q55" s="236" t="str">
        <f>IF(P55="","",IF(P55="SI","No cal documentació",IF(N55&gt;0,(CONCATENATE("12b_",'Valoració '!$D$7,"00",A55))," ")))</f>
        <v/>
      </c>
    </row>
    <row r="56" spans="1:17">
      <c r="A56" s="224">
        <v>49</v>
      </c>
      <c r="B56" s="78"/>
      <c r="C56" s="78"/>
      <c r="D56" s="78"/>
      <c r="E56" s="78"/>
      <c r="F56" s="78"/>
      <c r="G56" s="78"/>
      <c r="H56" s="78"/>
      <c r="I56" s="78"/>
      <c r="J56" s="283"/>
      <c r="K56" s="132"/>
      <c r="L56" s="132"/>
      <c r="M56" s="131">
        <f t="shared" si="0"/>
        <v>0</v>
      </c>
      <c r="N56" s="131">
        <f t="shared" si="2"/>
        <v>0</v>
      </c>
      <c r="O56" s="131">
        <f t="shared" si="1"/>
        <v>0</v>
      </c>
      <c r="P56" s="78"/>
      <c r="Q56" s="236" t="str">
        <f>IF(P56="","",IF(P56="SI","No cal documentació",IF(N56&gt;0,(CONCATENATE("12b_",'Valoració '!$D$7,"00",A56))," ")))</f>
        <v/>
      </c>
    </row>
    <row r="57" spans="1:17">
      <c r="A57" s="224">
        <v>50</v>
      </c>
      <c r="B57" s="78"/>
      <c r="C57" s="78"/>
      <c r="D57" s="78"/>
      <c r="E57" s="78"/>
      <c r="F57" s="78"/>
      <c r="G57" s="78"/>
      <c r="H57" s="78"/>
      <c r="I57" s="78"/>
      <c r="J57" s="283"/>
      <c r="K57" s="132"/>
      <c r="L57" s="132"/>
      <c r="M57" s="131">
        <f t="shared" si="0"/>
        <v>0</v>
      </c>
      <c r="N57" s="131">
        <f t="shared" si="2"/>
        <v>0</v>
      </c>
      <c r="O57" s="131">
        <f t="shared" si="1"/>
        <v>0</v>
      </c>
      <c r="P57" s="78"/>
      <c r="Q57" s="236" t="str">
        <f>IF(P57="","",IF(P57="SI","No cal documentació",IF(N57&gt;0,(CONCATENATE("12b_",'Valoració '!$D$7,"00",A57))," ")))</f>
        <v/>
      </c>
    </row>
    <row r="58" spans="1:17">
      <c r="A58" s="224">
        <v>51</v>
      </c>
      <c r="B58" s="78"/>
      <c r="C58" s="78"/>
      <c r="D58" s="78"/>
      <c r="E58" s="78"/>
      <c r="F58" s="78"/>
      <c r="G58" s="78"/>
      <c r="H58" s="78"/>
      <c r="I58" s="78"/>
      <c r="J58" s="283"/>
      <c r="K58" s="132"/>
      <c r="L58" s="132"/>
      <c r="M58" s="131">
        <f t="shared" si="0"/>
        <v>0</v>
      </c>
      <c r="N58" s="131">
        <f t="shared" si="2"/>
        <v>0</v>
      </c>
      <c r="O58" s="131">
        <f t="shared" si="1"/>
        <v>0</v>
      </c>
      <c r="P58" s="78"/>
      <c r="Q58" s="236" t="str">
        <f>IF(P58="","",IF(P58="SI","No cal documentació",IF(N58&gt;0,(CONCATENATE("12b_",'Valoració '!$D$7,"00",A58))," ")))</f>
        <v/>
      </c>
    </row>
    <row r="59" spans="1:17">
      <c r="A59" s="224">
        <v>52</v>
      </c>
      <c r="B59" s="78"/>
      <c r="C59" s="78"/>
      <c r="D59" s="78"/>
      <c r="E59" s="78"/>
      <c r="F59" s="78"/>
      <c r="G59" s="78"/>
      <c r="H59" s="78"/>
      <c r="I59" s="78"/>
      <c r="J59" s="283"/>
      <c r="K59" s="132"/>
      <c r="L59" s="132"/>
      <c r="M59" s="131">
        <f t="shared" si="0"/>
        <v>0</v>
      </c>
      <c r="N59" s="131">
        <f t="shared" si="2"/>
        <v>0</v>
      </c>
      <c r="O59" s="131">
        <f t="shared" si="1"/>
        <v>0</v>
      </c>
      <c r="P59" s="78"/>
      <c r="Q59" s="236" t="str">
        <f>IF(P59="","",IF(P59="SI","No cal documentació",IF(N59&gt;0,(CONCATENATE("12b_",'Valoració '!$D$7,"00",A59))," ")))</f>
        <v/>
      </c>
    </row>
    <row r="60" spans="1:17">
      <c r="A60" s="224">
        <v>53</v>
      </c>
      <c r="B60" s="78"/>
      <c r="C60" s="78"/>
      <c r="D60" s="78"/>
      <c r="E60" s="78"/>
      <c r="F60" s="78"/>
      <c r="G60" s="78"/>
      <c r="H60" s="78"/>
      <c r="I60" s="78"/>
      <c r="J60" s="283"/>
      <c r="K60" s="132"/>
      <c r="L60" s="132"/>
      <c r="M60" s="131">
        <f t="shared" si="0"/>
        <v>0</v>
      </c>
      <c r="N60" s="131">
        <f t="shared" si="2"/>
        <v>0</v>
      </c>
      <c r="O60" s="131">
        <f t="shared" si="1"/>
        <v>0</v>
      </c>
      <c r="P60" s="78"/>
      <c r="Q60" s="236" t="str">
        <f>IF(P60="","",IF(P60="SI","No cal documentació",IF(N60&gt;0,(CONCATENATE("12b_",'Valoració '!$D$7,"00",A60))," ")))</f>
        <v/>
      </c>
    </row>
    <row r="61" spans="1:17">
      <c r="A61" s="224">
        <v>54</v>
      </c>
      <c r="B61" s="78"/>
      <c r="C61" s="78"/>
      <c r="D61" s="78"/>
      <c r="E61" s="78"/>
      <c r="F61" s="78"/>
      <c r="G61" s="78"/>
      <c r="H61" s="78"/>
      <c r="I61" s="78"/>
      <c r="J61" s="283"/>
      <c r="K61" s="132"/>
      <c r="L61" s="132"/>
      <c r="M61" s="131">
        <f t="shared" si="0"/>
        <v>0</v>
      </c>
      <c r="N61" s="131">
        <f t="shared" si="2"/>
        <v>0</v>
      </c>
      <c r="O61" s="131">
        <f t="shared" si="1"/>
        <v>0</v>
      </c>
      <c r="P61" s="78"/>
      <c r="Q61" s="236" t="str">
        <f>IF(P61="","",IF(P61="SI","No cal documentació",IF(N61&gt;0,(CONCATENATE("12b_",'Valoració '!$D$7,"00",A61))," ")))</f>
        <v/>
      </c>
    </row>
    <row r="62" spans="1:17">
      <c r="A62" s="224">
        <v>55</v>
      </c>
      <c r="B62" s="78"/>
      <c r="C62" s="78"/>
      <c r="D62" s="78"/>
      <c r="E62" s="78"/>
      <c r="F62" s="78"/>
      <c r="G62" s="78"/>
      <c r="H62" s="78"/>
      <c r="I62" s="78"/>
      <c r="J62" s="283"/>
      <c r="K62" s="132"/>
      <c r="L62" s="132"/>
      <c r="M62" s="131">
        <f t="shared" si="0"/>
        <v>0</v>
      </c>
      <c r="N62" s="131">
        <f t="shared" si="2"/>
        <v>0</v>
      </c>
      <c r="O62" s="131">
        <f t="shared" si="1"/>
        <v>0</v>
      </c>
      <c r="P62" s="78"/>
      <c r="Q62" s="236" t="str">
        <f>IF(P62="","",IF(P62="SI","No cal documentació",IF(N62&gt;0,(CONCATENATE("12b_",'Valoració '!$D$7,"00",A62))," ")))</f>
        <v/>
      </c>
    </row>
    <row r="63" spans="1:17">
      <c r="A63" s="224">
        <v>56</v>
      </c>
      <c r="B63" s="78"/>
      <c r="C63" s="78"/>
      <c r="D63" s="78"/>
      <c r="E63" s="78"/>
      <c r="F63" s="78"/>
      <c r="G63" s="78"/>
      <c r="H63" s="78"/>
      <c r="I63" s="78"/>
      <c r="J63" s="283"/>
      <c r="K63" s="132"/>
      <c r="L63" s="132"/>
      <c r="M63" s="131">
        <f t="shared" si="0"/>
        <v>0</v>
      </c>
      <c r="N63" s="131">
        <f t="shared" si="2"/>
        <v>0</v>
      </c>
      <c r="O63" s="131">
        <f t="shared" si="1"/>
        <v>0</v>
      </c>
      <c r="P63" s="78"/>
      <c r="Q63" s="236" t="str">
        <f>IF(P63="","",IF(P63="SI","No cal documentació",IF(N63&gt;0,(CONCATENATE("12b_",'Valoració '!$D$7,"00",A63))," ")))</f>
        <v/>
      </c>
    </row>
    <row r="64" spans="1:17">
      <c r="A64" s="224">
        <v>57</v>
      </c>
      <c r="B64" s="78"/>
      <c r="C64" s="78"/>
      <c r="D64" s="78"/>
      <c r="E64" s="78"/>
      <c r="F64" s="78"/>
      <c r="G64" s="78"/>
      <c r="H64" s="78"/>
      <c r="I64" s="78"/>
      <c r="J64" s="283"/>
      <c r="K64" s="132"/>
      <c r="L64" s="132"/>
      <c r="M64" s="131">
        <f t="shared" si="0"/>
        <v>0</v>
      </c>
      <c r="N64" s="131">
        <f t="shared" si="2"/>
        <v>0</v>
      </c>
      <c r="O64" s="131">
        <f t="shared" si="1"/>
        <v>0</v>
      </c>
      <c r="P64" s="78"/>
      <c r="Q64" s="236" t="str">
        <f>IF(P64="","",IF(P64="SI","No cal documentació",IF(N64&gt;0,(CONCATENATE("12b_",'Valoració '!$D$7,"00",A64))," ")))</f>
        <v/>
      </c>
    </row>
    <row r="65" spans="1:17">
      <c r="A65" s="224">
        <v>58</v>
      </c>
      <c r="B65" s="78"/>
      <c r="C65" s="78"/>
      <c r="D65" s="78"/>
      <c r="E65" s="78"/>
      <c r="F65" s="78"/>
      <c r="G65" s="78"/>
      <c r="H65" s="78"/>
      <c r="I65" s="78"/>
      <c r="J65" s="283"/>
      <c r="K65" s="132"/>
      <c r="L65" s="132"/>
      <c r="M65" s="131">
        <f t="shared" si="0"/>
        <v>0</v>
      </c>
      <c r="N65" s="131">
        <f t="shared" si="2"/>
        <v>0</v>
      </c>
      <c r="O65" s="131">
        <f t="shared" si="1"/>
        <v>0</v>
      </c>
      <c r="P65" s="78"/>
      <c r="Q65" s="236" t="str">
        <f>IF(P65="","",IF(P65="SI","No cal documentació",IF(N65&gt;0,(CONCATENATE("12b_",'Valoració '!$D$7,"00",A65))," ")))</f>
        <v/>
      </c>
    </row>
    <row r="66" spans="1:17">
      <c r="A66" s="224">
        <v>59</v>
      </c>
      <c r="B66" s="78"/>
      <c r="C66" s="78"/>
      <c r="D66" s="78"/>
      <c r="E66" s="78"/>
      <c r="F66" s="78"/>
      <c r="G66" s="78"/>
      <c r="H66" s="78"/>
      <c r="I66" s="78"/>
      <c r="J66" s="283"/>
      <c r="K66" s="132"/>
      <c r="L66" s="132"/>
      <c r="M66" s="131">
        <f t="shared" si="0"/>
        <v>0</v>
      </c>
      <c r="N66" s="131">
        <f t="shared" si="2"/>
        <v>0</v>
      </c>
      <c r="O66" s="131">
        <f t="shared" si="1"/>
        <v>0</v>
      </c>
      <c r="P66" s="78"/>
      <c r="Q66" s="236" t="str">
        <f>IF(P66="","",IF(P66="SI","No cal documentació",IF(N66&gt;0,(CONCATENATE("12b_",'Valoració '!$D$7,"00",A66))," ")))</f>
        <v/>
      </c>
    </row>
    <row r="67" spans="1:17">
      <c r="A67" s="224">
        <v>60</v>
      </c>
      <c r="B67" s="78"/>
      <c r="C67" s="78"/>
      <c r="D67" s="78"/>
      <c r="E67" s="78"/>
      <c r="F67" s="78"/>
      <c r="G67" s="78"/>
      <c r="H67" s="78"/>
      <c r="I67" s="78"/>
      <c r="J67" s="283"/>
      <c r="K67" s="132"/>
      <c r="L67" s="132"/>
      <c r="M67" s="131">
        <f t="shared" si="0"/>
        <v>0</v>
      </c>
      <c r="N67" s="131">
        <f t="shared" si="2"/>
        <v>0</v>
      </c>
      <c r="O67" s="131">
        <f t="shared" si="1"/>
        <v>0</v>
      </c>
      <c r="P67" s="78"/>
      <c r="Q67" s="236" t="str">
        <f>IF(P67="","",IF(P67="SI","No cal documentació",IF(N67&gt;0,(CONCATENATE("12b_",'Valoració '!$D$7,"00",A67))," ")))</f>
        <v/>
      </c>
    </row>
    <row r="68" spans="1:17">
      <c r="A68" s="224">
        <v>61</v>
      </c>
      <c r="B68" s="78"/>
      <c r="C68" s="78"/>
      <c r="D68" s="78"/>
      <c r="E68" s="78"/>
      <c r="F68" s="78"/>
      <c r="G68" s="78"/>
      <c r="H68" s="78"/>
      <c r="I68" s="78"/>
      <c r="J68" s="283"/>
      <c r="K68" s="132"/>
      <c r="L68" s="132"/>
      <c r="M68" s="131">
        <f t="shared" si="0"/>
        <v>0</v>
      </c>
      <c r="N68" s="131">
        <f t="shared" si="2"/>
        <v>0</v>
      </c>
      <c r="O68" s="131">
        <f t="shared" si="1"/>
        <v>0</v>
      </c>
      <c r="P68" s="78"/>
      <c r="Q68" s="236" t="str">
        <f>IF(P68="","",IF(P68="SI","No cal documentació",IF(N68&gt;0,(CONCATENATE("12b_",'Valoració '!$D$7,"00",A68))," ")))</f>
        <v/>
      </c>
    </row>
    <row r="69" spans="1:17">
      <c r="A69" s="224">
        <v>62</v>
      </c>
      <c r="B69" s="78"/>
      <c r="C69" s="78"/>
      <c r="D69" s="78"/>
      <c r="E69" s="78"/>
      <c r="F69" s="78"/>
      <c r="G69" s="78"/>
      <c r="H69" s="78"/>
      <c r="I69" s="78"/>
      <c r="J69" s="283"/>
      <c r="K69" s="132"/>
      <c r="L69" s="132"/>
      <c r="M69" s="131">
        <f t="shared" si="0"/>
        <v>0</v>
      </c>
      <c r="N69" s="131">
        <f t="shared" si="2"/>
        <v>0</v>
      </c>
      <c r="O69" s="131">
        <f t="shared" si="1"/>
        <v>0</v>
      </c>
      <c r="P69" s="78"/>
      <c r="Q69" s="236" t="str">
        <f>IF(P69="","",IF(P69="SI","No cal documentació",IF(N69&gt;0,(CONCATENATE("12b_",'Valoració '!$D$7,"00",A69))," ")))</f>
        <v/>
      </c>
    </row>
    <row r="70" spans="1:17">
      <c r="A70" s="224">
        <v>63</v>
      </c>
      <c r="B70" s="78"/>
      <c r="C70" s="78"/>
      <c r="D70" s="78"/>
      <c r="E70" s="78"/>
      <c r="F70" s="78"/>
      <c r="G70" s="78"/>
      <c r="H70" s="78"/>
      <c r="I70" s="78"/>
      <c r="J70" s="283"/>
      <c r="K70" s="132"/>
      <c r="L70" s="132"/>
      <c r="M70" s="131">
        <f t="shared" si="0"/>
        <v>0</v>
      </c>
      <c r="N70" s="131">
        <f t="shared" si="2"/>
        <v>0</v>
      </c>
      <c r="O70" s="131">
        <f t="shared" si="1"/>
        <v>0</v>
      </c>
      <c r="P70" s="78"/>
      <c r="Q70" s="236" t="str">
        <f>IF(P70="","",IF(P70="SI","No cal documentació",IF(N70&gt;0,(CONCATENATE("12b_",'Valoració '!$D$7,"00",A70))," ")))</f>
        <v/>
      </c>
    </row>
    <row r="71" spans="1:17">
      <c r="A71" s="224">
        <v>64</v>
      </c>
      <c r="B71" s="78"/>
      <c r="C71" s="78"/>
      <c r="D71" s="78"/>
      <c r="E71" s="78"/>
      <c r="F71" s="78"/>
      <c r="G71" s="78"/>
      <c r="H71" s="78"/>
      <c r="I71" s="78"/>
      <c r="J71" s="283"/>
      <c r="K71" s="132"/>
      <c r="L71" s="132"/>
      <c r="M71" s="131">
        <f t="shared" si="0"/>
        <v>0</v>
      </c>
      <c r="N71" s="131">
        <f t="shared" si="2"/>
        <v>0</v>
      </c>
      <c r="O71" s="131">
        <f t="shared" si="1"/>
        <v>0</v>
      </c>
      <c r="P71" s="78"/>
      <c r="Q71" s="236" t="str">
        <f>IF(P71="","",IF(P71="SI","No cal documentació",IF(N71&gt;0,(CONCATENATE("12b_",'Valoració '!$D$7,"00",A71))," ")))</f>
        <v/>
      </c>
    </row>
    <row r="72" spans="1:17">
      <c r="A72" s="224">
        <v>65</v>
      </c>
      <c r="B72" s="78"/>
      <c r="C72" s="78"/>
      <c r="D72" s="78"/>
      <c r="E72" s="78"/>
      <c r="F72" s="78"/>
      <c r="G72" s="78"/>
      <c r="H72" s="78"/>
      <c r="I72" s="78"/>
      <c r="J72" s="283"/>
      <c r="K72" s="132"/>
      <c r="L72" s="132"/>
      <c r="M72" s="131">
        <f t="shared" si="0"/>
        <v>0</v>
      </c>
      <c r="N72" s="131">
        <f t="shared" si="2"/>
        <v>0</v>
      </c>
      <c r="O72" s="131">
        <f t="shared" si="1"/>
        <v>0</v>
      </c>
      <c r="P72" s="78"/>
      <c r="Q72" s="236" t="str">
        <f>IF(P72="","",IF(P72="SI","No cal documentació",IF(N72&gt;0,(CONCATENATE("12b_",'Valoració '!$D$7,"00",A72))," ")))</f>
        <v/>
      </c>
    </row>
    <row r="73" spans="1:17">
      <c r="A73" s="224">
        <v>66</v>
      </c>
      <c r="B73" s="78"/>
      <c r="C73" s="78"/>
      <c r="D73" s="78"/>
      <c r="E73" s="78"/>
      <c r="F73" s="78"/>
      <c r="G73" s="78"/>
      <c r="H73" s="78"/>
      <c r="I73" s="78"/>
      <c r="J73" s="283"/>
      <c r="K73" s="132"/>
      <c r="L73" s="132"/>
      <c r="M73" s="131">
        <f t="shared" si="0"/>
        <v>0</v>
      </c>
      <c r="N73" s="131">
        <f t="shared" ref="N73:N107" si="3">IF(AND(H73="si",G73=1),1,IF(AND(H73="si",G73&gt;1),0.7,IF(I73="si",0.3,0)))</f>
        <v>0</v>
      </c>
      <c r="O73" s="131">
        <f t="shared" ref="O73:O107" si="4">IF(M73=3,N73,IF(M73&gt;3,(N73+(N73*(M73-3))/3),((N73*M73)/3)))</f>
        <v>0</v>
      </c>
      <c r="P73" s="78"/>
      <c r="Q73" s="236" t="str">
        <f>IF(P73="","",IF(P73="SI","No cal documentació",IF(N73&gt;0,(CONCATENATE("12b_",'Valoració '!$D$7,"00",A73))," ")))</f>
        <v/>
      </c>
    </row>
    <row r="74" spans="1:17">
      <c r="A74" s="224">
        <v>67</v>
      </c>
      <c r="B74" s="78"/>
      <c r="C74" s="78"/>
      <c r="D74" s="78"/>
      <c r="E74" s="78"/>
      <c r="F74" s="78"/>
      <c r="G74" s="78"/>
      <c r="H74" s="78"/>
      <c r="I74" s="78"/>
      <c r="J74" s="283"/>
      <c r="K74" s="132"/>
      <c r="L74" s="132"/>
      <c r="M74" s="131">
        <f t="shared" si="0"/>
        <v>0</v>
      </c>
      <c r="N74" s="131">
        <f t="shared" si="3"/>
        <v>0</v>
      </c>
      <c r="O74" s="131">
        <f t="shared" si="4"/>
        <v>0</v>
      </c>
      <c r="P74" s="78"/>
      <c r="Q74" s="236" t="str">
        <f>IF(P74="","",IF(P74="SI","No cal documentació",IF(N74&gt;0,(CONCATENATE("12b_",'Valoració '!$D$7,"00",A74))," ")))</f>
        <v/>
      </c>
    </row>
    <row r="75" spans="1:17">
      <c r="A75" s="224">
        <v>68</v>
      </c>
      <c r="B75" s="78"/>
      <c r="C75" s="78"/>
      <c r="D75" s="78"/>
      <c r="E75" s="78"/>
      <c r="F75" s="78"/>
      <c r="G75" s="78"/>
      <c r="H75" s="78"/>
      <c r="I75" s="78"/>
      <c r="J75" s="283"/>
      <c r="K75" s="132"/>
      <c r="L75" s="132"/>
      <c r="M75" s="131">
        <f t="shared" si="0"/>
        <v>0</v>
      </c>
      <c r="N75" s="131">
        <f t="shared" si="3"/>
        <v>0</v>
      </c>
      <c r="O75" s="131">
        <f t="shared" si="4"/>
        <v>0</v>
      </c>
      <c r="P75" s="78"/>
      <c r="Q75" s="236" t="str">
        <f>IF(P75="","",IF(P75="SI","No cal documentació",IF(N75&gt;0,(CONCATENATE("12b_",'Valoració '!$D$7,"00",A75))," ")))</f>
        <v/>
      </c>
    </row>
    <row r="76" spans="1:17">
      <c r="A76" s="224">
        <v>69</v>
      </c>
      <c r="B76" s="78"/>
      <c r="C76" s="78"/>
      <c r="D76" s="78"/>
      <c r="E76" s="78"/>
      <c r="F76" s="78"/>
      <c r="G76" s="78"/>
      <c r="H76" s="78"/>
      <c r="I76" s="78"/>
      <c r="J76" s="283"/>
      <c r="K76" s="132"/>
      <c r="L76" s="132"/>
      <c r="M76" s="131">
        <f t="shared" si="0"/>
        <v>0</v>
      </c>
      <c r="N76" s="131">
        <f t="shared" si="3"/>
        <v>0</v>
      </c>
      <c r="O76" s="131">
        <f t="shared" si="4"/>
        <v>0</v>
      </c>
      <c r="P76" s="78"/>
      <c r="Q76" s="236" t="str">
        <f>IF(P76="","",IF(P76="SI","No cal documentació",IF(N76&gt;0,(CONCATENATE("12b_",'Valoració '!$D$7,"00",A76))," ")))</f>
        <v/>
      </c>
    </row>
    <row r="77" spans="1:17">
      <c r="A77" s="224">
        <v>70</v>
      </c>
      <c r="B77" s="78"/>
      <c r="C77" s="78"/>
      <c r="D77" s="78"/>
      <c r="E77" s="78"/>
      <c r="F77" s="78"/>
      <c r="G77" s="78"/>
      <c r="H77" s="78"/>
      <c r="I77" s="78"/>
      <c r="J77" s="283"/>
      <c r="K77" s="132"/>
      <c r="L77" s="132"/>
      <c r="M77" s="131">
        <f t="shared" si="0"/>
        <v>0</v>
      </c>
      <c r="N77" s="131">
        <f t="shared" si="3"/>
        <v>0</v>
      </c>
      <c r="O77" s="131">
        <f t="shared" si="4"/>
        <v>0</v>
      </c>
      <c r="P77" s="78"/>
      <c r="Q77" s="236" t="str">
        <f>IF(P77="","",IF(P77="SI","No cal documentació",IF(N77&gt;0,(CONCATENATE("12b_",'Valoració '!$D$7,"00",A77))," ")))</f>
        <v/>
      </c>
    </row>
    <row r="78" spans="1:17">
      <c r="A78" s="224">
        <v>71</v>
      </c>
      <c r="B78" s="78"/>
      <c r="C78" s="78"/>
      <c r="D78" s="78"/>
      <c r="E78" s="78"/>
      <c r="F78" s="78"/>
      <c r="G78" s="78"/>
      <c r="H78" s="78"/>
      <c r="I78" s="78"/>
      <c r="J78" s="283"/>
      <c r="K78" s="132"/>
      <c r="L78" s="132"/>
      <c r="M78" s="131">
        <f t="shared" si="0"/>
        <v>0</v>
      </c>
      <c r="N78" s="131">
        <f t="shared" si="3"/>
        <v>0</v>
      </c>
      <c r="O78" s="131">
        <f t="shared" si="4"/>
        <v>0</v>
      </c>
      <c r="P78" s="78"/>
      <c r="Q78" s="236" t="str">
        <f>IF(P78="","",IF(P78="SI","No cal documentació",IF(N78&gt;0,(CONCATENATE("12b_",'Valoració '!$D$7,"00",A78))," ")))</f>
        <v/>
      </c>
    </row>
    <row r="79" spans="1:17">
      <c r="A79" s="224">
        <v>72</v>
      </c>
      <c r="B79" s="78"/>
      <c r="C79" s="78"/>
      <c r="D79" s="78"/>
      <c r="E79" s="78"/>
      <c r="F79" s="78"/>
      <c r="G79" s="78"/>
      <c r="H79" s="78"/>
      <c r="I79" s="78"/>
      <c r="J79" s="283"/>
      <c r="K79" s="132"/>
      <c r="L79" s="132"/>
      <c r="M79" s="131">
        <f t="shared" si="0"/>
        <v>0</v>
      </c>
      <c r="N79" s="131">
        <f t="shared" si="3"/>
        <v>0</v>
      </c>
      <c r="O79" s="131">
        <f t="shared" si="4"/>
        <v>0</v>
      </c>
      <c r="P79" s="78"/>
      <c r="Q79" s="236" t="str">
        <f>IF(P79="","",IF(P79="SI","No cal documentació",IF(N79&gt;0,(CONCATENATE("12b_",'Valoració '!$D$7,"00",A79))," ")))</f>
        <v/>
      </c>
    </row>
    <row r="80" spans="1:17">
      <c r="A80" s="224">
        <v>73</v>
      </c>
      <c r="B80" s="78"/>
      <c r="C80" s="78"/>
      <c r="D80" s="78"/>
      <c r="E80" s="78"/>
      <c r="F80" s="78"/>
      <c r="G80" s="78"/>
      <c r="H80" s="78"/>
      <c r="I80" s="78"/>
      <c r="J80" s="283"/>
      <c r="K80" s="132"/>
      <c r="L80" s="132"/>
      <c r="M80" s="131">
        <f t="shared" si="0"/>
        <v>0</v>
      </c>
      <c r="N80" s="131">
        <f t="shared" si="3"/>
        <v>0</v>
      </c>
      <c r="O80" s="131">
        <f t="shared" si="4"/>
        <v>0</v>
      </c>
      <c r="P80" s="78"/>
      <c r="Q80" s="236" t="str">
        <f>IF(P80="","",IF(P80="SI","No cal documentació",IF(N80&gt;0,(CONCATENATE("12b_",'Valoració '!$D$7,"00",A80))," ")))</f>
        <v/>
      </c>
    </row>
    <row r="81" spans="1:17">
      <c r="A81" s="224">
        <v>74</v>
      </c>
      <c r="B81" s="78"/>
      <c r="C81" s="78"/>
      <c r="D81" s="78"/>
      <c r="E81" s="78"/>
      <c r="F81" s="78"/>
      <c r="G81" s="78"/>
      <c r="H81" s="78"/>
      <c r="I81" s="78"/>
      <c r="J81" s="283"/>
      <c r="K81" s="132"/>
      <c r="L81" s="132"/>
      <c r="M81" s="131">
        <f t="shared" si="0"/>
        <v>0</v>
      </c>
      <c r="N81" s="131">
        <f t="shared" si="3"/>
        <v>0</v>
      </c>
      <c r="O81" s="131">
        <f t="shared" si="4"/>
        <v>0</v>
      </c>
      <c r="P81" s="78"/>
      <c r="Q81" s="236" t="str">
        <f>IF(P81="","",IF(P81="SI","No cal documentació",IF(N81&gt;0,(CONCATENATE("12b_",'Valoració '!$D$7,"00",A81))," ")))</f>
        <v/>
      </c>
    </row>
    <row r="82" spans="1:17">
      <c r="A82" s="224">
        <v>75</v>
      </c>
      <c r="B82" s="78"/>
      <c r="C82" s="78"/>
      <c r="D82" s="78"/>
      <c r="E82" s="78"/>
      <c r="F82" s="78"/>
      <c r="G82" s="78"/>
      <c r="H82" s="78"/>
      <c r="I82" s="78"/>
      <c r="J82" s="283"/>
      <c r="K82" s="132"/>
      <c r="L82" s="132"/>
      <c r="M82" s="131">
        <f t="shared" si="0"/>
        <v>0</v>
      </c>
      <c r="N82" s="131">
        <f t="shared" si="3"/>
        <v>0</v>
      </c>
      <c r="O82" s="131">
        <f t="shared" si="4"/>
        <v>0</v>
      </c>
      <c r="P82" s="78"/>
      <c r="Q82" s="236" t="str">
        <f>IF(P82="","",IF(P82="SI","No cal documentació",IF(N82&gt;0,(CONCATENATE("12b_",'Valoració '!$D$7,"00",A82))," ")))</f>
        <v/>
      </c>
    </row>
    <row r="83" spans="1:17">
      <c r="A83" s="224">
        <v>76</v>
      </c>
      <c r="B83" s="78"/>
      <c r="C83" s="78"/>
      <c r="D83" s="78"/>
      <c r="E83" s="78"/>
      <c r="F83" s="78"/>
      <c r="G83" s="78"/>
      <c r="H83" s="78"/>
      <c r="I83" s="78"/>
      <c r="J83" s="283"/>
      <c r="K83" s="132"/>
      <c r="L83" s="132"/>
      <c r="M83" s="131">
        <f t="shared" si="0"/>
        <v>0</v>
      </c>
      <c r="N83" s="131">
        <f t="shared" si="3"/>
        <v>0</v>
      </c>
      <c r="O83" s="131">
        <f t="shared" si="4"/>
        <v>0</v>
      </c>
      <c r="P83" s="78"/>
      <c r="Q83" s="236" t="str">
        <f>IF(P83="","",IF(P83="SI","No cal documentació",IF(N83&gt;0,(CONCATENATE("12b_",'Valoració '!$D$7,"00",A83))," ")))</f>
        <v/>
      </c>
    </row>
    <row r="84" spans="1:17">
      <c r="A84" s="224">
        <v>77</v>
      </c>
      <c r="B84" s="78"/>
      <c r="C84" s="78"/>
      <c r="D84" s="78"/>
      <c r="E84" s="78"/>
      <c r="F84" s="78"/>
      <c r="G84" s="78"/>
      <c r="H84" s="78"/>
      <c r="I84" s="78"/>
      <c r="J84" s="283"/>
      <c r="K84" s="132"/>
      <c r="L84" s="132"/>
      <c r="M84" s="131">
        <f t="shared" si="0"/>
        <v>0</v>
      </c>
      <c r="N84" s="131">
        <f t="shared" si="3"/>
        <v>0</v>
      </c>
      <c r="O84" s="131">
        <f t="shared" si="4"/>
        <v>0</v>
      </c>
      <c r="P84" s="78"/>
      <c r="Q84" s="236" t="str">
        <f>IF(P84="","",IF(P84="SI","No cal documentació",IF(N84&gt;0,(CONCATENATE("12b_",'Valoració '!$D$7,"00",A84))," ")))</f>
        <v/>
      </c>
    </row>
    <row r="85" spans="1:17">
      <c r="A85" s="224">
        <v>78</v>
      </c>
      <c r="B85" s="78"/>
      <c r="C85" s="78"/>
      <c r="D85" s="78"/>
      <c r="E85" s="78"/>
      <c r="F85" s="78"/>
      <c r="G85" s="78"/>
      <c r="H85" s="78"/>
      <c r="I85" s="78"/>
      <c r="J85" s="283"/>
      <c r="K85" s="132"/>
      <c r="L85" s="132"/>
      <c r="M85" s="131">
        <f t="shared" si="0"/>
        <v>0</v>
      </c>
      <c r="N85" s="131">
        <f t="shared" si="3"/>
        <v>0</v>
      </c>
      <c r="O85" s="131">
        <f t="shared" si="4"/>
        <v>0</v>
      </c>
      <c r="P85" s="78"/>
      <c r="Q85" s="236" t="str">
        <f>IF(P85="","",IF(P85="SI","No cal documentació",IF(N85&gt;0,(CONCATENATE("12b_",'Valoració '!$D$7,"00",A85))," ")))</f>
        <v/>
      </c>
    </row>
    <row r="86" spans="1:17">
      <c r="A86" s="224">
        <v>79</v>
      </c>
      <c r="B86" s="78"/>
      <c r="C86" s="78"/>
      <c r="D86" s="78"/>
      <c r="E86" s="78"/>
      <c r="F86" s="78"/>
      <c r="G86" s="78"/>
      <c r="H86" s="78"/>
      <c r="I86" s="78"/>
      <c r="J86" s="283"/>
      <c r="K86" s="132"/>
      <c r="L86" s="132"/>
      <c r="M86" s="131">
        <f t="shared" si="0"/>
        <v>0</v>
      </c>
      <c r="N86" s="131">
        <f t="shared" si="3"/>
        <v>0</v>
      </c>
      <c r="O86" s="131">
        <f t="shared" si="4"/>
        <v>0</v>
      </c>
      <c r="P86" s="78"/>
      <c r="Q86" s="236" t="str">
        <f>IF(P86="","",IF(P86="SI","No cal documentació",IF(N86&gt;0,(CONCATENATE("12b_",'Valoració '!$D$7,"00",A86))," ")))</f>
        <v/>
      </c>
    </row>
    <row r="87" spans="1:17">
      <c r="A87" s="224">
        <v>80</v>
      </c>
      <c r="B87" s="78"/>
      <c r="C87" s="78"/>
      <c r="D87" s="78"/>
      <c r="E87" s="78"/>
      <c r="F87" s="78"/>
      <c r="G87" s="78"/>
      <c r="H87" s="78"/>
      <c r="I87" s="78"/>
      <c r="J87" s="283"/>
      <c r="K87" s="132"/>
      <c r="L87" s="132"/>
      <c r="M87" s="131">
        <f t="shared" si="0"/>
        <v>0</v>
      </c>
      <c r="N87" s="131">
        <f t="shared" si="3"/>
        <v>0</v>
      </c>
      <c r="O87" s="131">
        <f t="shared" si="4"/>
        <v>0</v>
      </c>
      <c r="P87" s="78"/>
      <c r="Q87" s="236" t="str">
        <f>IF(P87="","",IF(P87="SI","No cal documentació",IF(N87&gt;0,(CONCATENATE("12b_",'Valoració '!$D$7,"00",A87))," ")))</f>
        <v/>
      </c>
    </row>
    <row r="88" spans="1:17">
      <c r="A88" s="224">
        <v>81</v>
      </c>
      <c r="B88" s="78"/>
      <c r="C88" s="78"/>
      <c r="D88" s="78"/>
      <c r="E88" s="78"/>
      <c r="F88" s="78"/>
      <c r="G88" s="78"/>
      <c r="H88" s="78"/>
      <c r="I88" s="78"/>
      <c r="J88" s="283"/>
      <c r="K88" s="132"/>
      <c r="L88" s="132"/>
      <c r="M88" s="131">
        <f t="shared" si="0"/>
        <v>0</v>
      </c>
      <c r="N88" s="131">
        <f t="shared" si="3"/>
        <v>0</v>
      </c>
      <c r="O88" s="131">
        <f t="shared" si="4"/>
        <v>0</v>
      </c>
      <c r="P88" s="78"/>
      <c r="Q88" s="236" t="str">
        <f>IF(P88="","",IF(P88="SI","No cal documentació",IF(N88&gt;0,(CONCATENATE("12b_",'Valoració '!$D$7,"00",A88))," ")))</f>
        <v/>
      </c>
    </row>
    <row r="89" spans="1:17">
      <c r="A89" s="224">
        <v>82</v>
      </c>
      <c r="B89" s="78"/>
      <c r="C89" s="78"/>
      <c r="D89" s="78"/>
      <c r="E89" s="78"/>
      <c r="F89" s="78"/>
      <c r="G89" s="78"/>
      <c r="H89" s="78"/>
      <c r="I89" s="78"/>
      <c r="J89" s="283"/>
      <c r="K89" s="132"/>
      <c r="L89" s="132"/>
      <c r="M89" s="131">
        <f t="shared" si="0"/>
        <v>0</v>
      </c>
      <c r="N89" s="131">
        <f t="shared" si="3"/>
        <v>0</v>
      </c>
      <c r="O89" s="131">
        <f t="shared" si="4"/>
        <v>0</v>
      </c>
      <c r="P89" s="78"/>
      <c r="Q89" s="236" t="str">
        <f>IF(P89="","",IF(P89="SI","No cal documentació",IF(N89&gt;0,(CONCATENATE("12b_",'Valoració '!$D$7,"00",A89))," ")))</f>
        <v/>
      </c>
    </row>
    <row r="90" spans="1:17">
      <c r="A90" s="224">
        <v>83</v>
      </c>
      <c r="B90" s="78"/>
      <c r="C90" s="78"/>
      <c r="D90" s="78"/>
      <c r="E90" s="78"/>
      <c r="F90" s="78"/>
      <c r="G90" s="78"/>
      <c r="H90" s="78"/>
      <c r="I90" s="78"/>
      <c r="J90" s="283"/>
      <c r="K90" s="132"/>
      <c r="L90" s="132"/>
      <c r="M90" s="131">
        <f t="shared" si="0"/>
        <v>0</v>
      </c>
      <c r="N90" s="131">
        <f t="shared" si="3"/>
        <v>0</v>
      </c>
      <c r="O90" s="131">
        <f t="shared" si="4"/>
        <v>0</v>
      </c>
      <c r="P90" s="78"/>
      <c r="Q90" s="236" t="str">
        <f>IF(P90="","",IF(P90="SI","No cal documentació",IF(N90&gt;0,(CONCATENATE("12b_",'Valoració '!$D$7,"00",A90))," ")))</f>
        <v/>
      </c>
    </row>
    <row r="91" spans="1:17">
      <c r="A91" s="224">
        <v>84</v>
      </c>
      <c r="B91" s="78"/>
      <c r="C91" s="78"/>
      <c r="D91" s="78"/>
      <c r="E91" s="78"/>
      <c r="F91" s="78"/>
      <c r="G91" s="78"/>
      <c r="H91" s="78"/>
      <c r="I91" s="78"/>
      <c r="J91" s="283"/>
      <c r="K91" s="132"/>
      <c r="L91" s="132"/>
      <c r="M91" s="131">
        <f t="shared" si="0"/>
        <v>0</v>
      </c>
      <c r="N91" s="131">
        <f t="shared" si="3"/>
        <v>0</v>
      </c>
      <c r="O91" s="131">
        <f t="shared" si="4"/>
        <v>0</v>
      </c>
      <c r="P91" s="78"/>
      <c r="Q91" s="236" t="str">
        <f>IF(P91="","",IF(P91="SI","No cal documentació",IF(N91&gt;0,(CONCATENATE("12b_",'Valoració '!$D$7,"00",A91))," ")))</f>
        <v/>
      </c>
    </row>
    <row r="92" spans="1:17">
      <c r="A92" s="224">
        <v>85</v>
      </c>
      <c r="B92" s="78"/>
      <c r="C92" s="78"/>
      <c r="D92" s="78"/>
      <c r="E92" s="78"/>
      <c r="F92" s="78"/>
      <c r="G92" s="78"/>
      <c r="H92" s="78"/>
      <c r="I92" s="78"/>
      <c r="J92" s="283"/>
      <c r="K92" s="132"/>
      <c r="L92" s="132"/>
      <c r="M92" s="131">
        <f t="shared" si="0"/>
        <v>0</v>
      </c>
      <c r="N92" s="131">
        <f t="shared" si="3"/>
        <v>0</v>
      </c>
      <c r="O92" s="131">
        <f t="shared" si="4"/>
        <v>0</v>
      </c>
      <c r="P92" s="78"/>
      <c r="Q92" s="236" t="str">
        <f>IF(P92="","",IF(P92="SI","No cal documentació",IF(N92&gt;0,(CONCATENATE("12b_",'Valoració '!$D$7,"00",A92))," ")))</f>
        <v/>
      </c>
    </row>
    <row r="93" spans="1:17">
      <c r="A93" s="224">
        <v>86</v>
      </c>
      <c r="B93" s="78"/>
      <c r="C93" s="78"/>
      <c r="D93" s="78"/>
      <c r="E93" s="78"/>
      <c r="F93" s="78"/>
      <c r="G93" s="78"/>
      <c r="H93" s="78"/>
      <c r="I93" s="78"/>
      <c r="J93" s="283"/>
      <c r="K93" s="132"/>
      <c r="L93" s="132"/>
      <c r="M93" s="131">
        <f t="shared" si="0"/>
        <v>0</v>
      </c>
      <c r="N93" s="131">
        <f t="shared" si="3"/>
        <v>0</v>
      </c>
      <c r="O93" s="131">
        <f t="shared" si="4"/>
        <v>0</v>
      </c>
      <c r="P93" s="78"/>
      <c r="Q93" s="236" t="str">
        <f>IF(P93="","",IF(P93="SI","No cal documentació",IF(N93&gt;0,(CONCATENATE("12b_",'Valoració '!$D$7,"00",A93))," ")))</f>
        <v/>
      </c>
    </row>
    <row r="94" spans="1:17">
      <c r="A94" s="224">
        <v>87</v>
      </c>
      <c r="B94" s="78"/>
      <c r="C94" s="78"/>
      <c r="D94" s="78"/>
      <c r="E94" s="78"/>
      <c r="F94" s="78"/>
      <c r="G94" s="78"/>
      <c r="H94" s="78"/>
      <c r="I94" s="78"/>
      <c r="J94" s="283"/>
      <c r="K94" s="132"/>
      <c r="L94" s="132"/>
      <c r="M94" s="131">
        <f t="shared" si="0"/>
        <v>0</v>
      </c>
      <c r="N94" s="131">
        <f t="shared" si="3"/>
        <v>0</v>
      </c>
      <c r="O94" s="131">
        <f t="shared" si="4"/>
        <v>0</v>
      </c>
      <c r="P94" s="78"/>
      <c r="Q94" s="236" t="str">
        <f>IF(P94="","",IF(P94="SI","No cal documentació",IF(N94&gt;0,(CONCATENATE("12b_",'Valoració '!$D$7,"00",A94))," ")))</f>
        <v/>
      </c>
    </row>
    <row r="95" spans="1:17">
      <c r="A95" s="224">
        <v>88</v>
      </c>
      <c r="B95" s="78"/>
      <c r="C95" s="78"/>
      <c r="D95" s="78"/>
      <c r="E95" s="78"/>
      <c r="F95" s="78"/>
      <c r="G95" s="78"/>
      <c r="H95" s="78"/>
      <c r="I95" s="78"/>
      <c r="J95" s="283"/>
      <c r="K95" s="132"/>
      <c r="L95" s="132"/>
      <c r="M95" s="131">
        <f t="shared" si="0"/>
        <v>0</v>
      </c>
      <c r="N95" s="131">
        <f t="shared" si="3"/>
        <v>0</v>
      </c>
      <c r="O95" s="131">
        <f t="shared" si="4"/>
        <v>0</v>
      </c>
      <c r="P95" s="78"/>
      <c r="Q95" s="236" t="str">
        <f>IF(P95="","",IF(P95="SI","No cal documentació",IF(N95&gt;0,(CONCATENATE("12b_",'Valoració '!$D$7,"00",A95))," ")))</f>
        <v/>
      </c>
    </row>
    <row r="96" spans="1:17">
      <c r="A96" s="224">
        <v>89</v>
      </c>
      <c r="B96" s="78"/>
      <c r="C96" s="78"/>
      <c r="D96" s="78"/>
      <c r="E96" s="78"/>
      <c r="F96" s="78"/>
      <c r="G96" s="78"/>
      <c r="H96" s="78"/>
      <c r="I96" s="78"/>
      <c r="J96" s="283"/>
      <c r="K96" s="132"/>
      <c r="L96" s="132"/>
      <c r="M96" s="131">
        <f t="shared" si="0"/>
        <v>0</v>
      </c>
      <c r="N96" s="131">
        <f t="shared" si="3"/>
        <v>0</v>
      </c>
      <c r="O96" s="131">
        <f t="shared" si="4"/>
        <v>0</v>
      </c>
      <c r="P96" s="78"/>
      <c r="Q96" s="236" t="str">
        <f>IF(P96="","",IF(P96="SI","No cal documentació",IF(N96&gt;0,(CONCATENATE("12b_",'Valoració '!$D$7,"00",A96))," ")))</f>
        <v/>
      </c>
    </row>
    <row r="97" spans="1:17">
      <c r="A97" s="224">
        <v>90</v>
      </c>
      <c r="B97" s="78"/>
      <c r="C97" s="78"/>
      <c r="D97" s="78"/>
      <c r="E97" s="78"/>
      <c r="F97" s="78"/>
      <c r="G97" s="78"/>
      <c r="H97" s="78"/>
      <c r="I97" s="78"/>
      <c r="J97" s="283"/>
      <c r="K97" s="132"/>
      <c r="L97" s="132"/>
      <c r="M97" s="131">
        <f t="shared" si="0"/>
        <v>0</v>
      </c>
      <c r="N97" s="131">
        <f t="shared" si="3"/>
        <v>0</v>
      </c>
      <c r="O97" s="131">
        <f t="shared" si="4"/>
        <v>0</v>
      </c>
      <c r="P97" s="78"/>
      <c r="Q97" s="236" t="str">
        <f>IF(P97="","",IF(P97="SI","No cal documentació",IF(N97&gt;0,(CONCATENATE("12b_",'Valoració '!$D$7,"00",A97))," ")))</f>
        <v/>
      </c>
    </row>
    <row r="98" spans="1:17">
      <c r="A98" s="224">
        <v>91</v>
      </c>
      <c r="B98" s="78"/>
      <c r="C98" s="78"/>
      <c r="D98" s="78"/>
      <c r="E98" s="78"/>
      <c r="F98" s="78"/>
      <c r="G98" s="78"/>
      <c r="H98" s="78"/>
      <c r="I98" s="78"/>
      <c r="J98" s="283"/>
      <c r="K98" s="132"/>
      <c r="L98" s="132"/>
      <c r="M98" s="131">
        <f t="shared" si="0"/>
        <v>0</v>
      </c>
      <c r="N98" s="131">
        <f t="shared" si="3"/>
        <v>0</v>
      </c>
      <c r="O98" s="131">
        <f t="shared" si="4"/>
        <v>0</v>
      </c>
      <c r="P98" s="78"/>
      <c r="Q98" s="236" t="str">
        <f>IF(P98="","",IF(P98="SI","No cal documentació",IF(N98&gt;0,(CONCATENATE("12b_",'Valoració '!$D$7,"00",A98))," ")))</f>
        <v/>
      </c>
    </row>
    <row r="99" spans="1:17">
      <c r="A99" s="224">
        <v>92</v>
      </c>
      <c r="B99" s="78"/>
      <c r="C99" s="78"/>
      <c r="D99" s="78"/>
      <c r="E99" s="78"/>
      <c r="F99" s="78"/>
      <c r="G99" s="78"/>
      <c r="H99" s="78"/>
      <c r="I99" s="78"/>
      <c r="J99" s="283"/>
      <c r="K99" s="132"/>
      <c r="L99" s="132"/>
      <c r="M99" s="131">
        <f t="shared" si="0"/>
        <v>0</v>
      </c>
      <c r="N99" s="131">
        <f t="shared" si="3"/>
        <v>0</v>
      </c>
      <c r="O99" s="131">
        <f t="shared" si="4"/>
        <v>0</v>
      </c>
      <c r="P99" s="78"/>
      <c r="Q99" s="236" t="str">
        <f>IF(P99="","",IF(P99="SI","No cal documentació",IF(N99&gt;0,(CONCATENATE("12b_",'Valoració '!$D$7,"00",A99))," ")))</f>
        <v/>
      </c>
    </row>
    <row r="100" spans="1:17">
      <c r="A100" s="224">
        <v>93</v>
      </c>
      <c r="B100" s="78"/>
      <c r="C100" s="78"/>
      <c r="D100" s="78"/>
      <c r="E100" s="78"/>
      <c r="F100" s="78"/>
      <c r="G100" s="78"/>
      <c r="H100" s="78"/>
      <c r="I100" s="78"/>
      <c r="J100" s="283"/>
      <c r="K100" s="132"/>
      <c r="L100" s="132"/>
      <c r="M100" s="131">
        <f t="shared" si="0"/>
        <v>0</v>
      </c>
      <c r="N100" s="131">
        <f t="shared" si="3"/>
        <v>0</v>
      </c>
      <c r="O100" s="131">
        <f t="shared" si="4"/>
        <v>0</v>
      </c>
      <c r="P100" s="78"/>
      <c r="Q100" s="236" t="str">
        <f>IF(P100="","",IF(P100="SI","No cal documentació",IF(N100&gt;0,(CONCATENATE("12b_",'Valoració '!$D$7,"00",A100))," ")))</f>
        <v/>
      </c>
    </row>
    <row r="101" spans="1:17">
      <c r="A101" s="224">
        <v>94</v>
      </c>
      <c r="B101" s="78"/>
      <c r="C101" s="78"/>
      <c r="D101" s="78"/>
      <c r="E101" s="78"/>
      <c r="F101" s="78"/>
      <c r="G101" s="78"/>
      <c r="H101" s="78"/>
      <c r="I101" s="78"/>
      <c r="J101" s="283"/>
      <c r="K101" s="132"/>
      <c r="L101" s="132"/>
      <c r="M101" s="131">
        <f t="shared" si="0"/>
        <v>0</v>
      </c>
      <c r="N101" s="131">
        <f t="shared" si="3"/>
        <v>0</v>
      </c>
      <c r="O101" s="131">
        <f t="shared" si="4"/>
        <v>0</v>
      </c>
      <c r="P101" s="78"/>
      <c r="Q101" s="236" t="str">
        <f>IF(P101="","",IF(P101="SI","No cal documentació",IF(N101&gt;0,(CONCATENATE("12b_",'Valoració '!$D$7,"00",A101))," ")))</f>
        <v/>
      </c>
    </row>
    <row r="102" spans="1:17">
      <c r="A102" s="224">
        <v>95</v>
      </c>
      <c r="B102" s="78"/>
      <c r="C102" s="78"/>
      <c r="D102" s="78"/>
      <c r="E102" s="78"/>
      <c r="F102" s="78"/>
      <c r="G102" s="78"/>
      <c r="H102" s="78"/>
      <c r="I102" s="78"/>
      <c r="J102" s="283"/>
      <c r="K102" s="132"/>
      <c r="L102" s="132"/>
      <c r="M102" s="131">
        <f t="shared" si="0"/>
        <v>0</v>
      </c>
      <c r="N102" s="131">
        <f t="shared" si="3"/>
        <v>0</v>
      </c>
      <c r="O102" s="131">
        <f t="shared" si="4"/>
        <v>0</v>
      </c>
      <c r="P102" s="78"/>
      <c r="Q102" s="236" t="str">
        <f>IF(P102="","",IF(P102="SI","No cal documentació",IF(N102&gt;0,(CONCATENATE("12b_",'Valoració '!$D$7,"00",A102))," ")))</f>
        <v/>
      </c>
    </row>
    <row r="103" spans="1:17">
      <c r="A103" s="224">
        <v>96</v>
      </c>
      <c r="B103" s="78"/>
      <c r="C103" s="78"/>
      <c r="D103" s="78"/>
      <c r="E103" s="78"/>
      <c r="F103" s="78"/>
      <c r="G103" s="78"/>
      <c r="H103" s="78"/>
      <c r="I103" s="78"/>
      <c r="J103" s="283"/>
      <c r="K103" s="132"/>
      <c r="L103" s="132"/>
      <c r="M103" s="131">
        <f t="shared" si="0"/>
        <v>0</v>
      </c>
      <c r="N103" s="131">
        <f t="shared" si="3"/>
        <v>0</v>
      </c>
      <c r="O103" s="131">
        <f t="shared" si="4"/>
        <v>0</v>
      </c>
      <c r="P103" s="78"/>
      <c r="Q103" s="236" t="str">
        <f>IF(P103="","",IF(P103="SI","No cal documentació",IF(N103&gt;0,(CONCATENATE("12b_",'Valoració '!$D$7,"00",A103))," ")))</f>
        <v/>
      </c>
    </row>
    <row r="104" spans="1:17">
      <c r="A104" s="224">
        <v>97</v>
      </c>
      <c r="B104" s="78"/>
      <c r="C104" s="78"/>
      <c r="D104" s="78"/>
      <c r="E104" s="78"/>
      <c r="F104" s="78"/>
      <c r="G104" s="78"/>
      <c r="H104" s="78"/>
      <c r="I104" s="78"/>
      <c r="J104" s="283"/>
      <c r="K104" s="132"/>
      <c r="L104" s="132"/>
      <c r="M104" s="131">
        <f t="shared" si="0"/>
        <v>0</v>
      </c>
      <c r="N104" s="131">
        <f t="shared" si="3"/>
        <v>0</v>
      </c>
      <c r="O104" s="131">
        <f t="shared" si="4"/>
        <v>0</v>
      </c>
      <c r="P104" s="78"/>
      <c r="Q104" s="236" t="str">
        <f>IF(P104="","",IF(P104="SI","No cal documentació",IF(N104&gt;0,(CONCATENATE("12b_",'Valoració '!$D$7,"00",A104))," ")))</f>
        <v/>
      </c>
    </row>
    <row r="105" spans="1:17">
      <c r="A105" s="224">
        <v>98</v>
      </c>
      <c r="B105" s="78"/>
      <c r="C105" s="78"/>
      <c r="D105" s="78"/>
      <c r="E105" s="78"/>
      <c r="F105" s="78"/>
      <c r="G105" s="78"/>
      <c r="H105" s="78"/>
      <c r="I105" s="78"/>
      <c r="J105" s="283"/>
      <c r="K105" s="132"/>
      <c r="L105" s="132"/>
      <c r="M105" s="131">
        <f t="shared" si="0"/>
        <v>0</v>
      </c>
      <c r="N105" s="131">
        <f t="shared" si="3"/>
        <v>0</v>
      </c>
      <c r="O105" s="131">
        <f t="shared" si="4"/>
        <v>0</v>
      </c>
      <c r="P105" s="78"/>
      <c r="Q105" s="236" t="str">
        <f>IF(P105="","",IF(P105="SI","No cal documentació",IF(N105&gt;0,(CONCATENATE("12b_",'Valoració '!$D$7,"00",A105))," ")))</f>
        <v/>
      </c>
    </row>
    <row r="106" spans="1:17">
      <c r="A106" s="224">
        <v>99</v>
      </c>
      <c r="B106" s="78"/>
      <c r="C106" s="78"/>
      <c r="D106" s="78"/>
      <c r="E106" s="78"/>
      <c r="F106" s="78"/>
      <c r="G106" s="78"/>
      <c r="H106" s="78"/>
      <c r="I106" s="78"/>
      <c r="J106" s="283"/>
      <c r="K106" s="132"/>
      <c r="L106" s="132"/>
      <c r="M106" s="131">
        <f t="shared" si="0"/>
        <v>0</v>
      </c>
      <c r="N106" s="131">
        <f t="shared" si="3"/>
        <v>0</v>
      </c>
      <c r="O106" s="131">
        <f t="shared" si="4"/>
        <v>0</v>
      </c>
      <c r="P106" s="78"/>
      <c r="Q106" s="236" t="str">
        <f>IF(P106="","",IF(P106="SI","No cal documentació",IF(N106&gt;0,(CONCATENATE("12b_",'Valoració '!$D$7,"00",A106))," ")))</f>
        <v/>
      </c>
    </row>
    <row r="107" spans="1:17">
      <c r="A107" s="230">
        <v>100</v>
      </c>
      <c r="B107" s="78"/>
      <c r="C107" s="78"/>
      <c r="D107" s="78"/>
      <c r="E107" s="78"/>
      <c r="F107" s="78"/>
      <c r="G107" s="78"/>
      <c r="H107" s="78"/>
      <c r="I107" s="78"/>
      <c r="J107" s="283"/>
      <c r="K107" s="132"/>
      <c r="L107" s="132"/>
      <c r="M107" s="223">
        <f t="shared" si="0"/>
        <v>0</v>
      </c>
      <c r="N107" s="223">
        <f t="shared" si="3"/>
        <v>0</v>
      </c>
      <c r="O107" s="223">
        <f t="shared" si="4"/>
        <v>0</v>
      </c>
      <c r="P107" s="222"/>
      <c r="Q107" s="237" t="str">
        <f>IF(P107="","",IF(P107="SI","No cal documentació",IF(N107&gt;0,(CONCATENATE("12b_",'Valoració '!$D$7,"00",A107))," ")))</f>
        <v/>
      </c>
    </row>
  </sheetData>
  <sheetProtection algorithmName="SHA-512" hashValue="f7jGknHqMJM0CsbslBx8y/eli5JTEl7YTZoMb6Ul475IxXSBrO9e86gYewTJ6ge3IdGwo2mlEAyFU7ZKhFZf9g==" saltValue="ylY4vA33eGZrMtVELKw/5A==" spinCount="100000" sheet="1" objects="1" scenarios="1"/>
  <mergeCells count="2">
    <mergeCell ref="A6:K6"/>
    <mergeCell ref="A1:C1"/>
  </mergeCells>
  <dataValidations count="1">
    <dataValidation type="list" allowBlank="1" showInputMessage="1" showErrorMessage="1" sqref="H8:I107 P8:P107" xr:uid="{00000000-0002-0000-0700-000000000000}">
      <formula1>"si, no"</formula1>
    </dataValidation>
  </dataValidations>
  <hyperlinks>
    <hyperlink ref="U4" r:id="rId1" xr:uid="{00000000-0004-0000-0700-000000000000}"/>
    <hyperlink ref="A4" r:id="rId2" xr:uid="{00000000-0004-0000-0700-000001000000}"/>
  </hyperlinks>
  <pageMargins left="0.7" right="0.7" top="0.75" bottom="0.75" header="0.3" footer="0.3"/>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ull15"/>
  <dimension ref="A1:P107"/>
  <sheetViews>
    <sheetView workbookViewId="0">
      <selection activeCell="A7" sqref="A7"/>
    </sheetView>
  </sheetViews>
  <sheetFormatPr defaultColWidth="9.140625" defaultRowHeight="15"/>
  <cols>
    <col min="2" max="2" width="40.140625" customWidth="1"/>
    <col min="3" max="3" width="23.42578125" customWidth="1"/>
    <col min="4" max="4" width="12.7109375" customWidth="1"/>
    <col min="5" max="5" width="23.42578125" customWidth="1"/>
    <col min="6" max="6" width="17" customWidth="1"/>
    <col min="7" max="7" width="19.140625" customWidth="1"/>
    <col min="8" max="8" width="10.42578125" customWidth="1"/>
    <col min="9" max="9" width="24" customWidth="1"/>
    <col min="10" max="10" width="19.85546875" customWidth="1"/>
    <col min="11" max="11" width="15.42578125" customWidth="1"/>
    <col min="12" max="12" width="19.5703125" bestFit="1" customWidth="1"/>
  </cols>
  <sheetData>
    <row r="1" spans="1:16">
      <c r="A1" s="365" t="s">
        <v>462</v>
      </c>
      <c r="B1" s="365"/>
      <c r="C1" s="365"/>
      <c r="N1" s="13"/>
    </row>
    <row r="2" spans="1:16">
      <c r="A2" s="364" t="s">
        <v>463</v>
      </c>
      <c r="B2" s="364"/>
      <c r="C2" s="364"/>
      <c r="N2" s="13"/>
    </row>
    <row r="3" spans="1:16">
      <c r="A3" s="16"/>
      <c r="N3" s="13"/>
    </row>
    <row r="4" spans="1:16" ht="26.25" customHeight="1">
      <c r="A4" s="23" t="s">
        <v>454</v>
      </c>
      <c r="B4" s="75" t="s">
        <v>490</v>
      </c>
      <c r="C4" s="128"/>
      <c r="D4" s="129">
        <f>SUM(J8:J107)</f>
        <v>0</v>
      </c>
      <c r="N4" s="13"/>
      <c r="P4" s="23" t="s">
        <v>454</v>
      </c>
    </row>
    <row r="5" spans="1:16">
      <c r="A5" s="16"/>
      <c r="N5" s="13"/>
    </row>
    <row r="6" spans="1:16" ht="15.75">
      <c r="A6" s="366" t="s">
        <v>491</v>
      </c>
      <c r="B6" s="366"/>
      <c r="C6" s="366"/>
      <c r="D6" s="366"/>
      <c r="E6" s="366"/>
      <c r="F6" s="366"/>
      <c r="G6" s="366"/>
      <c r="H6" s="366"/>
      <c r="I6" s="366"/>
    </row>
    <row r="7" spans="1:16">
      <c r="A7" s="226" t="s">
        <v>456</v>
      </c>
      <c r="B7" s="227" t="s">
        <v>468</v>
      </c>
      <c r="C7" s="227" t="s">
        <v>469</v>
      </c>
      <c r="D7" s="227" t="s">
        <v>470</v>
      </c>
      <c r="E7" s="227" t="s">
        <v>471</v>
      </c>
      <c r="F7" s="227" t="s">
        <v>492</v>
      </c>
      <c r="G7" s="227" t="s">
        <v>474</v>
      </c>
      <c r="H7" s="227" t="s">
        <v>493</v>
      </c>
      <c r="I7" s="227" t="s">
        <v>478</v>
      </c>
      <c r="J7" s="228" t="s">
        <v>482</v>
      </c>
      <c r="K7" s="228" t="s">
        <v>494</v>
      </c>
      <c r="L7" s="229" t="s">
        <v>461</v>
      </c>
    </row>
    <row r="8" spans="1:16">
      <c r="A8" s="224">
        <v>1</v>
      </c>
      <c r="B8" s="78"/>
      <c r="C8" s="78"/>
      <c r="D8" s="78"/>
      <c r="E8" s="78"/>
      <c r="F8" s="78"/>
      <c r="G8" s="78"/>
      <c r="H8" s="78"/>
      <c r="I8" s="78"/>
      <c r="J8" s="131" t="str">
        <f>IF(AND(G8="si",F8="si"),0.5,IF(AND(F8="no",G8="si"),0.3,""))</f>
        <v/>
      </c>
      <c r="K8" s="78"/>
      <c r="L8" s="236" t="str">
        <f>IF(K8="","",IF(K8="SI","No cal documentació",IF(J8&gt;0,(CONCATENATE("12c_",'Valoració '!$D$7,"00",A8))," ")))</f>
        <v/>
      </c>
    </row>
    <row r="9" spans="1:16">
      <c r="A9" s="224">
        <v>2</v>
      </c>
      <c r="B9" s="78"/>
      <c r="C9" s="78"/>
      <c r="D9" s="78"/>
      <c r="E9" s="78"/>
      <c r="F9" s="78"/>
      <c r="G9" s="78"/>
      <c r="H9" s="78"/>
      <c r="I9" s="78"/>
      <c r="J9" s="131" t="str">
        <f t="shared" ref="J9:J72" si="0">IF(AND(G9="si",F9="si"),0.5,IF(AND(F9="no",G9="si"),0.3,""))</f>
        <v/>
      </c>
      <c r="K9" s="78"/>
      <c r="L9" s="236" t="str">
        <f>IF(K9="","",IF(K9="SI","No cal documentació",IF(J9&gt;0,(CONCATENATE("12c_",'Valoració '!$D$7,"00",A9))," ")))</f>
        <v/>
      </c>
    </row>
    <row r="10" spans="1:16">
      <c r="A10" s="224">
        <v>3</v>
      </c>
      <c r="B10" s="78"/>
      <c r="C10" s="78"/>
      <c r="D10" s="78"/>
      <c r="E10" s="78"/>
      <c r="F10" s="78"/>
      <c r="G10" s="78"/>
      <c r="H10" s="78"/>
      <c r="I10" s="78"/>
      <c r="J10" s="131" t="str">
        <f t="shared" si="0"/>
        <v/>
      </c>
      <c r="K10" s="78"/>
      <c r="L10" s="236" t="str">
        <f>IF(K10="","",IF(K10="SI","No cal documentació",IF(J10&gt;0,(CONCATENATE("12c_",'Valoració '!$D$7,"00",A10))," ")))</f>
        <v/>
      </c>
    </row>
    <row r="11" spans="1:16">
      <c r="A11" s="224">
        <v>4</v>
      </c>
      <c r="B11" s="78"/>
      <c r="C11" s="78"/>
      <c r="D11" s="78"/>
      <c r="E11" s="78"/>
      <c r="F11" s="78"/>
      <c r="G11" s="78"/>
      <c r="H11" s="78"/>
      <c r="I11" s="78"/>
      <c r="J11" s="131" t="str">
        <f t="shared" si="0"/>
        <v/>
      </c>
      <c r="K11" s="78"/>
      <c r="L11" s="236" t="str">
        <f>IF(K11="","",IF(K11="SI","No cal documentació",IF(J11&gt;0,(CONCATENATE("12c_",'Valoració '!$D$7,"00",A11))," ")))</f>
        <v/>
      </c>
    </row>
    <row r="12" spans="1:16">
      <c r="A12" s="224">
        <v>5</v>
      </c>
      <c r="B12" s="78"/>
      <c r="C12" s="78"/>
      <c r="D12" s="78"/>
      <c r="E12" s="78"/>
      <c r="F12" s="78"/>
      <c r="G12" s="78"/>
      <c r="H12" s="78"/>
      <c r="I12" s="78"/>
      <c r="J12" s="131" t="str">
        <f t="shared" si="0"/>
        <v/>
      </c>
      <c r="K12" s="78"/>
      <c r="L12" s="236" t="str">
        <f>IF(K12="","",IF(K12="SI","No cal documentació",IF(J12&gt;0,(CONCATENATE("12c_",'Valoració '!$D$7,"00",A12))," ")))</f>
        <v/>
      </c>
    </row>
    <row r="13" spans="1:16">
      <c r="A13" s="224">
        <v>6</v>
      </c>
      <c r="B13" s="78"/>
      <c r="C13" s="78"/>
      <c r="D13" s="78"/>
      <c r="E13" s="78"/>
      <c r="F13" s="78"/>
      <c r="G13" s="78"/>
      <c r="H13" s="78"/>
      <c r="I13" s="78"/>
      <c r="J13" s="131" t="str">
        <f t="shared" si="0"/>
        <v/>
      </c>
      <c r="K13" s="78"/>
      <c r="L13" s="236" t="str">
        <f>IF(K13="","",IF(K13="SI","No cal documentació",IF(J13&gt;0,(CONCATENATE("12c_",'Valoració '!$D$7,"00",A13))," ")))</f>
        <v/>
      </c>
    </row>
    <row r="14" spans="1:16">
      <c r="A14" s="224">
        <v>7</v>
      </c>
      <c r="B14" s="78"/>
      <c r="C14" s="78"/>
      <c r="D14" s="78"/>
      <c r="E14" s="78"/>
      <c r="F14" s="78"/>
      <c r="G14" s="78"/>
      <c r="H14" s="78"/>
      <c r="I14" s="78"/>
      <c r="J14" s="131" t="str">
        <f t="shared" si="0"/>
        <v/>
      </c>
      <c r="K14" s="78"/>
      <c r="L14" s="236" t="str">
        <f>IF(K14="","",IF(K14="SI","No cal documentació",IF(J14&gt;0,(CONCATENATE("12c_",'Valoració '!$D$7,"00",A14))," ")))</f>
        <v/>
      </c>
    </row>
    <row r="15" spans="1:16">
      <c r="A15" s="224">
        <v>8</v>
      </c>
      <c r="B15" s="78"/>
      <c r="C15" s="78"/>
      <c r="D15" s="78"/>
      <c r="E15" s="78"/>
      <c r="F15" s="78"/>
      <c r="G15" s="78"/>
      <c r="H15" s="78"/>
      <c r="I15" s="78"/>
      <c r="J15" s="131" t="str">
        <f t="shared" si="0"/>
        <v/>
      </c>
      <c r="K15" s="78"/>
      <c r="L15" s="236" t="str">
        <f>IF(K15="","",IF(K15="SI","No cal documentació",IF(J15&gt;0,(CONCATENATE("12c_",'Valoració '!$D$7,"00",A15))," ")))</f>
        <v/>
      </c>
    </row>
    <row r="16" spans="1:16">
      <c r="A16" s="224">
        <v>9</v>
      </c>
      <c r="B16" s="78"/>
      <c r="C16" s="78"/>
      <c r="D16" s="78"/>
      <c r="E16" s="78"/>
      <c r="F16" s="78"/>
      <c r="G16" s="78"/>
      <c r="H16" s="78"/>
      <c r="I16" s="78"/>
      <c r="J16" s="131" t="str">
        <f t="shared" si="0"/>
        <v/>
      </c>
      <c r="K16" s="78"/>
      <c r="L16" s="236" t="str">
        <f>IF(K16="","",IF(K16="SI","No cal documentació",IF(J16&gt;0,(CONCATENATE("12c_",'Valoració '!$D$7,"00",A16))," ")))</f>
        <v/>
      </c>
    </row>
    <row r="17" spans="1:12">
      <c r="A17" s="224">
        <v>10</v>
      </c>
      <c r="B17" s="78"/>
      <c r="C17" s="78"/>
      <c r="D17" s="78"/>
      <c r="E17" s="78"/>
      <c r="F17" s="78"/>
      <c r="G17" s="78"/>
      <c r="H17" s="78"/>
      <c r="I17" s="78"/>
      <c r="J17" s="131" t="str">
        <f t="shared" si="0"/>
        <v/>
      </c>
      <c r="K17" s="78"/>
      <c r="L17" s="236" t="str">
        <f>IF(K17="","",IF(K17="SI","No cal documentació",IF(J17&gt;0,(CONCATENATE("12c_",'Valoració '!$D$7,"00",A17))," ")))</f>
        <v/>
      </c>
    </row>
    <row r="18" spans="1:12">
      <c r="A18" s="224">
        <v>11</v>
      </c>
      <c r="B18" s="78"/>
      <c r="C18" s="78"/>
      <c r="D18" s="78"/>
      <c r="E18" s="78"/>
      <c r="F18" s="78"/>
      <c r="G18" s="78"/>
      <c r="H18" s="78"/>
      <c r="I18" s="78"/>
      <c r="J18" s="131" t="str">
        <f t="shared" si="0"/>
        <v/>
      </c>
      <c r="K18" s="78"/>
      <c r="L18" s="236" t="str">
        <f>IF(K18="","",IF(K18="SI","No cal documentació",IF(J18&gt;0,(CONCATENATE("12c_",'Valoració '!$D$7,"00",A18))," ")))</f>
        <v/>
      </c>
    </row>
    <row r="19" spans="1:12">
      <c r="A19" s="224">
        <v>12</v>
      </c>
      <c r="B19" s="78"/>
      <c r="C19" s="78"/>
      <c r="D19" s="78"/>
      <c r="E19" s="78"/>
      <c r="F19" s="78"/>
      <c r="G19" s="78"/>
      <c r="H19" s="78"/>
      <c r="I19" s="78"/>
      <c r="J19" s="131" t="str">
        <f t="shared" si="0"/>
        <v/>
      </c>
      <c r="K19" s="78"/>
      <c r="L19" s="236" t="str">
        <f>IF(K19="","",IF(K19="SI","No cal documentació",IF(J19&gt;0,(CONCATENATE("12c_",'Valoració '!$D$7,"00",A19))," ")))</f>
        <v/>
      </c>
    </row>
    <row r="20" spans="1:12">
      <c r="A20" s="224">
        <v>13</v>
      </c>
      <c r="B20" s="78"/>
      <c r="C20" s="78"/>
      <c r="D20" s="78"/>
      <c r="E20" s="78"/>
      <c r="F20" s="78"/>
      <c r="G20" s="78"/>
      <c r="H20" s="78"/>
      <c r="I20" s="78"/>
      <c r="J20" s="131" t="str">
        <f t="shared" si="0"/>
        <v/>
      </c>
      <c r="K20" s="78"/>
      <c r="L20" s="236" t="str">
        <f>IF(K20="","",IF(K20="SI","No cal documentació",IF(J20&gt;0,(CONCATENATE("12c_",'Valoració '!$D$7,"00",A20))," ")))</f>
        <v/>
      </c>
    </row>
    <row r="21" spans="1:12">
      <c r="A21" s="224">
        <v>14</v>
      </c>
      <c r="B21" s="78"/>
      <c r="C21" s="78"/>
      <c r="D21" s="78"/>
      <c r="E21" s="78"/>
      <c r="F21" s="78"/>
      <c r="G21" s="78"/>
      <c r="H21" s="78"/>
      <c r="I21" s="78"/>
      <c r="J21" s="131" t="str">
        <f t="shared" si="0"/>
        <v/>
      </c>
      <c r="K21" s="78"/>
      <c r="L21" s="236" t="str">
        <f>IF(K21="","",IF(K21="SI","No cal documentació",IF(J21&gt;0,(CONCATENATE("12c_",'Valoració '!$D$7,"00",A21))," ")))</f>
        <v/>
      </c>
    </row>
    <row r="22" spans="1:12">
      <c r="A22" s="224">
        <v>15</v>
      </c>
      <c r="B22" s="78"/>
      <c r="C22" s="78"/>
      <c r="D22" s="78"/>
      <c r="E22" s="78"/>
      <c r="F22" s="78"/>
      <c r="G22" s="78"/>
      <c r="H22" s="78"/>
      <c r="I22" s="78"/>
      <c r="J22" s="131" t="str">
        <f t="shared" si="0"/>
        <v/>
      </c>
      <c r="K22" s="78"/>
      <c r="L22" s="236" t="str">
        <f>IF(K22="","",IF(K22="SI","No cal documentació",IF(J22&gt;0,(CONCATENATE("12c_",'Valoració '!$D$7,"00",A22))," ")))</f>
        <v/>
      </c>
    </row>
    <row r="23" spans="1:12">
      <c r="A23" s="224">
        <v>16</v>
      </c>
      <c r="B23" s="78"/>
      <c r="C23" s="78"/>
      <c r="D23" s="78"/>
      <c r="E23" s="78"/>
      <c r="F23" s="78"/>
      <c r="G23" s="78"/>
      <c r="H23" s="78"/>
      <c r="I23" s="78"/>
      <c r="J23" s="131" t="str">
        <f t="shared" si="0"/>
        <v/>
      </c>
      <c r="K23" s="78"/>
      <c r="L23" s="236" t="str">
        <f>IF(K23="","",IF(K23="SI","No cal documentació",IF(J23&gt;0,(CONCATENATE("12c_",'Valoració '!$D$7,"00",A23))," ")))</f>
        <v/>
      </c>
    </row>
    <row r="24" spans="1:12">
      <c r="A24" s="224">
        <v>17</v>
      </c>
      <c r="B24" s="78"/>
      <c r="C24" s="78"/>
      <c r="D24" s="78"/>
      <c r="E24" s="78"/>
      <c r="F24" s="78"/>
      <c r="G24" s="78"/>
      <c r="H24" s="78"/>
      <c r="I24" s="78"/>
      <c r="J24" s="131" t="str">
        <f t="shared" si="0"/>
        <v/>
      </c>
      <c r="K24" s="78"/>
      <c r="L24" s="236" t="str">
        <f>IF(K24="","",IF(K24="SI","No cal documentació",IF(J24&gt;0,(CONCATENATE("12c_",'Valoració '!$D$7,"00",A24))," ")))</f>
        <v/>
      </c>
    </row>
    <row r="25" spans="1:12">
      <c r="A25" s="224">
        <v>18</v>
      </c>
      <c r="B25" s="78"/>
      <c r="C25" s="78"/>
      <c r="D25" s="78"/>
      <c r="E25" s="78"/>
      <c r="F25" s="78"/>
      <c r="G25" s="78"/>
      <c r="H25" s="78"/>
      <c r="I25" s="78"/>
      <c r="J25" s="131" t="str">
        <f t="shared" si="0"/>
        <v/>
      </c>
      <c r="K25" s="78"/>
      <c r="L25" s="236" t="str">
        <f>IF(K25="","",IF(K25="SI","No cal documentació",IF(J25&gt;0,(CONCATENATE("12c_",'Valoració '!$D$7,"00",A25))," ")))</f>
        <v/>
      </c>
    </row>
    <row r="26" spans="1:12">
      <c r="A26" s="224">
        <v>19</v>
      </c>
      <c r="B26" s="78"/>
      <c r="C26" s="78"/>
      <c r="D26" s="78"/>
      <c r="E26" s="78"/>
      <c r="F26" s="78"/>
      <c r="G26" s="78"/>
      <c r="H26" s="78"/>
      <c r="I26" s="78"/>
      <c r="J26" s="131" t="str">
        <f t="shared" si="0"/>
        <v/>
      </c>
      <c r="K26" s="78"/>
      <c r="L26" s="236" t="str">
        <f>IF(K26="","",IF(K26="SI","No cal documentació",IF(J26&gt;0,(CONCATENATE("12c_",'Valoració '!$D$7,"00",A26))," ")))</f>
        <v/>
      </c>
    </row>
    <row r="27" spans="1:12">
      <c r="A27" s="224">
        <v>20</v>
      </c>
      <c r="B27" s="78"/>
      <c r="C27" s="78"/>
      <c r="D27" s="78"/>
      <c r="E27" s="78"/>
      <c r="F27" s="78"/>
      <c r="G27" s="78"/>
      <c r="H27" s="78"/>
      <c r="I27" s="78"/>
      <c r="J27" s="131" t="str">
        <f t="shared" si="0"/>
        <v/>
      </c>
      <c r="K27" s="78"/>
      <c r="L27" s="236" t="str">
        <f>IF(K27="","",IF(K27="SI","No cal documentació",IF(J27&gt;0,(CONCATENATE("12c_",'Valoració '!$D$7,"00",A27))," ")))</f>
        <v/>
      </c>
    </row>
    <row r="28" spans="1:12">
      <c r="A28" s="224">
        <v>21</v>
      </c>
      <c r="B28" s="78"/>
      <c r="C28" s="78"/>
      <c r="D28" s="78"/>
      <c r="E28" s="78"/>
      <c r="F28" s="78"/>
      <c r="G28" s="78"/>
      <c r="H28" s="78"/>
      <c r="I28" s="78"/>
      <c r="J28" s="131" t="str">
        <f t="shared" si="0"/>
        <v/>
      </c>
      <c r="K28" s="78"/>
      <c r="L28" s="236" t="str">
        <f>IF(K28="","",IF(K28="SI","No cal documentació",IF(J28&gt;0,(CONCATENATE("12c_",'Valoració '!$D$7,"00",A28))," ")))</f>
        <v/>
      </c>
    </row>
    <row r="29" spans="1:12">
      <c r="A29" s="224">
        <v>22</v>
      </c>
      <c r="B29" s="78"/>
      <c r="C29" s="78"/>
      <c r="D29" s="78"/>
      <c r="E29" s="78"/>
      <c r="F29" s="78"/>
      <c r="G29" s="78"/>
      <c r="H29" s="78"/>
      <c r="I29" s="78"/>
      <c r="J29" s="131" t="str">
        <f t="shared" si="0"/>
        <v/>
      </c>
      <c r="K29" s="78"/>
      <c r="L29" s="236" t="str">
        <f>IF(K29="","",IF(K29="SI","No cal documentació",IF(J29&gt;0,(CONCATENATE("12c_",'Valoració '!$D$7,"00",A29))," ")))</f>
        <v/>
      </c>
    </row>
    <row r="30" spans="1:12">
      <c r="A30" s="224">
        <v>23</v>
      </c>
      <c r="B30" s="78"/>
      <c r="C30" s="78"/>
      <c r="D30" s="78"/>
      <c r="E30" s="78"/>
      <c r="F30" s="78"/>
      <c r="G30" s="78"/>
      <c r="H30" s="78"/>
      <c r="I30" s="78"/>
      <c r="J30" s="131" t="str">
        <f t="shared" si="0"/>
        <v/>
      </c>
      <c r="K30" s="78"/>
      <c r="L30" s="236" t="str">
        <f>IF(K30="","",IF(K30="SI","No cal documentació",IF(J30&gt;0,(CONCATENATE("12c_",'Valoració '!$D$7,"00",A30))," ")))</f>
        <v/>
      </c>
    </row>
    <row r="31" spans="1:12">
      <c r="A31" s="224">
        <v>24</v>
      </c>
      <c r="B31" s="78"/>
      <c r="C31" s="78"/>
      <c r="D31" s="78"/>
      <c r="E31" s="78"/>
      <c r="F31" s="78"/>
      <c r="G31" s="78"/>
      <c r="H31" s="78"/>
      <c r="I31" s="78"/>
      <c r="J31" s="131" t="str">
        <f t="shared" si="0"/>
        <v/>
      </c>
      <c r="K31" s="78"/>
      <c r="L31" s="236" t="str">
        <f>IF(K31="","",IF(K31="SI","No cal documentació",IF(J31&gt;0,(CONCATENATE("12c_",'Valoració '!$D$7,"00",A31))," ")))</f>
        <v/>
      </c>
    </row>
    <row r="32" spans="1:12">
      <c r="A32" s="224">
        <v>25</v>
      </c>
      <c r="B32" s="78"/>
      <c r="C32" s="78"/>
      <c r="D32" s="78"/>
      <c r="E32" s="78"/>
      <c r="F32" s="78"/>
      <c r="G32" s="78"/>
      <c r="H32" s="78"/>
      <c r="I32" s="78"/>
      <c r="J32" s="131" t="str">
        <f t="shared" si="0"/>
        <v/>
      </c>
      <c r="K32" s="78"/>
      <c r="L32" s="236" t="str">
        <f>IF(K32="","",IF(K32="SI","No cal documentació",IF(J32&gt;0,(CONCATENATE("12c_",'Valoració '!$D$7,"00",A32))," ")))</f>
        <v/>
      </c>
    </row>
    <row r="33" spans="1:12">
      <c r="A33" s="224">
        <v>26</v>
      </c>
      <c r="B33" s="78"/>
      <c r="C33" s="78"/>
      <c r="D33" s="78"/>
      <c r="E33" s="78"/>
      <c r="F33" s="78"/>
      <c r="G33" s="78"/>
      <c r="H33" s="78"/>
      <c r="I33" s="78"/>
      <c r="J33" s="131" t="str">
        <f t="shared" si="0"/>
        <v/>
      </c>
      <c r="K33" s="78"/>
      <c r="L33" s="236" t="str">
        <f>IF(K33="","",IF(K33="SI","No cal documentació",IF(J33&gt;0,(CONCATENATE("12c_",'Valoració '!$D$7,"00",A33))," ")))</f>
        <v/>
      </c>
    </row>
    <row r="34" spans="1:12">
      <c r="A34" s="224">
        <v>27</v>
      </c>
      <c r="B34" s="78"/>
      <c r="C34" s="78"/>
      <c r="D34" s="78"/>
      <c r="E34" s="78"/>
      <c r="F34" s="78"/>
      <c r="G34" s="78"/>
      <c r="H34" s="78"/>
      <c r="I34" s="78"/>
      <c r="J34" s="131" t="str">
        <f t="shared" si="0"/>
        <v/>
      </c>
      <c r="K34" s="78"/>
      <c r="L34" s="236" t="str">
        <f>IF(K34="","",IF(K34="SI","No cal documentació",IF(J34&gt;0,(CONCATENATE("12c_",'Valoració '!$D$7,"00",A34))," ")))</f>
        <v/>
      </c>
    </row>
    <row r="35" spans="1:12">
      <c r="A35" s="224">
        <v>28</v>
      </c>
      <c r="B35" s="78"/>
      <c r="C35" s="78"/>
      <c r="D35" s="78"/>
      <c r="E35" s="78"/>
      <c r="F35" s="78"/>
      <c r="G35" s="78"/>
      <c r="H35" s="78"/>
      <c r="I35" s="78"/>
      <c r="J35" s="131" t="str">
        <f t="shared" si="0"/>
        <v/>
      </c>
      <c r="K35" s="78"/>
      <c r="L35" s="236" t="str">
        <f>IF(K35="","",IF(K35="SI","No cal documentació",IF(J35&gt;0,(CONCATENATE("12c_",'Valoració '!$D$7,"00",A35))," ")))</f>
        <v/>
      </c>
    </row>
    <row r="36" spans="1:12">
      <c r="A36" s="224">
        <v>29</v>
      </c>
      <c r="B36" s="78"/>
      <c r="C36" s="78"/>
      <c r="D36" s="78"/>
      <c r="E36" s="78"/>
      <c r="F36" s="78"/>
      <c r="G36" s="78"/>
      <c r="H36" s="78"/>
      <c r="I36" s="78"/>
      <c r="J36" s="131" t="str">
        <f t="shared" si="0"/>
        <v/>
      </c>
      <c r="K36" s="78"/>
      <c r="L36" s="236" t="str">
        <f>IF(K36="","",IF(K36="SI","No cal documentació",IF(J36&gt;0,(CONCATENATE("12c_",'Valoració '!$D$7,"00",A36))," ")))</f>
        <v/>
      </c>
    </row>
    <row r="37" spans="1:12">
      <c r="A37" s="224">
        <v>30</v>
      </c>
      <c r="B37" s="78"/>
      <c r="C37" s="78"/>
      <c r="D37" s="78"/>
      <c r="E37" s="78"/>
      <c r="F37" s="78"/>
      <c r="G37" s="78"/>
      <c r="H37" s="78"/>
      <c r="I37" s="78"/>
      <c r="J37" s="131" t="str">
        <f t="shared" si="0"/>
        <v/>
      </c>
      <c r="K37" s="78"/>
      <c r="L37" s="236" t="str">
        <f>IF(K37="","",IF(K37="SI","No cal documentació",IF(J37&gt;0,(CONCATENATE("12c_",'Valoració '!$D$7,"00",A37))," ")))</f>
        <v/>
      </c>
    </row>
    <row r="38" spans="1:12">
      <c r="A38" s="224">
        <v>31</v>
      </c>
      <c r="B38" s="78"/>
      <c r="C38" s="78"/>
      <c r="D38" s="78"/>
      <c r="E38" s="78"/>
      <c r="F38" s="78"/>
      <c r="G38" s="78"/>
      <c r="H38" s="78"/>
      <c r="I38" s="78"/>
      <c r="J38" s="131" t="str">
        <f t="shared" si="0"/>
        <v/>
      </c>
      <c r="K38" s="78"/>
      <c r="L38" s="236" t="str">
        <f>IF(K38="","",IF(K38="SI","No cal documentació",IF(J38&gt;0,(CONCATENATE("12c_",'Valoració '!$D$7,"00",A38))," ")))</f>
        <v/>
      </c>
    </row>
    <row r="39" spans="1:12">
      <c r="A39" s="224">
        <v>32</v>
      </c>
      <c r="B39" s="78"/>
      <c r="C39" s="78"/>
      <c r="D39" s="78"/>
      <c r="E39" s="78"/>
      <c r="F39" s="78"/>
      <c r="G39" s="78"/>
      <c r="H39" s="78"/>
      <c r="I39" s="78"/>
      <c r="J39" s="131" t="str">
        <f t="shared" si="0"/>
        <v/>
      </c>
      <c r="K39" s="78"/>
      <c r="L39" s="236" t="str">
        <f>IF(K39="","",IF(K39="SI","No cal documentació",IF(J39&gt;0,(CONCATENATE("12c_",'Valoració '!$D$7,"00",A39))," ")))</f>
        <v/>
      </c>
    </row>
    <row r="40" spans="1:12">
      <c r="A40" s="224">
        <v>33</v>
      </c>
      <c r="B40" s="78"/>
      <c r="C40" s="78"/>
      <c r="D40" s="78"/>
      <c r="E40" s="78"/>
      <c r="F40" s="78"/>
      <c r="G40" s="78"/>
      <c r="H40" s="78"/>
      <c r="I40" s="78"/>
      <c r="J40" s="131" t="str">
        <f t="shared" si="0"/>
        <v/>
      </c>
      <c r="K40" s="78"/>
      <c r="L40" s="236" t="str">
        <f>IF(K40="","",IF(K40="SI","No cal documentació",IF(J40&gt;0,(CONCATENATE("12c_",'Valoració '!$D$7,"00",A40))," ")))</f>
        <v/>
      </c>
    </row>
    <row r="41" spans="1:12">
      <c r="A41" s="224">
        <v>34</v>
      </c>
      <c r="B41" s="78"/>
      <c r="C41" s="78"/>
      <c r="D41" s="78"/>
      <c r="E41" s="78"/>
      <c r="F41" s="78"/>
      <c r="G41" s="78"/>
      <c r="H41" s="78"/>
      <c r="I41" s="78"/>
      <c r="J41" s="131" t="str">
        <f t="shared" si="0"/>
        <v/>
      </c>
      <c r="K41" s="78"/>
      <c r="L41" s="236" t="str">
        <f>IF(K41="","",IF(K41="SI","No cal documentació",IF(J41&gt;0,(CONCATENATE("12c_",'Valoració '!$D$7,"00",A41))," ")))</f>
        <v/>
      </c>
    </row>
    <row r="42" spans="1:12">
      <c r="A42" s="224">
        <v>35</v>
      </c>
      <c r="B42" s="78"/>
      <c r="C42" s="78"/>
      <c r="D42" s="78"/>
      <c r="E42" s="78"/>
      <c r="F42" s="78"/>
      <c r="G42" s="78"/>
      <c r="H42" s="78"/>
      <c r="I42" s="78"/>
      <c r="J42" s="131" t="str">
        <f t="shared" si="0"/>
        <v/>
      </c>
      <c r="K42" s="78"/>
      <c r="L42" s="236" t="str">
        <f>IF(K42="","",IF(K42="SI","No cal documentació",IF(J42&gt;0,(CONCATENATE("12c_",'Valoració '!$D$7,"00",A42))," ")))</f>
        <v/>
      </c>
    </row>
    <row r="43" spans="1:12">
      <c r="A43" s="224">
        <v>36</v>
      </c>
      <c r="B43" s="78"/>
      <c r="C43" s="78"/>
      <c r="D43" s="78"/>
      <c r="E43" s="78"/>
      <c r="F43" s="78"/>
      <c r="G43" s="78"/>
      <c r="H43" s="78"/>
      <c r="I43" s="78"/>
      <c r="J43" s="131" t="str">
        <f t="shared" si="0"/>
        <v/>
      </c>
      <c r="K43" s="78"/>
      <c r="L43" s="236" t="str">
        <f>IF(K43="","",IF(K43="SI","No cal documentació",IF(J43&gt;0,(CONCATENATE("12c_",'Valoració '!$D$7,"00",A43))," ")))</f>
        <v/>
      </c>
    </row>
    <row r="44" spans="1:12">
      <c r="A44" s="224">
        <v>37</v>
      </c>
      <c r="B44" s="78"/>
      <c r="C44" s="78"/>
      <c r="D44" s="78"/>
      <c r="E44" s="78"/>
      <c r="F44" s="78"/>
      <c r="G44" s="78"/>
      <c r="H44" s="78"/>
      <c r="I44" s="78"/>
      <c r="J44" s="131" t="str">
        <f t="shared" si="0"/>
        <v/>
      </c>
      <c r="K44" s="78"/>
      <c r="L44" s="236" t="str">
        <f>IF(K44="","",IF(K44="SI","No cal documentació",IF(J44&gt;0,(CONCATENATE("12c_",'Valoració '!$D$7,"00",A44))," ")))</f>
        <v/>
      </c>
    </row>
    <row r="45" spans="1:12">
      <c r="A45" s="224">
        <v>38</v>
      </c>
      <c r="B45" s="78"/>
      <c r="C45" s="78"/>
      <c r="D45" s="78"/>
      <c r="E45" s="78"/>
      <c r="F45" s="78"/>
      <c r="G45" s="78"/>
      <c r="H45" s="78"/>
      <c r="I45" s="78"/>
      <c r="J45" s="131" t="str">
        <f t="shared" si="0"/>
        <v/>
      </c>
      <c r="K45" s="78"/>
      <c r="L45" s="236" t="str">
        <f>IF(K45="","",IF(K45="SI","No cal documentació",IF(J45&gt;0,(CONCATENATE("12c_",'Valoració '!$D$7,"00",A45))," ")))</f>
        <v/>
      </c>
    </row>
    <row r="46" spans="1:12">
      <c r="A46" s="224">
        <v>39</v>
      </c>
      <c r="B46" s="78"/>
      <c r="C46" s="78"/>
      <c r="D46" s="78"/>
      <c r="E46" s="78"/>
      <c r="F46" s="78"/>
      <c r="G46" s="78"/>
      <c r="H46" s="78"/>
      <c r="I46" s="78"/>
      <c r="J46" s="131" t="str">
        <f t="shared" si="0"/>
        <v/>
      </c>
      <c r="K46" s="78"/>
      <c r="L46" s="236" t="str">
        <f>IF(K46="","",IF(K46="SI","No cal documentació",IF(J46&gt;0,(CONCATENATE("12c_",'Valoració '!$D$7,"00",A46))," ")))</f>
        <v/>
      </c>
    </row>
    <row r="47" spans="1:12">
      <c r="A47" s="224">
        <v>40</v>
      </c>
      <c r="B47" s="78"/>
      <c r="C47" s="78"/>
      <c r="D47" s="78"/>
      <c r="E47" s="78"/>
      <c r="F47" s="78"/>
      <c r="G47" s="78"/>
      <c r="H47" s="78"/>
      <c r="I47" s="78"/>
      <c r="J47" s="131" t="str">
        <f t="shared" si="0"/>
        <v/>
      </c>
      <c r="K47" s="78"/>
      <c r="L47" s="236" t="str">
        <f>IF(K47="","",IF(K47="SI","No cal documentació",IF(J47&gt;0,(CONCATENATE("12c_",'Valoració '!$D$7,"00",A47))," ")))</f>
        <v/>
      </c>
    </row>
    <row r="48" spans="1:12">
      <c r="A48" s="224">
        <v>41</v>
      </c>
      <c r="B48" s="78"/>
      <c r="C48" s="78"/>
      <c r="D48" s="78"/>
      <c r="E48" s="78"/>
      <c r="F48" s="78"/>
      <c r="G48" s="78"/>
      <c r="H48" s="78"/>
      <c r="I48" s="78"/>
      <c r="J48" s="131" t="str">
        <f t="shared" si="0"/>
        <v/>
      </c>
      <c r="K48" s="78"/>
      <c r="L48" s="236" t="str">
        <f>IF(K48="","",IF(K48="SI","No cal documentació",IF(J48&gt;0,(CONCATENATE("12c_",'Valoració '!$D$7,"00",A48))," ")))</f>
        <v/>
      </c>
    </row>
    <row r="49" spans="1:12">
      <c r="A49" s="224">
        <v>42</v>
      </c>
      <c r="B49" s="78"/>
      <c r="C49" s="78"/>
      <c r="D49" s="78"/>
      <c r="E49" s="78"/>
      <c r="F49" s="78"/>
      <c r="G49" s="78"/>
      <c r="H49" s="78"/>
      <c r="I49" s="78"/>
      <c r="J49" s="131" t="str">
        <f t="shared" si="0"/>
        <v/>
      </c>
      <c r="K49" s="78"/>
      <c r="L49" s="236" t="str">
        <f>IF(K49="","",IF(K49="SI","No cal documentació",IF(J49&gt;0,(CONCATENATE("12c_",'Valoració '!$D$7,"00",A49))," ")))</f>
        <v/>
      </c>
    </row>
    <row r="50" spans="1:12">
      <c r="A50" s="224">
        <v>43</v>
      </c>
      <c r="B50" s="78"/>
      <c r="C50" s="78"/>
      <c r="D50" s="78"/>
      <c r="E50" s="78"/>
      <c r="F50" s="78"/>
      <c r="G50" s="78"/>
      <c r="H50" s="78"/>
      <c r="I50" s="78"/>
      <c r="J50" s="131" t="str">
        <f t="shared" si="0"/>
        <v/>
      </c>
      <c r="K50" s="78"/>
      <c r="L50" s="236" t="str">
        <f>IF(K50="","",IF(K50="SI","No cal documentació",IF(J50&gt;0,(CONCATENATE("12c_",'Valoració '!$D$7,"00",A50))," ")))</f>
        <v/>
      </c>
    </row>
    <row r="51" spans="1:12">
      <c r="A51" s="224">
        <v>44</v>
      </c>
      <c r="B51" s="78"/>
      <c r="C51" s="78"/>
      <c r="D51" s="78"/>
      <c r="E51" s="78"/>
      <c r="F51" s="78"/>
      <c r="G51" s="78"/>
      <c r="H51" s="78"/>
      <c r="I51" s="78"/>
      <c r="J51" s="131" t="str">
        <f t="shared" si="0"/>
        <v/>
      </c>
      <c r="K51" s="78"/>
      <c r="L51" s="236" t="str">
        <f>IF(K51="","",IF(K51="SI","No cal documentació",IF(J51&gt;0,(CONCATENATE("12c_",'Valoració '!$D$7,"00",A51))," ")))</f>
        <v/>
      </c>
    </row>
    <row r="52" spans="1:12">
      <c r="A52" s="224">
        <v>45</v>
      </c>
      <c r="B52" s="78"/>
      <c r="C52" s="78"/>
      <c r="D52" s="78"/>
      <c r="E52" s="78"/>
      <c r="F52" s="78"/>
      <c r="G52" s="78"/>
      <c r="H52" s="78"/>
      <c r="I52" s="78"/>
      <c r="J52" s="131" t="str">
        <f t="shared" si="0"/>
        <v/>
      </c>
      <c r="K52" s="78"/>
      <c r="L52" s="236" t="str">
        <f>IF(K52="","",IF(K52="SI","No cal documentació",IF(J52&gt;0,(CONCATENATE("12c_",'Valoració '!$D$7,"00",A52))," ")))</f>
        <v/>
      </c>
    </row>
    <row r="53" spans="1:12">
      <c r="A53" s="224">
        <v>46</v>
      </c>
      <c r="B53" s="78"/>
      <c r="C53" s="78"/>
      <c r="D53" s="78"/>
      <c r="E53" s="78"/>
      <c r="F53" s="78"/>
      <c r="G53" s="78"/>
      <c r="H53" s="78"/>
      <c r="I53" s="78"/>
      <c r="J53" s="131" t="str">
        <f t="shared" si="0"/>
        <v/>
      </c>
      <c r="K53" s="78"/>
      <c r="L53" s="236" t="str">
        <f>IF(K53="","",IF(K53="SI","No cal documentació",IF(J53&gt;0,(CONCATENATE("12c_",'Valoració '!$D$7,"00",A53))," ")))</f>
        <v/>
      </c>
    </row>
    <row r="54" spans="1:12">
      <c r="A54" s="224">
        <v>47</v>
      </c>
      <c r="B54" s="78"/>
      <c r="C54" s="78"/>
      <c r="D54" s="78"/>
      <c r="E54" s="78"/>
      <c r="F54" s="78"/>
      <c r="G54" s="78"/>
      <c r="H54" s="78"/>
      <c r="I54" s="78"/>
      <c r="J54" s="131" t="str">
        <f t="shared" si="0"/>
        <v/>
      </c>
      <c r="K54" s="78"/>
      <c r="L54" s="236" t="str">
        <f>IF(K54="","",IF(K54="SI","No cal documentació",IF(J54&gt;0,(CONCATENATE("12c_",'Valoració '!$D$7,"00",A54))," ")))</f>
        <v/>
      </c>
    </row>
    <row r="55" spans="1:12">
      <c r="A55" s="224">
        <v>48</v>
      </c>
      <c r="B55" s="78"/>
      <c r="C55" s="78"/>
      <c r="D55" s="78"/>
      <c r="E55" s="78"/>
      <c r="F55" s="78"/>
      <c r="G55" s="78"/>
      <c r="H55" s="78"/>
      <c r="I55" s="78"/>
      <c r="J55" s="131" t="str">
        <f t="shared" si="0"/>
        <v/>
      </c>
      <c r="K55" s="78"/>
      <c r="L55" s="236" t="str">
        <f>IF(K55="","",IF(K55="SI","No cal documentació",IF(J55&gt;0,(CONCATENATE("12c_",'Valoració '!$D$7,"00",A55))," ")))</f>
        <v/>
      </c>
    </row>
    <row r="56" spans="1:12">
      <c r="A56" s="224">
        <v>49</v>
      </c>
      <c r="B56" s="78"/>
      <c r="C56" s="78"/>
      <c r="D56" s="78"/>
      <c r="E56" s="78"/>
      <c r="F56" s="78"/>
      <c r="G56" s="78"/>
      <c r="H56" s="78"/>
      <c r="I56" s="78"/>
      <c r="J56" s="131" t="str">
        <f t="shared" si="0"/>
        <v/>
      </c>
      <c r="K56" s="78"/>
      <c r="L56" s="236" t="str">
        <f>IF(K56="","",IF(K56="SI","No cal documentació",IF(J56&gt;0,(CONCATENATE("12c_",'Valoració '!$D$7,"00",A56))," ")))</f>
        <v/>
      </c>
    </row>
    <row r="57" spans="1:12">
      <c r="A57" s="224">
        <v>50</v>
      </c>
      <c r="B57" s="78"/>
      <c r="C57" s="78"/>
      <c r="D57" s="78"/>
      <c r="E57" s="78"/>
      <c r="F57" s="78"/>
      <c r="G57" s="78"/>
      <c r="H57" s="78"/>
      <c r="I57" s="78"/>
      <c r="J57" s="131" t="str">
        <f t="shared" si="0"/>
        <v/>
      </c>
      <c r="K57" s="78"/>
      <c r="L57" s="236" t="str">
        <f>IF(K57="","",IF(K57="SI","No cal documentació",IF(J57&gt;0,(CONCATENATE("12c_",'Valoració '!$D$7,"00",A57))," ")))</f>
        <v/>
      </c>
    </row>
    <row r="58" spans="1:12">
      <c r="A58" s="224">
        <v>51</v>
      </c>
      <c r="B58" s="78"/>
      <c r="C58" s="78"/>
      <c r="D58" s="78"/>
      <c r="E58" s="78"/>
      <c r="F58" s="78"/>
      <c r="G58" s="78"/>
      <c r="H58" s="78"/>
      <c r="I58" s="78"/>
      <c r="J58" s="131" t="str">
        <f t="shared" si="0"/>
        <v/>
      </c>
      <c r="K58" s="78"/>
      <c r="L58" s="236" t="str">
        <f>IF(K58="","",IF(K58="SI","No cal documentació",IF(J58&gt;0,(CONCATENATE("12c_",'Valoració '!$D$7,"00",A58))," ")))</f>
        <v/>
      </c>
    </row>
    <row r="59" spans="1:12">
      <c r="A59" s="224">
        <v>52</v>
      </c>
      <c r="B59" s="78"/>
      <c r="C59" s="78"/>
      <c r="D59" s="78"/>
      <c r="E59" s="78"/>
      <c r="F59" s="78"/>
      <c r="G59" s="78"/>
      <c r="H59" s="78"/>
      <c r="I59" s="78"/>
      <c r="J59" s="131" t="str">
        <f t="shared" si="0"/>
        <v/>
      </c>
      <c r="K59" s="78"/>
      <c r="L59" s="236" t="str">
        <f>IF(K59="","",IF(K59="SI","No cal documentació",IF(J59&gt;0,(CONCATENATE("12c_",'Valoració '!$D$7,"00",A59))," ")))</f>
        <v/>
      </c>
    </row>
    <row r="60" spans="1:12">
      <c r="A60" s="224">
        <v>53</v>
      </c>
      <c r="B60" s="78"/>
      <c r="C60" s="78"/>
      <c r="D60" s="78"/>
      <c r="E60" s="78"/>
      <c r="F60" s="78"/>
      <c r="G60" s="78"/>
      <c r="H60" s="78"/>
      <c r="I60" s="78"/>
      <c r="J60" s="131" t="str">
        <f t="shared" si="0"/>
        <v/>
      </c>
      <c r="K60" s="78"/>
      <c r="L60" s="236" t="str">
        <f>IF(K60="","",IF(K60="SI","No cal documentació",IF(J60&gt;0,(CONCATENATE("12c_",'Valoració '!$D$7,"00",A60))," ")))</f>
        <v/>
      </c>
    </row>
    <row r="61" spans="1:12">
      <c r="A61" s="224">
        <v>54</v>
      </c>
      <c r="B61" s="78"/>
      <c r="C61" s="78"/>
      <c r="D61" s="78"/>
      <c r="E61" s="78"/>
      <c r="F61" s="78"/>
      <c r="G61" s="78"/>
      <c r="H61" s="78"/>
      <c r="I61" s="78"/>
      <c r="J61" s="131" t="str">
        <f t="shared" si="0"/>
        <v/>
      </c>
      <c r="K61" s="78"/>
      <c r="L61" s="236" t="str">
        <f>IF(K61="","",IF(K61="SI","No cal documentació",IF(J61&gt;0,(CONCATENATE("12c_",'Valoració '!$D$7,"00",A61))," ")))</f>
        <v/>
      </c>
    </row>
    <row r="62" spans="1:12">
      <c r="A62" s="224">
        <v>55</v>
      </c>
      <c r="B62" s="78"/>
      <c r="C62" s="78"/>
      <c r="D62" s="78"/>
      <c r="E62" s="78"/>
      <c r="F62" s="78"/>
      <c r="G62" s="78"/>
      <c r="H62" s="78"/>
      <c r="I62" s="78"/>
      <c r="J62" s="131" t="str">
        <f t="shared" si="0"/>
        <v/>
      </c>
      <c r="K62" s="78"/>
      <c r="L62" s="236" t="str">
        <f>IF(K62="","",IF(K62="SI","No cal documentació",IF(J62&gt;0,(CONCATENATE("12c_",'Valoració '!$D$7,"00",A62))," ")))</f>
        <v/>
      </c>
    </row>
    <row r="63" spans="1:12">
      <c r="A63" s="224">
        <v>56</v>
      </c>
      <c r="B63" s="78"/>
      <c r="C63" s="78"/>
      <c r="D63" s="78"/>
      <c r="E63" s="78"/>
      <c r="F63" s="78"/>
      <c r="G63" s="78"/>
      <c r="H63" s="78"/>
      <c r="I63" s="78"/>
      <c r="J63" s="131" t="str">
        <f t="shared" si="0"/>
        <v/>
      </c>
      <c r="K63" s="78"/>
      <c r="L63" s="236" t="str">
        <f>IF(K63="","",IF(K63="SI","No cal documentació",IF(J63&gt;0,(CONCATENATE("12c_",'Valoració '!$D$7,"00",A63))," ")))</f>
        <v/>
      </c>
    </row>
    <row r="64" spans="1:12">
      <c r="A64" s="224">
        <v>57</v>
      </c>
      <c r="B64" s="78"/>
      <c r="C64" s="78"/>
      <c r="D64" s="78"/>
      <c r="E64" s="78"/>
      <c r="F64" s="78"/>
      <c r="G64" s="78"/>
      <c r="H64" s="78"/>
      <c r="I64" s="78"/>
      <c r="J64" s="131" t="str">
        <f t="shared" si="0"/>
        <v/>
      </c>
      <c r="K64" s="78"/>
      <c r="L64" s="236" t="str">
        <f>IF(K64="","",IF(K64="SI","No cal documentació",IF(J64&gt;0,(CONCATENATE("12c_",'Valoració '!$D$7,"00",A64))," ")))</f>
        <v/>
      </c>
    </row>
    <row r="65" spans="1:12">
      <c r="A65" s="224">
        <v>58</v>
      </c>
      <c r="B65" s="78"/>
      <c r="C65" s="78"/>
      <c r="D65" s="78"/>
      <c r="E65" s="78"/>
      <c r="F65" s="78"/>
      <c r="G65" s="78"/>
      <c r="H65" s="78"/>
      <c r="I65" s="78"/>
      <c r="J65" s="131" t="str">
        <f t="shared" si="0"/>
        <v/>
      </c>
      <c r="K65" s="78"/>
      <c r="L65" s="236" t="str">
        <f>IF(K65="","",IF(K65="SI","No cal documentació",IF(J65&gt;0,(CONCATENATE("12c_",'Valoració '!$D$7,"00",A65))," ")))</f>
        <v/>
      </c>
    </row>
    <row r="66" spans="1:12">
      <c r="A66" s="224">
        <v>59</v>
      </c>
      <c r="B66" s="78"/>
      <c r="C66" s="78"/>
      <c r="D66" s="78"/>
      <c r="E66" s="78"/>
      <c r="F66" s="78"/>
      <c r="G66" s="78"/>
      <c r="H66" s="78"/>
      <c r="I66" s="78"/>
      <c r="J66" s="131" t="str">
        <f t="shared" si="0"/>
        <v/>
      </c>
      <c r="K66" s="78"/>
      <c r="L66" s="236" t="str">
        <f>IF(K66="","",IF(K66="SI","No cal documentació",IF(J66&gt;0,(CONCATENATE("12c_",'Valoració '!$D$7,"00",A66))," ")))</f>
        <v/>
      </c>
    </row>
    <row r="67" spans="1:12">
      <c r="A67" s="224">
        <v>60</v>
      </c>
      <c r="B67" s="78"/>
      <c r="C67" s="78"/>
      <c r="D67" s="78"/>
      <c r="E67" s="78"/>
      <c r="F67" s="78"/>
      <c r="G67" s="78"/>
      <c r="H67" s="78"/>
      <c r="I67" s="78"/>
      <c r="J67" s="131" t="str">
        <f t="shared" si="0"/>
        <v/>
      </c>
      <c r="K67" s="78"/>
      <c r="L67" s="236" t="str">
        <f>IF(K67="","",IF(K67="SI","No cal documentació",IF(J67&gt;0,(CONCATENATE("12c_",'Valoració '!$D$7,"00",A67))," ")))</f>
        <v/>
      </c>
    </row>
    <row r="68" spans="1:12">
      <c r="A68" s="224">
        <v>61</v>
      </c>
      <c r="B68" s="78"/>
      <c r="C68" s="78"/>
      <c r="D68" s="78"/>
      <c r="E68" s="78"/>
      <c r="F68" s="78"/>
      <c r="G68" s="78"/>
      <c r="H68" s="78"/>
      <c r="I68" s="78"/>
      <c r="J68" s="131" t="str">
        <f t="shared" si="0"/>
        <v/>
      </c>
      <c r="K68" s="78"/>
      <c r="L68" s="236" t="str">
        <f>IF(K68="","",IF(K68="SI","No cal documentació",IF(J68&gt;0,(CONCATENATE("12c_",'Valoració '!$D$7,"00",A68))," ")))</f>
        <v/>
      </c>
    </row>
    <row r="69" spans="1:12">
      <c r="A69" s="224">
        <v>62</v>
      </c>
      <c r="B69" s="78"/>
      <c r="C69" s="78"/>
      <c r="D69" s="78"/>
      <c r="E69" s="78"/>
      <c r="F69" s="78"/>
      <c r="G69" s="78"/>
      <c r="H69" s="78"/>
      <c r="I69" s="78"/>
      <c r="J69" s="131" t="str">
        <f t="shared" si="0"/>
        <v/>
      </c>
      <c r="K69" s="78"/>
      <c r="L69" s="236" t="str">
        <f>IF(K69="","",IF(K69="SI","No cal documentació",IF(J69&gt;0,(CONCATENATE("12c_",'Valoració '!$D$7,"00",A69))," ")))</f>
        <v/>
      </c>
    </row>
    <row r="70" spans="1:12">
      <c r="A70" s="224">
        <v>63</v>
      </c>
      <c r="B70" s="78"/>
      <c r="C70" s="78"/>
      <c r="D70" s="78"/>
      <c r="E70" s="78"/>
      <c r="F70" s="78"/>
      <c r="G70" s="78"/>
      <c r="H70" s="78"/>
      <c r="I70" s="78"/>
      <c r="J70" s="131" t="str">
        <f t="shared" si="0"/>
        <v/>
      </c>
      <c r="K70" s="78"/>
      <c r="L70" s="236" t="str">
        <f>IF(K70="","",IF(K70="SI","No cal documentació",IF(J70&gt;0,(CONCATENATE("12c_",'Valoració '!$D$7,"00",A70))," ")))</f>
        <v/>
      </c>
    </row>
    <row r="71" spans="1:12">
      <c r="A71" s="224">
        <v>64</v>
      </c>
      <c r="B71" s="78"/>
      <c r="C71" s="78"/>
      <c r="D71" s="78"/>
      <c r="E71" s="78"/>
      <c r="F71" s="78"/>
      <c r="G71" s="78"/>
      <c r="H71" s="78"/>
      <c r="I71" s="78"/>
      <c r="J71" s="131" t="str">
        <f t="shared" si="0"/>
        <v/>
      </c>
      <c r="K71" s="78"/>
      <c r="L71" s="236" t="str">
        <f>IF(K71="","",IF(K71="SI","No cal documentació",IF(J71&gt;0,(CONCATENATE("12c_",'Valoració '!$D$7,"00",A71))," ")))</f>
        <v/>
      </c>
    </row>
    <row r="72" spans="1:12">
      <c r="A72" s="224">
        <v>65</v>
      </c>
      <c r="B72" s="78"/>
      <c r="C72" s="78"/>
      <c r="D72" s="78"/>
      <c r="E72" s="78"/>
      <c r="F72" s="78"/>
      <c r="G72" s="78"/>
      <c r="H72" s="78"/>
      <c r="I72" s="78"/>
      <c r="J72" s="131" t="str">
        <f t="shared" si="0"/>
        <v/>
      </c>
      <c r="K72" s="78"/>
      <c r="L72" s="236" t="str">
        <f>IF(K72="","",IF(K72="SI","No cal documentació",IF(J72&gt;0,(CONCATENATE("12c_",'Valoració '!$D$7,"00",A72))," ")))</f>
        <v/>
      </c>
    </row>
    <row r="73" spans="1:12">
      <c r="A73" s="224">
        <v>66</v>
      </c>
      <c r="B73" s="78"/>
      <c r="C73" s="78"/>
      <c r="D73" s="78"/>
      <c r="E73" s="78"/>
      <c r="F73" s="78"/>
      <c r="G73" s="78"/>
      <c r="H73" s="78"/>
      <c r="I73" s="78"/>
      <c r="J73" s="131" t="str">
        <f t="shared" ref="J73:J107" si="1">IF(AND(G73="si",F73="si"),0.5,IF(AND(F73="no",G73="si"),0.3,""))</f>
        <v/>
      </c>
      <c r="K73" s="78"/>
      <c r="L73" s="236" t="str">
        <f>IF(K73="","",IF(K73="SI","No cal documentació",IF(J73&gt;0,(CONCATENATE("12c_",'Valoració '!$D$7,"00",A73))," ")))</f>
        <v/>
      </c>
    </row>
    <row r="74" spans="1:12">
      <c r="A74" s="224">
        <v>67</v>
      </c>
      <c r="B74" s="78"/>
      <c r="C74" s="78"/>
      <c r="D74" s="78"/>
      <c r="E74" s="78"/>
      <c r="F74" s="78"/>
      <c r="G74" s="78"/>
      <c r="H74" s="78"/>
      <c r="I74" s="78"/>
      <c r="J74" s="131" t="str">
        <f t="shared" si="1"/>
        <v/>
      </c>
      <c r="K74" s="78"/>
      <c r="L74" s="236" t="str">
        <f>IF(K74="","",IF(K74="SI","No cal documentació",IF(J74&gt;0,(CONCATENATE("12c_",'Valoració '!$D$7,"00",A74))," ")))</f>
        <v/>
      </c>
    </row>
    <row r="75" spans="1:12">
      <c r="A75" s="224">
        <v>68</v>
      </c>
      <c r="B75" s="78"/>
      <c r="C75" s="78"/>
      <c r="D75" s="78"/>
      <c r="E75" s="78"/>
      <c r="F75" s="78"/>
      <c r="G75" s="78"/>
      <c r="H75" s="78"/>
      <c r="I75" s="78"/>
      <c r="J75" s="131" t="str">
        <f t="shared" si="1"/>
        <v/>
      </c>
      <c r="K75" s="78"/>
      <c r="L75" s="236" t="str">
        <f>IF(K75="","",IF(K75="SI","No cal documentació",IF(J75&gt;0,(CONCATENATE("12c_",'Valoració '!$D$7,"00",A75))," ")))</f>
        <v/>
      </c>
    </row>
    <row r="76" spans="1:12">
      <c r="A76" s="224">
        <v>69</v>
      </c>
      <c r="B76" s="78"/>
      <c r="C76" s="78"/>
      <c r="D76" s="78"/>
      <c r="E76" s="78"/>
      <c r="F76" s="78"/>
      <c r="G76" s="78"/>
      <c r="H76" s="78"/>
      <c r="I76" s="78"/>
      <c r="J76" s="131" t="str">
        <f t="shared" si="1"/>
        <v/>
      </c>
      <c r="K76" s="78"/>
      <c r="L76" s="236" t="str">
        <f>IF(K76="","",IF(K76="SI","No cal documentació",IF(J76&gt;0,(CONCATENATE("12c_",'Valoració '!$D$7,"00",A76))," ")))</f>
        <v/>
      </c>
    </row>
    <row r="77" spans="1:12">
      <c r="A77" s="224">
        <v>70</v>
      </c>
      <c r="B77" s="78"/>
      <c r="C77" s="78"/>
      <c r="D77" s="78"/>
      <c r="E77" s="78"/>
      <c r="F77" s="78"/>
      <c r="G77" s="78"/>
      <c r="H77" s="78"/>
      <c r="I77" s="78"/>
      <c r="J77" s="131" t="str">
        <f t="shared" si="1"/>
        <v/>
      </c>
      <c r="K77" s="78"/>
      <c r="L77" s="236" t="str">
        <f>IF(K77="","",IF(K77="SI","No cal documentació",IF(J77&gt;0,(CONCATENATE("12c_",'Valoració '!$D$7,"00",A77))," ")))</f>
        <v/>
      </c>
    </row>
    <row r="78" spans="1:12">
      <c r="A78" s="224">
        <v>71</v>
      </c>
      <c r="B78" s="78"/>
      <c r="C78" s="78"/>
      <c r="D78" s="78"/>
      <c r="E78" s="78"/>
      <c r="F78" s="78"/>
      <c r="G78" s="78"/>
      <c r="H78" s="78"/>
      <c r="I78" s="78"/>
      <c r="J78" s="131" t="str">
        <f t="shared" si="1"/>
        <v/>
      </c>
      <c r="K78" s="78"/>
      <c r="L78" s="236" t="str">
        <f>IF(K78="","",IF(K78="SI","No cal documentació",IF(J78&gt;0,(CONCATENATE("12c_",'Valoració '!$D$7,"00",A78))," ")))</f>
        <v/>
      </c>
    </row>
    <row r="79" spans="1:12">
      <c r="A79" s="224">
        <v>72</v>
      </c>
      <c r="B79" s="78"/>
      <c r="C79" s="78"/>
      <c r="D79" s="78"/>
      <c r="E79" s="78"/>
      <c r="F79" s="78"/>
      <c r="G79" s="78"/>
      <c r="H79" s="78"/>
      <c r="I79" s="78"/>
      <c r="J79" s="131" t="str">
        <f t="shared" si="1"/>
        <v/>
      </c>
      <c r="K79" s="78"/>
      <c r="L79" s="236" t="str">
        <f>IF(K79="","",IF(K79="SI","No cal documentació",IF(J79&gt;0,(CONCATENATE("12c_",'Valoració '!$D$7,"00",A79))," ")))</f>
        <v/>
      </c>
    </row>
    <row r="80" spans="1:12">
      <c r="A80" s="224">
        <v>73</v>
      </c>
      <c r="B80" s="78"/>
      <c r="C80" s="78"/>
      <c r="D80" s="78"/>
      <c r="E80" s="78"/>
      <c r="F80" s="78"/>
      <c r="G80" s="78"/>
      <c r="H80" s="78"/>
      <c r="I80" s="78"/>
      <c r="J80" s="131" t="str">
        <f t="shared" si="1"/>
        <v/>
      </c>
      <c r="K80" s="78"/>
      <c r="L80" s="236" t="str">
        <f>IF(K80="","",IF(K80="SI","No cal documentació",IF(J80&gt;0,(CONCATENATE("12c_",'Valoració '!$D$7,"00",A80))," ")))</f>
        <v/>
      </c>
    </row>
    <row r="81" spans="1:12">
      <c r="A81" s="224">
        <v>74</v>
      </c>
      <c r="B81" s="78"/>
      <c r="C81" s="78"/>
      <c r="D81" s="78"/>
      <c r="E81" s="78"/>
      <c r="F81" s="78"/>
      <c r="G81" s="78"/>
      <c r="H81" s="78"/>
      <c r="I81" s="78"/>
      <c r="J81" s="131" t="str">
        <f t="shared" si="1"/>
        <v/>
      </c>
      <c r="K81" s="78"/>
      <c r="L81" s="236" t="str">
        <f>IF(K81="","",IF(K81="SI","No cal documentació",IF(J81&gt;0,(CONCATENATE("12c_",'Valoració '!$D$7,"00",A81))," ")))</f>
        <v/>
      </c>
    </row>
    <row r="82" spans="1:12">
      <c r="A82" s="224">
        <v>75</v>
      </c>
      <c r="B82" s="78"/>
      <c r="C82" s="78"/>
      <c r="D82" s="78"/>
      <c r="E82" s="78"/>
      <c r="F82" s="78"/>
      <c r="G82" s="78"/>
      <c r="H82" s="78"/>
      <c r="I82" s="78"/>
      <c r="J82" s="131" t="str">
        <f t="shared" si="1"/>
        <v/>
      </c>
      <c r="K82" s="78"/>
      <c r="L82" s="236" t="str">
        <f>IF(K82="","",IF(K82="SI","No cal documentació",IF(J82&gt;0,(CONCATENATE("12c_",'Valoració '!$D$7,"00",A82))," ")))</f>
        <v/>
      </c>
    </row>
    <row r="83" spans="1:12">
      <c r="A83" s="224">
        <v>76</v>
      </c>
      <c r="B83" s="78"/>
      <c r="C83" s="78"/>
      <c r="D83" s="78"/>
      <c r="E83" s="78"/>
      <c r="F83" s="78"/>
      <c r="G83" s="78"/>
      <c r="H83" s="78"/>
      <c r="I83" s="78"/>
      <c r="J83" s="131" t="str">
        <f t="shared" si="1"/>
        <v/>
      </c>
      <c r="K83" s="78"/>
      <c r="L83" s="236" t="str">
        <f>IF(K83="","",IF(K83="SI","No cal documentació",IF(J83&gt;0,(CONCATENATE("12c_",'Valoració '!$D$7,"00",A83))," ")))</f>
        <v/>
      </c>
    </row>
    <row r="84" spans="1:12">
      <c r="A84" s="224">
        <v>77</v>
      </c>
      <c r="B84" s="78"/>
      <c r="C84" s="78"/>
      <c r="D84" s="78"/>
      <c r="E84" s="78"/>
      <c r="F84" s="78"/>
      <c r="G84" s="78"/>
      <c r="H84" s="78"/>
      <c r="I84" s="78"/>
      <c r="J84" s="131" t="str">
        <f t="shared" si="1"/>
        <v/>
      </c>
      <c r="K84" s="78"/>
      <c r="L84" s="236" t="str">
        <f>IF(K84="","",IF(K84="SI","No cal documentació",IF(J84&gt;0,(CONCATENATE("12c_",'Valoració '!$D$7,"00",A84))," ")))</f>
        <v/>
      </c>
    </row>
    <row r="85" spans="1:12">
      <c r="A85" s="224">
        <v>78</v>
      </c>
      <c r="B85" s="78"/>
      <c r="C85" s="78"/>
      <c r="D85" s="78"/>
      <c r="E85" s="78"/>
      <c r="F85" s="78"/>
      <c r="G85" s="78"/>
      <c r="H85" s="78"/>
      <c r="I85" s="78"/>
      <c r="J85" s="131" t="str">
        <f t="shared" si="1"/>
        <v/>
      </c>
      <c r="K85" s="78"/>
      <c r="L85" s="236" t="str">
        <f>IF(K85="","",IF(K85="SI","No cal documentació",IF(J85&gt;0,(CONCATENATE("12c_",'Valoració '!$D$7,"00",A85))," ")))</f>
        <v/>
      </c>
    </row>
    <row r="86" spans="1:12">
      <c r="A86" s="224">
        <v>79</v>
      </c>
      <c r="B86" s="78"/>
      <c r="C86" s="78"/>
      <c r="D86" s="78"/>
      <c r="E86" s="78"/>
      <c r="F86" s="78"/>
      <c r="G86" s="78"/>
      <c r="H86" s="78"/>
      <c r="I86" s="78"/>
      <c r="J86" s="131" t="str">
        <f t="shared" si="1"/>
        <v/>
      </c>
      <c r="K86" s="78"/>
      <c r="L86" s="236" t="str">
        <f>IF(K86="","",IF(K86="SI","No cal documentació",IF(J86&gt;0,(CONCATENATE("12c_",'Valoració '!$D$7,"00",A86))," ")))</f>
        <v/>
      </c>
    </row>
    <row r="87" spans="1:12">
      <c r="A87" s="224">
        <v>80</v>
      </c>
      <c r="B87" s="78"/>
      <c r="C87" s="78"/>
      <c r="D87" s="78"/>
      <c r="E87" s="78"/>
      <c r="F87" s="78"/>
      <c r="G87" s="78"/>
      <c r="H87" s="78"/>
      <c r="I87" s="78"/>
      <c r="J87" s="131" t="str">
        <f t="shared" si="1"/>
        <v/>
      </c>
      <c r="K87" s="78"/>
      <c r="L87" s="236" t="str">
        <f>IF(K87="","",IF(K87="SI","No cal documentació",IF(J87&gt;0,(CONCATENATE("12c_",'Valoració '!$D$7,"00",A87))," ")))</f>
        <v/>
      </c>
    </row>
    <row r="88" spans="1:12">
      <c r="A88" s="224">
        <v>81</v>
      </c>
      <c r="B88" s="78"/>
      <c r="C88" s="78"/>
      <c r="D88" s="78"/>
      <c r="E88" s="78"/>
      <c r="F88" s="78"/>
      <c r="G88" s="78"/>
      <c r="H88" s="78"/>
      <c r="I88" s="78"/>
      <c r="J88" s="131" t="str">
        <f t="shared" si="1"/>
        <v/>
      </c>
      <c r="K88" s="78"/>
      <c r="L88" s="236" t="str">
        <f>IF(K88="","",IF(K88="SI","No cal documentació",IF(J88&gt;0,(CONCATENATE("12c_",'Valoració '!$D$7,"00",A88))," ")))</f>
        <v/>
      </c>
    </row>
    <row r="89" spans="1:12">
      <c r="A89" s="224">
        <v>82</v>
      </c>
      <c r="B89" s="78"/>
      <c r="C89" s="78"/>
      <c r="D89" s="78"/>
      <c r="E89" s="78"/>
      <c r="F89" s="78"/>
      <c r="G89" s="78"/>
      <c r="H89" s="78"/>
      <c r="I89" s="78"/>
      <c r="J89" s="131" t="str">
        <f t="shared" si="1"/>
        <v/>
      </c>
      <c r="K89" s="78"/>
      <c r="L89" s="236" t="str">
        <f>IF(K89="","",IF(K89="SI","No cal documentació",IF(J89&gt;0,(CONCATENATE("12c_",'Valoració '!$D$7,"00",A89))," ")))</f>
        <v/>
      </c>
    </row>
    <row r="90" spans="1:12">
      <c r="A90" s="224">
        <v>83</v>
      </c>
      <c r="B90" s="78"/>
      <c r="C90" s="78"/>
      <c r="D90" s="78"/>
      <c r="E90" s="78"/>
      <c r="F90" s="78"/>
      <c r="G90" s="78"/>
      <c r="H90" s="78"/>
      <c r="I90" s="78"/>
      <c r="J90" s="131" t="str">
        <f t="shared" si="1"/>
        <v/>
      </c>
      <c r="K90" s="78"/>
      <c r="L90" s="236" t="str">
        <f>IF(K90="","",IF(K90="SI","No cal documentació",IF(J90&gt;0,(CONCATENATE("12c_",'Valoració '!$D$7,"00",A90))," ")))</f>
        <v/>
      </c>
    </row>
    <row r="91" spans="1:12">
      <c r="A91" s="224">
        <v>84</v>
      </c>
      <c r="B91" s="78"/>
      <c r="C91" s="78"/>
      <c r="D91" s="78"/>
      <c r="E91" s="78"/>
      <c r="F91" s="78"/>
      <c r="G91" s="78"/>
      <c r="H91" s="78"/>
      <c r="I91" s="78"/>
      <c r="J91" s="131" t="str">
        <f t="shared" si="1"/>
        <v/>
      </c>
      <c r="K91" s="78"/>
      <c r="L91" s="236" t="str">
        <f>IF(K91="","",IF(K91="SI","No cal documentació",IF(J91&gt;0,(CONCATENATE("12c_",'Valoració '!$D$7,"00",A91))," ")))</f>
        <v/>
      </c>
    </row>
    <row r="92" spans="1:12">
      <c r="A92" s="224">
        <v>85</v>
      </c>
      <c r="B92" s="78"/>
      <c r="C92" s="78"/>
      <c r="D92" s="78"/>
      <c r="E92" s="78"/>
      <c r="F92" s="78"/>
      <c r="G92" s="78"/>
      <c r="H92" s="78"/>
      <c r="I92" s="78"/>
      <c r="J92" s="131" t="str">
        <f t="shared" si="1"/>
        <v/>
      </c>
      <c r="K92" s="78"/>
      <c r="L92" s="236" t="str">
        <f>IF(K92="","",IF(K92="SI","No cal documentació",IF(J92&gt;0,(CONCATENATE("12c_",'Valoració '!$D$7,"00",A92))," ")))</f>
        <v/>
      </c>
    </row>
    <row r="93" spans="1:12">
      <c r="A93" s="224">
        <v>86</v>
      </c>
      <c r="B93" s="78"/>
      <c r="C93" s="78"/>
      <c r="D93" s="78"/>
      <c r="E93" s="78"/>
      <c r="F93" s="78"/>
      <c r="G93" s="78"/>
      <c r="H93" s="78"/>
      <c r="I93" s="78"/>
      <c r="J93" s="131" t="str">
        <f t="shared" si="1"/>
        <v/>
      </c>
      <c r="K93" s="78"/>
      <c r="L93" s="236" t="str">
        <f>IF(K93="","",IF(K93="SI","No cal documentació",IF(J93&gt;0,(CONCATENATE("12c_",'Valoració '!$D$7,"00",A93))," ")))</f>
        <v/>
      </c>
    </row>
    <row r="94" spans="1:12">
      <c r="A94" s="224">
        <v>87</v>
      </c>
      <c r="B94" s="78"/>
      <c r="C94" s="78"/>
      <c r="D94" s="78"/>
      <c r="E94" s="78"/>
      <c r="F94" s="78"/>
      <c r="G94" s="78"/>
      <c r="H94" s="78"/>
      <c r="I94" s="78"/>
      <c r="J94" s="131" t="str">
        <f t="shared" si="1"/>
        <v/>
      </c>
      <c r="K94" s="78"/>
      <c r="L94" s="236" t="str">
        <f>IF(K94="","",IF(K94="SI","No cal documentació",IF(J94&gt;0,(CONCATENATE("12c_",'Valoració '!$D$7,"00",A94))," ")))</f>
        <v/>
      </c>
    </row>
    <row r="95" spans="1:12">
      <c r="A95" s="224">
        <v>88</v>
      </c>
      <c r="B95" s="78"/>
      <c r="C95" s="78"/>
      <c r="D95" s="78"/>
      <c r="E95" s="78"/>
      <c r="F95" s="78"/>
      <c r="G95" s="78"/>
      <c r="H95" s="78"/>
      <c r="I95" s="78"/>
      <c r="J95" s="131" t="str">
        <f t="shared" si="1"/>
        <v/>
      </c>
      <c r="K95" s="78"/>
      <c r="L95" s="236" t="str">
        <f>IF(K95="","",IF(K95="SI","No cal documentació",IF(J95&gt;0,(CONCATENATE("12c_",'Valoració '!$D$7,"00",A95))," ")))</f>
        <v/>
      </c>
    </row>
    <row r="96" spans="1:12">
      <c r="A96" s="224">
        <v>89</v>
      </c>
      <c r="B96" s="78"/>
      <c r="C96" s="78"/>
      <c r="D96" s="78"/>
      <c r="E96" s="78"/>
      <c r="F96" s="78"/>
      <c r="G96" s="78"/>
      <c r="H96" s="78"/>
      <c r="I96" s="78"/>
      <c r="J96" s="131" t="str">
        <f t="shared" si="1"/>
        <v/>
      </c>
      <c r="K96" s="78"/>
      <c r="L96" s="236" t="str">
        <f>IF(K96="","",IF(K96="SI","No cal documentació",IF(J96&gt;0,(CONCATENATE("12c_",'Valoració '!$D$7,"00",A96))," ")))</f>
        <v/>
      </c>
    </row>
    <row r="97" spans="1:12">
      <c r="A97" s="224">
        <v>90</v>
      </c>
      <c r="B97" s="78"/>
      <c r="C97" s="78"/>
      <c r="D97" s="78"/>
      <c r="E97" s="78"/>
      <c r="F97" s="78"/>
      <c r="G97" s="78"/>
      <c r="H97" s="78"/>
      <c r="I97" s="78"/>
      <c r="J97" s="131" t="str">
        <f t="shared" si="1"/>
        <v/>
      </c>
      <c r="K97" s="78"/>
      <c r="L97" s="236" t="str">
        <f>IF(K97="","",IF(K97="SI","No cal documentació",IF(J97&gt;0,(CONCATENATE("12c_",'Valoració '!$D$7,"00",A97))," ")))</f>
        <v/>
      </c>
    </row>
    <row r="98" spans="1:12">
      <c r="A98" s="224">
        <v>91</v>
      </c>
      <c r="B98" s="78"/>
      <c r="C98" s="78"/>
      <c r="D98" s="78"/>
      <c r="E98" s="78"/>
      <c r="F98" s="78"/>
      <c r="G98" s="78"/>
      <c r="H98" s="78"/>
      <c r="I98" s="78"/>
      <c r="J98" s="131" t="str">
        <f t="shared" si="1"/>
        <v/>
      </c>
      <c r="K98" s="78"/>
      <c r="L98" s="236" t="str">
        <f>IF(K98="","",IF(K98="SI","No cal documentació",IF(J98&gt;0,(CONCATENATE("12c_",'Valoració '!$D$7,"00",A98))," ")))</f>
        <v/>
      </c>
    </row>
    <row r="99" spans="1:12">
      <c r="A99" s="224">
        <v>92</v>
      </c>
      <c r="B99" s="78"/>
      <c r="C99" s="78"/>
      <c r="D99" s="78"/>
      <c r="E99" s="78"/>
      <c r="F99" s="78"/>
      <c r="G99" s="78"/>
      <c r="H99" s="78"/>
      <c r="I99" s="78"/>
      <c r="J99" s="131" t="str">
        <f t="shared" si="1"/>
        <v/>
      </c>
      <c r="K99" s="78"/>
      <c r="L99" s="236" t="str">
        <f>IF(K99="","",IF(K99="SI","No cal documentació",IF(J99&gt;0,(CONCATENATE("12c_",'Valoració '!$D$7,"00",A99))," ")))</f>
        <v/>
      </c>
    </row>
    <row r="100" spans="1:12">
      <c r="A100" s="224">
        <v>93</v>
      </c>
      <c r="B100" s="78"/>
      <c r="C100" s="78"/>
      <c r="D100" s="78"/>
      <c r="E100" s="78"/>
      <c r="F100" s="78"/>
      <c r="G100" s="78"/>
      <c r="H100" s="78"/>
      <c r="I100" s="78"/>
      <c r="J100" s="131" t="str">
        <f t="shared" si="1"/>
        <v/>
      </c>
      <c r="K100" s="78"/>
      <c r="L100" s="236" t="str">
        <f>IF(K100="","",IF(K100="SI","No cal documentació",IF(J100&gt;0,(CONCATENATE("12c_",'Valoració '!$D$7,"00",A100))," ")))</f>
        <v/>
      </c>
    </row>
    <row r="101" spans="1:12">
      <c r="A101" s="224">
        <v>94</v>
      </c>
      <c r="B101" s="78"/>
      <c r="C101" s="78"/>
      <c r="D101" s="78"/>
      <c r="E101" s="78"/>
      <c r="F101" s="78"/>
      <c r="G101" s="78"/>
      <c r="H101" s="78"/>
      <c r="I101" s="78"/>
      <c r="J101" s="131" t="str">
        <f t="shared" si="1"/>
        <v/>
      </c>
      <c r="K101" s="78"/>
      <c r="L101" s="236" t="str">
        <f>IF(K101="","",IF(K101="SI","No cal documentació",IF(J101&gt;0,(CONCATENATE("12c_",'Valoració '!$D$7,"00",A101))," ")))</f>
        <v/>
      </c>
    </row>
    <row r="102" spans="1:12">
      <c r="A102" s="224">
        <v>95</v>
      </c>
      <c r="B102" s="78"/>
      <c r="C102" s="78"/>
      <c r="D102" s="78"/>
      <c r="E102" s="78"/>
      <c r="F102" s="78"/>
      <c r="G102" s="78"/>
      <c r="H102" s="78"/>
      <c r="I102" s="78"/>
      <c r="J102" s="131" t="str">
        <f t="shared" si="1"/>
        <v/>
      </c>
      <c r="K102" s="78"/>
      <c r="L102" s="236" t="str">
        <f>IF(K102="","",IF(K102="SI","No cal documentació",IF(J102&gt;0,(CONCATENATE("12c_",'Valoració '!$D$7,"00",A102))," ")))</f>
        <v/>
      </c>
    </row>
    <row r="103" spans="1:12">
      <c r="A103" s="224">
        <v>96</v>
      </c>
      <c r="B103" s="78"/>
      <c r="C103" s="78"/>
      <c r="D103" s="78"/>
      <c r="E103" s="78"/>
      <c r="F103" s="78"/>
      <c r="G103" s="78"/>
      <c r="H103" s="78"/>
      <c r="I103" s="78"/>
      <c r="J103" s="131" t="str">
        <f t="shared" si="1"/>
        <v/>
      </c>
      <c r="K103" s="78"/>
      <c r="L103" s="236" t="str">
        <f>IF(K103="","",IF(K103="SI","No cal documentació",IF(J103&gt;0,(CONCATENATE("12c_",'Valoració '!$D$7,"00",A103))," ")))</f>
        <v/>
      </c>
    </row>
    <row r="104" spans="1:12">
      <c r="A104" s="224">
        <v>97</v>
      </c>
      <c r="B104" s="78"/>
      <c r="C104" s="78"/>
      <c r="D104" s="78"/>
      <c r="E104" s="78"/>
      <c r="F104" s="78"/>
      <c r="G104" s="78"/>
      <c r="H104" s="78"/>
      <c r="I104" s="78"/>
      <c r="J104" s="131" t="str">
        <f t="shared" si="1"/>
        <v/>
      </c>
      <c r="K104" s="78"/>
      <c r="L104" s="236" t="str">
        <f>IF(K104="","",IF(K104="SI","No cal documentació",IF(J104&gt;0,(CONCATENATE("12c_",'Valoració '!$D$7,"00",A104))," ")))</f>
        <v/>
      </c>
    </row>
    <row r="105" spans="1:12">
      <c r="A105" s="224">
        <v>98</v>
      </c>
      <c r="B105" s="78"/>
      <c r="C105" s="78"/>
      <c r="D105" s="78"/>
      <c r="E105" s="78"/>
      <c r="F105" s="78"/>
      <c r="G105" s="78"/>
      <c r="H105" s="78"/>
      <c r="I105" s="78"/>
      <c r="J105" s="131" t="str">
        <f t="shared" si="1"/>
        <v/>
      </c>
      <c r="K105" s="78"/>
      <c r="L105" s="236" t="str">
        <f>IF(K105="","",IF(K105="SI","No cal documentació",IF(J105&gt;0,(CONCATENATE("12c_",'Valoració '!$D$7,"00",A105))," ")))</f>
        <v/>
      </c>
    </row>
    <row r="106" spans="1:12">
      <c r="A106" s="224">
        <v>99</v>
      </c>
      <c r="B106" s="78"/>
      <c r="C106" s="78"/>
      <c r="D106" s="78"/>
      <c r="E106" s="78"/>
      <c r="F106" s="78"/>
      <c r="G106" s="78"/>
      <c r="H106" s="78"/>
      <c r="I106" s="78"/>
      <c r="J106" s="131" t="str">
        <f t="shared" si="1"/>
        <v/>
      </c>
      <c r="K106" s="78"/>
      <c r="L106" s="236" t="str">
        <f>IF(K106="","",IF(K106="SI","No cal documentació",IF(J106&gt;0,(CONCATENATE("12c_",'Valoració '!$D$7,"00",A106))," ")))</f>
        <v/>
      </c>
    </row>
    <row r="107" spans="1:12">
      <c r="A107" s="230">
        <v>100</v>
      </c>
      <c r="B107" s="222"/>
      <c r="C107" s="222"/>
      <c r="D107" s="222"/>
      <c r="E107" s="222"/>
      <c r="F107" s="222"/>
      <c r="G107" s="222"/>
      <c r="H107" s="222"/>
      <c r="I107" s="222"/>
      <c r="J107" s="223" t="str">
        <f t="shared" si="1"/>
        <v/>
      </c>
      <c r="K107" s="222"/>
      <c r="L107" s="237" t="str">
        <f>IF(K107="","",IF(K107="SI","No cal documentació",IF(J107&gt;0,(CONCATENATE("12c_",'Valoració '!$D$7,"00",A107))," ")))</f>
        <v/>
      </c>
    </row>
  </sheetData>
  <sheetProtection algorithmName="SHA-512" hashValue="ZxOs5kGOktTQBS1ksKeHo43ixEKN2GmEhmVz66uapmQsfPkdTTp+0yTRAApyQLTktt5+sfxiKbR9fnEOBP92Bw==" saltValue="g5nfggzez7uyTuZCV4Z3eA==" spinCount="100000" sheet="1" objects="1" scenarios="1"/>
  <mergeCells count="3">
    <mergeCell ref="A6:I6"/>
    <mergeCell ref="A1:C1"/>
    <mergeCell ref="A2:C2"/>
  </mergeCells>
  <dataValidations count="1">
    <dataValidation type="list" allowBlank="1" showInputMessage="1" showErrorMessage="1" sqref="K8:K107 F8:G107" xr:uid="{00000000-0002-0000-0800-000000000000}">
      <formula1>"si, no"</formula1>
    </dataValidation>
  </dataValidations>
  <hyperlinks>
    <hyperlink ref="P4" r:id="rId1" xr:uid="{00000000-0004-0000-0800-000000000000}"/>
    <hyperlink ref="A4" r:id="rId2" xr:uid="{00000000-0004-0000-0800-000001000000}"/>
  </hyperlinks>
  <pageMargins left="0.7" right="0.7" top="0.75" bottom="0.75" header="0.3" footer="0.3"/>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ull7"/>
  <dimension ref="A1:K209"/>
  <sheetViews>
    <sheetView zoomScale="75" zoomScaleNormal="75" workbookViewId="0">
      <selection activeCell="A7" sqref="A7"/>
    </sheetView>
  </sheetViews>
  <sheetFormatPr defaultColWidth="9.140625" defaultRowHeight="15"/>
  <cols>
    <col min="2" max="2" width="154.7109375" customWidth="1"/>
    <col min="3" max="3" width="25.140625" customWidth="1"/>
    <col min="4" max="4" width="35" customWidth="1"/>
    <col min="5" max="5" width="15.140625" customWidth="1"/>
    <col min="6" max="6" width="97.85546875" style="164" customWidth="1"/>
    <col min="7" max="7" width="9.42578125" style="79" bestFit="1" customWidth="1"/>
    <col min="8" max="8" width="9.42578125" style="79" customWidth="1"/>
    <col min="9" max="9" width="11.85546875" style="79" bestFit="1" customWidth="1"/>
    <col min="10" max="10" width="9.140625" style="79"/>
    <col min="11" max="11" width="30.5703125" customWidth="1"/>
  </cols>
  <sheetData>
    <row r="1" spans="1:11">
      <c r="A1" s="369" t="s">
        <v>495</v>
      </c>
      <c r="B1" s="369"/>
      <c r="F1" s="13"/>
    </row>
    <row r="2" spans="1:11">
      <c r="A2" s="369"/>
      <c r="B2" s="369"/>
      <c r="F2" s="13"/>
    </row>
    <row r="3" spans="1:11">
      <c r="F3" s="13"/>
    </row>
    <row r="4" spans="1:11" ht="21">
      <c r="A4" s="23" t="s">
        <v>454</v>
      </c>
      <c r="B4" s="77" t="s">
        <v>496</v>
      </c>
      <c r="C4" s="82">
        <f>IFERROR((IF(H6&gt;3,3,H6)+SUM(I8:I207)*3+SUM(J8:J207)*2),0)</f>
        <v>0</v>
      </c>
      <c r="D4" s="151"/>
      <c r="E4" s="76"/>
      <c r="F4" s="13"/>
    </row>
    <row r="5" spans="1:11" ht="18.75">
      <c r="A5" s="48"/>
      <c r="B5" s="12"/>
      <c r="C5" s="21"/>
      <c r="D5" s="21"/>
      <c r="F5" s="13"/>
    </row>
    <row r="6" spans="1:11" ht="15.75">
      <c r="A6" s="367" t="s">
        <v>497</v>
      </c>
      <c r="B6" s="368"/>
      <c r="C6" s="17"/>
      <c r="D6" s="17"/>
      <c r="E6" s="17"/>
      <c r="F6" s="74"/>
      <c r="G6" s="80"/>
      <c r="H6" s="81">
        <f>SUM(H8:H207)</f>
        <v>0</v>
      </c>
      <c r="I6" s="80"/>
      <c r="J6" s="80"/>
      <c r="K6" s="17"/>
    </row>
    <row r="7" spans="1:11" ht="158.25" customHeight="1" thickBot="1">
      <c r="A7" s="206" t="s">
        <v>456</v>
      </c>
      <c r="B7" s="207" t="s">
        <v>498</v>
      </c>
      <c r="C7" s="207" t="s">
        <v>499</v>
      </c>
      <c r="D7" s="207" t="s">
        <v>500</v>
      </c>
      <c r="E7" s="208" t="s">
        <v>501</v>
      </c>
      <c r="F7" s="209" t="s">
        <v>502</v>
      </c>
      <c r="G7" s="210" t="s">
        <v>503</v>
      </c>
      <c r="H7" s="210" t="s">
        <v>504</v>
      </c>
      <c r="I7" s="210" t="s">
        <v>505</v>
      </c>
      <c r="J7" s="210" t="s">
        <v>506</v>
      </c>
      <c r="K7" s="211" t="s">
        <v>461</v>
      </c>
    </row>
    <row r="8" spans="1:11" ht="15.75" thickBot="1">
      <c r="A8" s="212">
        <v>1</v>
      </c>
      <c r="B8" s="213"/>
      <c r="C8" s="214"/>
      <c r="D8" s="215"/>
      <c r="E8" s="215"/>
      <c r="F8" s="216"/>
      <c r="G8" s="277">
        <f>IFERROR(1/(IF(C8=1,1,IF(C8=2,2,IF(C8=3,4,"indicar quartil")))),0)</f>
        <v>0</v>
      </c>
      <c r="H8" s="278">
        <f>IFERROR(IF(D8="Grup 1",2,IF(D8="Grup 2",1,0))/'Valoració '!$G$36,0)</f>
        <v>0</v>
      </c>
      <c r="I8" s="278">
        <f>IF(C8=1,G8/'Valoració '!$G$36,IF(C8=2,G8/('Valoració '!$G$36*2),IF(C8=3,G8/('Valoració '!$G$36*4),0)))</f>
        <v>0</v>
      </c>
      <c r="J8" s="278">
        <f>IFERROR(E8/(100*(VLOOKUP('1.2.d.Publicacions'!F8,WoS[#All],2))),0)</f>
        <v>0</v>
      </c>
      <c r="K8" s="279" t="str">
        <f>IF(B8&lt;&gt;"",CONCATENATE('Valoració '!$D$7,"1.2.d_","00",'1.2.d.Publicacions'!A8),"")</f>
        <v/>
      </c>
    </row>
    <row r="9" spans="1:11" ht="15.75" thickBot="1">
      <c r="A9" s="212">
        <v>2</v>
      </c>
      <c r="B9" s="213"/>
      <c r="C9" s="214"/>
      <c r="D9" s="215"/>
      <c r="E9" s="215"/>
      <c r="F9" s="216"/>
      <c r="G9" s="277">
        <f t="shared" ref="G9:G72" si="0">IFERROR(1/(IF(C9=1,1,IF(C9=2,2,IF(C9=3,4,"indicar quartil")))),0)</f>
        <v>0</v>
      </c>
      <c r="H9" s="278">
        <f>IFERROR(IF(D9="Grup 1",2,IF(D9="Grup 2",1,0))/'Valoració '!$G$36,0)</f>
        <v>0</v>
      </c>
      <c r="I9" s="278">
        <f>IF(C9=1,G9/'Valoració '!$G$36,IF(C9=2,G9/('Valoració '!$G$36*2),IF(C9=3,G9/('Valoració '!$G$36*4),0)))</f>
        <v>0</v>
      </c>
      <c r="J9" s="278">
        <f>IFERROR(E9/(100*(VLOOKUP('1.2.d.Publicacions'!F9,WoS[#All],2))),0)</f>
        <v>0</v>
      </c>
      <c r="K9" s="279" t="str">
        <f>IF(B9&lt;&gt;"",CONCATENATE('Valoració '!$D$7,"1.2.d_","00",'1.2.d.Publicacions'!A9),"")</f>
        <v/>
      </c>
    </row>
    <row r="10" spans="1:11" ht="15.75" thickBot="1">
      <c r="A10" s="212">
        <v>3</v>
      </c>
      <c r="B10" s="213"/>
      <c r="C10" s="214"/>
      <c r="D10" s="215"/>
      <c r="E10" s="215"/>
      <c r="F10" s="216"/>
      <c r="G10" s="277">
        <f t="shared" si="0"/>
        <v>0</v>
      </c>
      <c r="H10" s="278">
        <f>IFERROR(IF(D10="Grup 1",2,IF(D10="Grup 2",1,0))/'Valoració '!$G$36,0)</f>
        <v>0</v>
      </c>
      <c r="I10" s="278">
        <f>IF(C10=1,G10/'Valoració '!$G$36,IF(C10=2,G10/('Valoració '!$G$36*2),IF(C10=3,G10/('Valoració '!$G$36*4),0)))</f>
        <v>0</v>
      </c>
      <c r="J10" s="278">
        <f>IFERROR(E10/(100*(VLOOKUP('1.2.d.Publicacions'!F10,WoS[#All],2))),0)</f>
        <v>0</v>
      </c>
      <c r="K10" s="279" t="str">
        <f>IF(B10&lt;&gt;"",CONCATENATE('Valoració '!$D$7,"1.2.d_","00",'1.2.d.Publicacions'!A10),"")</f>
        <v/>
      </c>
    </row>
    <row r="11" spans="1:11" ht="15.75" thickBot="1">
      <c r="A11" s="212">
        <v>4</v>
      </c>
      <c r="B11" s="213"/>
      <c r="C11" s="214"/>
      <c r="D11" s="215"/>
      <c r="E11" s="215"/>
      <c r="F11" s="216"/>
      <c r="G11" s="277">
        <f t="shared" si="0"/>
        <v>0</v>
      </c>
      <c r="H11" s="278">
        <f>IFERROR(IF(D11="Grup 1",2,IF(D11="Grup 2",1,0))/'Valoració '!$G$36,0)</f>
        <v>0</v>
      </c>
      <c r="I11" s="278">
        <f>IF(C11=1,G11/'Valoració '!$G$36,IF(C11=2,G11/('Valoració '!$G$36*2),IF(C11=3,G11/('Valoració '!$G$36*4),0)))</f>
        <v>0</v>
      </c>
      <c r="J11" s="278">
        <f>IFERROR(E11/(100*(VLOOKUP('1.2.d.Publicacions'!F11,WoS[#All],2))),0)</f>
        <v>0</v>
      </c>
      <c r="K11" s="279" t="str">
        <f>IF(B11&lt;&gt;"",CONCATENATE('Valoració '!$D$7,"1.2.d_","00",'1.2.d.Publicacions'!A11),"")</f>
        <v/>
      </c>
    </row>
    <row r="12" spans="1:11" ht="15.75" thickBot="1">
      <c r="A12" s="212">
        <v>5</v>
      </c>
      <c r="B12" s="213"/>
      <c r="C12" s="214"/>
      <c r="D12" s="215"/>
      <c r="E12" s="215"/>
      <c r="F12" s="216"/>
      <c r="G12" s="277">
        <f t="shared" si="0"/>
        <v>0</v>
      </c>
      <c r="H12" s="278">
        <f>IFERROR(IF(D12="Grup 1",2,IF(D12="Grup 2",1,0))/'Valoració '!$G$36,0)</f>
        <v>0</v>
      </c>
      <c r="I12" s="278">
        <f>IF(C12=1,G12/'Valoració '!$G$36,IF(C12=2,G12/('Valoració '!$G$36*2),IF(C12=3,G12/('Valoració '!$G$36*4),0)))</f>
        <v>0</v>
      </c>
      <c r="J12" s="278">
        <f>IFERROR(E12/(100*(VLOOKUP('1.2.d.Publicacions'!F12,WoS[#All],2))),0)</f>
        <v>0</v>
      </c>
      <c r="K12" s="279" t="str">
        <f>IF(B12&lt;&gt;"",CONCATENATE('Valoració '!$D$7,"1.2.d_","00",'1.2.d.Publicacions'!A12),"")</f>
        <v/>
      </c>
    </row>
    <row r="13" spans="1:11" ht="15.75" thickBot="1">
      <c r="A13" s="212">
        <v>6</v>
      </c>
      <c r="B13" s="213"/>
      <c r="C13" s="214"/>
      <c r="D13" s="215"/>
      <c r="E13" s="215"/>
      <c r="F13" s="216"/>
      <c r="G13" s="277">
        <f t="shared" si="0"/>
        <v>0</v>
      </c>
      <c r="H13" s="278">
        <f>IFERROR(IF(D13="Grup 1",2,IF(D13="Grup 2",1,0))/'Valoració '!$G$36,0)</f>
        <v>0</v>
      </c>
      <c r="I13" s="278">
        <f>IF(C13=1,G13/'Valoració '!$G$36,IF(C13=2,G13/('Valoració '!$G$36*2),IF(C13=3,G13/('Valoració '!$G$36*4),0)))</f>
        <v>0</v>
      </c>
      <c r="J13" s="278">
        <f>IFERROR(E13/(100*(VLOOKUP('1.2.d.Publicacions'!F13,WoS[#All],2))),0)</f>
        <v>0</v>
      </c>
      <c r="K13" s="279" t="str">
        <f>IF(B13&lt;&gt;"",CONCATENATE('Valoració '!$D$7,"1.2.d_","00",'1.2.d.Publicacions'!A13),"")</f>
        <v/>
      </c>
    </row>
    <row r="14" spans="1:11" ht="15.75" thickBot="1">
      <c r="A14" s="212">
        <v>7</v>
      </c>
      <c r="B14" s="213"/>
      <c r="C14" s="214"/>
      <c r="D14" s="215"/>
      <c r="E14" s="215"/>
      <c r="F14" s="216"/>
      <c r="G14" s="277">
        <f t="shared" si="0"/>
        <v>0</v>
      </c>
      <c r="H14" s="278">
        <f>IFERROR(IF(D14="Grup 1",2,IF(D14="Grup 2",1,0))/'Valoració '!$G$36,0)</f>
        <v>0</v>
      </c>
      <c r="I14" s="278">
        <f>IF(C14=1,G14/'Valoració '!$G$36,IF(C14=2,G14/('Valoració '!$G$36*2),IF(C14=3,G14/('Valoració '!$G$36*4),0)))</f>
        <v>0</v>
      </c>
      <c r="J14" s="278">
        <f>IFERROR(E14/(100*(VLOOKUP('1.2.d.Publicacions'!F14,WoS[#All],2))),0)</f>
        <v>0</v>
      </c>
      <c r="K14" s="279" t="str">
        <f>IF(B14&lt;&gt;"",CONCATENATE('Valoració '!$D$7,"1.2.d_","00",'1.2.d.Publicacions'!A14),"")</f>
        <v/>
      </c>
    </row>
    <row r="15" spans="1:11" ht="15.75" thickBot="1">
      <c r="A15" s="212">
        <v>8</v>
      </c>
      <c r="B15" s="213"/>
      <c r="C15" s="214"/>
      <c r="D15" s="215"/>
      <c r="E15" s="215"/>
      <c r="F15" s="216"/>
      <c r="G15" s="277">
        <f t="shared" si="0"/>
        <v>0</v>
      </c>
      <c r="H15" s="278">
        <f>IFERROR(IF(D15="Grup 1",2,IF(D15="Grup 2",1,0))/'Valoració '!$G$36,0)</f>
        <v>0</v>
      </c>
      <c r="I15" s="278">
        <f>IF(C15=1,G15/'Valoració '!$G$36,IF(C15=2,G15/('Valoració '!$G$36*2),IF(C15=3,G15/('Valoració '!$G$36*4),0)))</f>
        <v>0</v>
      </c>
      <c r="J15" s="278">
        <f>IFERROR(E15/(100*(VLOOKUP('1.2.d.Publicacions'!F15,WoS[#All],2))),0)</f>
        <v>0</v>
      </c>
      <c r="K15" s="279" t="str">
        <f>IF(B15&lt;&gt;"",CONCATENATE('Valoració '!$D$7,"1.2.d_","00",'1.2.d.Publicacions'!A15),"")</f>
        <v/>
      </c>
    </row>
    <row r="16" spans="1:11" ht="15.75" thickBot="1">
      <c r="A16" s="212">
        <v>9</v>
      </c>
      <c r="B16" s="213"/>
      <c r="C16" s="214"/>
      <c r="D16" s="215"/>
      <c r="E16" s="215"/>
      <c r="F16" s="216"/>
      <c r="G16" s="277">
        <f t="shared" si="0"/>
        <v>0</v>
      </c>
      <c r="H16" s="278">
        <f>IFERROR(IF(D16="Grup 1",2,IF(D16="Grup 2",1,0))/'Valoració '!$G$36,0)</f>
        <v>0</v>
      </c>
      <c r="I16" s="278">
        <f>IF(C16=1,G16/'Valoració '!$G$36,IF(C16=2,G16/('Valoració '!$G$36*2),IF(C16=3,G16/('Valoració '!$G$36*4),0)))</f>
        <v>0</v>
      </c>
      <c r="J16" s="278">
        <f>IFERROR(E16/(100*(VLOOKUP('1.2.d.Publicacions'!F16,WoS[#All],2))),0)</f>
        <v>0</v>
      </c>
      <c r="K16" s="279" t="str">
        <f>IF(B16&lt;&gt;"",CONCATENATE('Valoració '!$D$7,"1.2.d_","00",'1.2.d.Publicacions'!A16),"")</f>
        <v/>
      </c>
    </row>
    <row r="17" spans="1:11" ht="15.75" thickBot="1">
      <c r="A17" s="212">
        <v>10</v>
      </c>
      <c r="B17" s="213"/>
      <c r="C17" s="214"/>
      <c r="D17" s="215"/>
      <c r="E17" s="215"/>
      <c r="F17" s="216"/>
      <c r="G17" s="277">
        <f t="shared" si="0"/>
        <v>0</v>
      </c>
      <c r="H17" s="278">
        <f>IFERROR(IF(D17="Grup 1",2,IF(D17="Grup 2",1,0))/'Valoració '!$G$36,0)</f>
        <v>0</v>
      </c>
      <c r="I17" s="278">
        <f>IF(C17=1,G17/'Valoració '!$G$36,IF(C17=2,G17/('Valoració '!$G$36*2),IF(C17=3,G17/('Valoració '!$G$36*4),0)))</f>
        <v>0</v>
      </c>
      <c r="J17" s="278">
        <f>IFERROR(E17/(100*(VLOOKUP('1.2.d.Publicacions'!F17,WoS[#All],2))),0)</f>
        <v>0</v>
      </c>
      <c r="K17" s="279" t="str">
        <f>IF(B17&lt;&gt;"",CONCATENATE('Valoració '!$D$7,"1.2.d_","00",'1.2.d.Publicacions'!A17),"")</f>
        <v/>
      </c>
    </row>
    <row r="18" spans="1:11" ht="15.75" thickBot="1">
      <c r="A18" s="212">
        <v>11</v>
      </c>
      <c r="B18" s="213"/>
      <c r="C18" s="214"/>
      <c r="D18" s="215"/>
      <c r="E18" s="215"/>
      <c r="F18" s="216"/>
      <c r="G18" s="277">
        <f t="shared" si="0"/>
        <v>0</v>
      </c>
      <c r="H18" s="278">
        <f>IFERROR(IF(D18="Grup 1",2,IF(D18="Grup 2",1,0))/'Valoració '!$G$36,0)</f>
        <v>0</v>
      </c>
      <c r="I18" s="278">
        <f>IF(C18=1,G18/'Valoració '!$G$36,IF(C18=2,G18/('Valoració '!$G$36*2),IF(C18=3,G18/('Valoració '!$G$36*4),0)))</f>
        <v>0</v>
      </c>
      <c r="J18" s="278">
        <f>IFERROR(E18/(100*(VLOOKUP('1.2.d.Publicacions'!F18,WoS[#All],2))),0)</f>
        <v>0</v>
      </c>
      <c r="K18" s="279" t="str">
        <f>IF(B18&lt;&gt;"",CONCATENATE('Valoració '!$D$7,"1.2.d_","00",'1.2.d.Publicacions'!A18),"")</f>
        <v/>
      </c>
    </row>
    <row r="19" spans="1:11" ht="15.75" thickBot="1">
      <c r="A19" s="212">
        <v>12</v>
      </c>
      <c r="B19" s="213"/>
      <c r="C19" s="214"/>
      <c r="D19" s="215"/>
      <c r="E19" s="215"/>
      <c r="F19" s="216"/>
      <c r="G19" s="277">
        <f t="shared" si="0"/>
        <v>0</v>
      </c>
      <c r="H19" s="278">
        <f>IFERROR(IF(D19="Grup 1",2,IF(D19="Grup 2",1,0))/'Valoració '!$G$36,0)</f>
        <v>0</v>
      </c>
      <c r="I19" s="278">
        <f>IF(C19=1,G19/'Valoració '!$G$36,IF(C19=2,G19/('Valoració '!$G$36*2),IF(C19=3,G19/('Valoració '!$G$36*4),0)))</f>
        <v>0</v>
      </c>
      <c r="J19" s="278">
        <f>IFERROR(E19/(100*(VLOOKUP('1.2.d.Publicacions'!F19,WoS[#All],2))),0)</f>
        <v>0</v>
      </c>
      <c r="K19" s="279" t="str">
        <f>IF(B19&lt;&gt;"",CONCATENATE('Valoració '!$D$7,"1.2.d_","00",'1.2.d.Publicacions'!A19),"")</f>
        <v/>
      </c>
    </row>
    <row r="20" spans="1:11" ht="15.75" thickBot="1">
      <c r="A20" s="212">
        <v>13</v>
      </c>
      <c r="B20" s="213"/>
      <c r="C20" s="214"/>
      <c r="D20" s="215"/>
      <c r="E20" s="215"/>
      <c r="F20" s="216"/>
      <c r="G20" s="277">
        <f t="shared" si="0"/>
        <v>0</v>
      </c>
      <c r="H20" s="278">
        <f>IFERROR(IF(D20="Grup 1",2,IF(D20="Grup 2",1,0))/'Valoració '!$G$36,0)</f>
        <v>0</v>
      </c>
      <c r="I20" s="278">
        <f>IF(C20=1,G20/'Valoració '!$G$36,IF(C20=2,G20/('Valoració '!$G$36*2),IF(C20=3,G20/('Valoració '!$G$36*4),0)))</f>
        <v>0</v>
      </c>
      <c r="J20" s="278">
        <f>IFERROR(E20/(100*(VLOOKUP('1.2.d.Publicacions'!F20,WoS[#All],2))),0)</f>
        <v>0</v>
      </c>
      <c r="K20" s="279" t="str">
        <f>IF(B20&lt;&gt;"",CONCATENATE('Valoració '!$D$7,"1.2.d_","00",'1.2.d.Publicacions'!A20),"")</f>
        <v/>
      </c>
    </row>
    <row r="21" spans="1:11" ht="15.75" thickBot="1">
      <c r="A21" s="212">
        <v>14</v>
      </c>
      <c r="B21" s="213"/>
      <c r="C21" s="214"/>
      <c r="D21" s="215"/>
      <c r="E21" s="215"/>
      <c r="F21" s="216"/>
      <c r="G21" s="277">
        <f t="shared" si="0"/>
        <v>0</v>
      </c>
      <c r="H21" s="278">
        <f>IFERROR(IF(D21="Grup 1",2,IF(D21="Grup 2",1,0))/'Valoració '!$G$36,0)</f>
        <v>0</v>
      </c>
      <c r="I21" s="278">
        <f>IF(C21=1,G21/'Valoració '!$G$36,IF(C21=2,G21/('Valoració '!$G$36*2),IF(C21=3,G21/('Valoració '!$G$36*4),0)))</f>
        <v>0</v>
      </c>
      <c r="J21" s="278">
        <f>IFERROR(E21/(100*(VLOOKUP('1.2.d.Publicacions'!F21,WoS[#All],2))),0)</f>
        <v>0</v>
      </c>
      <c r="K21" s="279" t="str">
        <f>IF(B21&lt;&gt;"",CONCATENATE('Valoració '!$D$7,"1.2.d_","00",'1.2.d.Publicacions'!A21),"")</f>
        <v/>
      </c>
    </row>
    <row r="22" spans="1:11" ht="15.75" thickBot="1">
      <c r="A22" s="212">
        <v>15</v>
      </c>
      <c r="B22" s="213"/>
      <c r="C22" s="214"/>
      <c r="D22" s="215"/>
      <c r="E22" s="215"/>
      <c r="F22" s="216"/>
      <c r="G22" s="277">
        <f t="shared" si="0"/>
        <v>0</v>
      </c>
      <c r="H22" s="278">
        <f>IFERROR(IF(D22="Grup 1",2,IF(D22="Grup 2",1,0))/'Valoració '!$G$36,0)</f>
        <v>0</v>
      </c>
      <c r="I22" s="278">
        <f>IF(C22=1,G22/'Valoració '!$G$36,IF(C22=2,G22/('Valoració '!$G$36*2),IF(C22=3,G22/('Valoració '!$G$36*4),0)))</f>
        <v>0</v>
      </c>
      <c r="J22" s="278">
        <f>IFERROR(E22/(100*(VLOOKUP('1.2.d.Publicacions'!F22,WoS[#All],2))),0)</f>
        <v>0</v>
      </c>
      <c r="K22" s="279" t="str">
        <f>IF(B22&lt;&gt;"",CONCATENATE('Valoració '!$D$7,"1.2.d_","00",'1.2.d.Publicacions'!A22),"")</f>
        <v/>
      </c>
    </row>
    <row r="23" spans="1:11" ht="15.75" thickBot="1">
      <c r="A23" s="212">
        <v>16</v>
      </c>
      <c r="B23" s="213"/>
      <c r="C23" s="214"/>
      <c r="D23" s="215"/>
      <c r="E23" s="215"/>
      <c r="F23" s="216"/>
      <c r="G23" s="277">
        <f t="shared" si="0"/>
        <v>0</v>
      </c>
      <c r="H23" s="278">
        <f>IFERROR(IF(D23="Grup 1",2,IF(D23="Grup 2",1,0))/'Valoració '!$G$36,0)</f>
        <v>0</v>
      </c>
      <c r="I23" s="278">
        <f>IF(C23=1,G23/'Valoració '!$G$36,IF(C23=2,G23/('Valoració '!$G$36*2),IF(C23=3,G23/('Valoració '!$G$36*4),0)))</f>
        <v>0</v>
      </c>
      <c r="J23" s="278">
        <f>IFERROR(E23/(100*(VLOOKUP('1.2.d.Publicacions'!F23,WoS[#All],2))),0)</f>
        <v>0</v>
      </c>
      <c r="K23" s="279" t="str">
        <f>IF(B23&lt;&gt;"",CONCATENATE('Valoració '!$D$7,"1.2.d_","00",'1.2.d.Publicacions'!A23),"")</f>
        <v/>
      </c>
    </row>
    <row r="24" spans="1:11" ht="15.75" thickBot="1">
      <c r="A24" s="212">
        <v>17</v>
      </c>
      <c r="B24" s="213"/>
      <c r="C24" s="214"/>
      <c r="D24" s="215"/>
      <c r="E24" s="215"/>
      <c r="F24" s="216"/>
      <c r="G24" s="277">
        <f t="shared" si="0"/>
        <v>0</v>
      </c>
      <c r="H24" s="278">
        <f>IFERROR(IF(D24="Grup 1",2,IF(D24="Grup 2",1,0))/'Valoració '!$G$36,0)</f>
        <v>0</v>
      </c>
      <c r="I24" s="278">
        <f>IF(C24=1,G24/'Valoració '!$G$36,IF(C24=2,G24/('Valoració '!$G$36*2),IF(C24=3,G24/('Valoració '!$G$36*4),0)))</f>
        <v>0</v>
      </c>
      <c r="J24" s="278">
        <f>IFERROR(E24/(100*(VLOOKUP('1.2.d.Publicacions'!F24,WoS[#All],2))),0)</f>
        <v>0</v>
      </c>
      <c r="K24" s="279" t="str">
        <f>IF(B24&lt;&gt;"",CONCATENATE('Valoració '!$D$7,"1.2.d_","00",'1.2.d.Publicacions'!A24),"")</f>
        <v/>
      </c>
    </row>
    <row r="25" spans="1:11" ht="15.75" thickBot="1">
      <c r="A25" s="212">
        <v>18</v>
      </c>
      <c r="B25" s="213"/>
      <c r="C25" s="214"/>
      <c r="D25" s="215"/>
      <c r="E25" s="215"/>
      <c r="F25" s="216"/>
      <c r="G25" s="277">
        <f t="shared" si="0"/>
        <v>0</v>
      </c>
      <c r="H25" s="278">
        <f>IFERROR(IF(D25="Grup 1",2,IF(D25="Grup 2",1,0))/'Valoració '!$G$36,0)</f>
        <v>0</v>
      </c>
      <c r="I25" s="278">
        <f>IF(C25=1,G25/'Valoració '!$G$36,IF(C25=2,G25/('Valoració '!$G$36*2),IF(C25=3,G25/('Valoració '!$G$36*4),0)))</f>
        <v>0</v>
      </c>
      <c r="J25" s="278">
        <f>IFERROR(E25/(100*(VLOOKUP('1.2.d.Publicacions'!F25,WoS[#All],2))),0)</f>
        <v>0</v>
      </c>
      <c r="K25" s="279" t="str">
        <f>IF(B25&lt;&gt;"",CONCATENATE('Valoració '!$D$7,"1.2.d_","00",'1.2.d.Publicacions'!A25),"")</f>
        <v/>
      </c>
    </row>
    <row r="26" spans="1:11" ht="15.75" thickBot="1">
      <c r="A26" s="212">
        <v>19</v>
      </c>
      <c r="B26" s="213"/>
      <c r="C26" s="214"/>
      <c r="D26" s="215"/>
      <c r="E26" s="215"/>
      <c r="F26" s="216"/>
      <c r="G26" s="277">
        <f t="shared" si="0"/>
        <v>0</v>
      </c>
      <c r="H26" s="278">
        <f>IFERROR(IF(D26="Grup 1",2,IF(D26="Grup 2",1,0))/'Valoració '!$G$36,0)</f>
        <v>0</v>
      </c>
      <c r="I26" s="278">
        <f>IF(C26=1,G26/'Valoració '!$G$36,IF(C26=2,G26/('Valoració '!$G$36*2),IF(C26=3,G26/('Valoració '!$G$36*4),0)))</f>
        <v>0</v>
      </c>
      <c r="J26" s="278">
        <f>IFERROR(E26/(100*(VLOOKUP('1.2.d.Publicacions'!F26,WoS[#All],2))),0)</f>
        <v>0</v>
      </c>
      <c r="K26" s="279" t="str">
        <f>IF(B26&lt;&gt;"",CONCATENATE('Valoració '!$D$7,"1.2.d_","00",'1.2.d.Publicacions'!A26),"")</f>
        <v/>
      </c>
    </row>
    <row r="27" spans="1:11" ht="15.75" thickBot="1">
      <c r="A27" s="212">
        <v>20</v>
      </c>
      <c r="B27" s="213"/>
      <c r="C27" s="214"/>
      <c r="D27" s="215"/>
      <c r="E27" s="215"/>
      <c r="F27" s="216"/>
      <c r="G27" s="277">
        <f t="shared" si="0"/>
        <v>0</v>
      </c>
      <c r="H27" s="278">
        <f>IFERROR(IF(D27="Grup 1",2,IF(D27="Grup 2",1,0))/'Valoració '!$G$36,0)</f>
        <v>0</v>
      </c>
      <c r="I27" s="278">
        <f>IF(C27=1,G27/'Valoració '!$G$36,IF(C27=2,G27/('Valoració '!$G$36*2),IF(C27=3,G27/('Valoració '!$G$36*4),0)))</f>
        <v>0</v>
      </c>
      <c r="J27" s="278">
        <f>IFERROR(E27/(100*(VLOOKUP('1.2.d.Publicacions'!F27,WoS[#All],2))),0)</f>
        <v>0</v>
      </c>
      <c r="K27" s="279" t="str">
        <f>IF(B27&lt;&gt;"",CONCATENATE('Valoració '!$D$7,"1.2.d_","00",'1.2.d.Publicacions'!A27),"")</f>
        <v/>
      </c>
    </row>
    <row r="28" spans="1:11" ht="15.75" thickBot="1">
      <c r="A28" s="212">
        <v>21</v>
      </c>
      <c r="B28" s="213"/>
      <c r="C28" s="214"/>
      <c r="D28" s="215"/>
      <c r="E28" s="215"/>
      <c r="F28" s="216"/>
      <c r="G28" s="277">
        <f t="shared" si="0"/>
        <v>0</v>
      </c>
      <c r="H28" s="278">
        <f>IFERROR(IF(D28="Grup 1",2,IF(D28="Grup 2",1,0))/'Valoració '!$G$36,0)</f>
        <v>0</v>
      </c>
      <c r="I28" s="278">
        <f>IF(C28=1,G28/'Valoració '!$G$36,IF(C28=2,G28/('Valoració '!$G$36*2),IF(C28=3,G28/('Valoració '!$G$36*4),0)))</f>
        <v>0</v>
      </c>
      <c r="J28" s="278">
        <f>IFERROR(E28/(100*(VLOOKUP('1.2.d.Publicacions'!F28,WoS[#All],2))),0)</f>
        <v>0</v>
      </c>
      <c r="K28" s="279" t="str">
        <f>IF(B28&lt;&gt;"",CONCATENATE('Valoració '!$D$7,"1.2.d_","00",'1.2.d.Publicacions'!A28),"")</f>
        <v/>
      </c>
    </row>
    <row r="29" spans="1:11" ht="15.75" thickBot="1">
      <c r="A29" s="212">
        <v>22</v>
      </c>
      <c r="B29" s="213"/>
      <c r="C29" s="214"/>
      <c r="D29" s="215"/>
      <c r="E29" s="215"/>
      <c r="F29" s="216"/>
      <c r="G29" s="277">
        <f t="shared" si="0"/>
        <v>0</v>
      </c>
      <c r="H29" s="278">
        <f>IFERROR(IF(D29="Grup 1",2,IF(D29="Grup 2",1,0))/'Valoració '!$G$36,0)</f>
        <v>0</v>
      </c>
      <c r="I29" s="278">
        <f>IF(C29=1,G29/'Valoració '!$G$36,IF(C29=2,G29/('Valoració '!$G$36*2),IF(C29=3,G29/('Valoració '!$G$36*4),0)))</f>
        <v>0</v>
      </c>
      <c r="J29" s="278">
        <f>IFERROR(E29/(100*(VLOOKUP('1.2.d.Publicacions'!F29,WoS[#All],2))),0)</f>
        <v>0</v>
      </c>
      <c r="K29" s="279" t="str">
        <f>IF(B29&lt;&gt;"",CONCATENATE('Valoració '!$D$7,"1.2.d_","00",'1.2.d.Publicacions'!A29),"")</f>
        <v/>
      </c>
    </row>
    <row r="30" spans="1:11" ht="15.75" thickBot="1">
      <c r="A30" s="212">
        <v>23</v>
      </c>
      <c r="B30" s="213"/>
      <c r="C30" s="214"/>
      <c r="D30" s="215"/>
      <c r="E30" s="215"/>
      <c r="F30" s="216"/>
      <c r="G30" s="277">
        <f t="shared" si="0"/>
        <v>0</v>
      </c>
      <c r="H30" s="278">
        <f>IFERROR(IF(D30="Grup 1",2,IF(D30="Grup 2",1,0))/'Valoració '!$G$36,0)</f>
        <v>0</v>
      </c>
      <c r="I30" s="278">
        <f>IF(C30=1,G30/'Valoració '!$G$36,IF(C30=2,G30/('Valoració '!$G$36*2),IF(C30=3,G30/('Valoració '!$G$36*4),0)))</f>
        <v>0</v>
      </c>
      <c r="J30" s="278">
        <f>IFERROR(E30/(100*(VLOOKUP('1.2.d.Publicacions'!F30,WoS[#All],2))),0)</f>
        <v>0</v>
      </c>
      <c r="K30" s="279" t="str">
        <f>IF(B30&lt;&gt;"",CONCATENATE('Valoració '!$D$7,"1.2.d_","00",'1.2.d.Publicacions'!A30),"")</f>
        <v/>
      </c>
    </row>
    <row r="31" spans="1:11" ht="15.75" thickBot="1">
      <c r="A31" s="212">
        <v>24</v>
      </c>
      <c r="B31" s="213"/>
      <c r="C31" s="214"/>
      <c r="D31" s="215"/>
      <c r="E31" s="215"/>
      <c r="F31" s="216"/>
      <c r="G31" s="277">
        <f t="shared" si="0"/>
        <v>0</v>
      </c>
      <c r="H31" s="278">
        <f>IFERROR(IF(D31="Grup 1",2,IF(D31="Grup 2",1,0))/'Valoració '!$G$36,0)</f>
        <v>0</v>
      </c>
      <c r="I31" s="278">
        <f>IF(C31=1,G31/'Valoració '!$G$36,IF(C31=2,G31/('Valoració '!$G$36*2),IF(C31=3,G31/('Valoració '!$G$36*4),0)))</f>
        <v>0</v>
      </c>
      <c r="J31" s="278">
        <f>IFERROR(E31/(100*(VLOOKUP('1.2.d.Publicacions'!F31,WoS[#All],2))),0)</f>
        <v>0</v>
      </c>
      <c r="K31" s="279" t="str">
        <f>IF(B31&lt;&gt;"",CONCATENATE('Valoració '!$D$7,"1.2.d_","00",'1.2.d.Publicacions'!A31),"")</f>
        <v/>
      </c>
    </row>
    <row r="32" spans="1:11" ht="15.75" thickBot="1">
      <c r="A32" s="212">
        <v>25</v>
      </c>
      <c r="B32" s="213"/>
      <c r="C32" s="214"/>
      <c r="D32" s="215"/>
      <c r="E32" s="215"/>
      <c r="F32" s="216"/>
      <c r="G32" s="277">
        <f t="shared" si="0"/>
        <v>0</v>
      </c>
      <c r="H32" s="278">
        <f>IFERROR(IF(D32="Grup 1",2,IF(D32="Grup 2",1,0))/'Valoració '!$G$36,0)</f>
        <v>0</v>
      </c>
      <c r="I32" s="278">
        <f>IF(C32=1,G32/'Valoració '!$G$36,IF(C32=2,G32/('Valoració '!$G$36*2),IF(C32=3,G32/('Valoració '!$G$36*4),0)))</f>
        <v>0</v>
      </c>
      <c r="J32" s="278">
        <f>IFERROR(E32/(100*(VLOOKUP('1.2.d.Publicacions'!F32,WoS[#All],2))),0)</f>
        <v>0</v>
      </c>
      <c r="K32" s="279" t="str">
        <f>IF(B32&lt;&gt;"",CONCATENATE('Valoració '!$D$7,"1.2.d_","00",'1.2.d.Publicacions'!A32),"")</f>
        <v/>
      </c>
    </row>
    <row r="33" spans="1:11" ht="15.75" thickBot="1">
      <c r="A33" s="212">
        <v>26</v>
      </c>
      <c r="B33" s="213"/>
      <c r="C33" s="214"/>
      <c r="D33" s="215"/>
      <c r="E33" s="215"/>
      <c r="F33" s="216"/>
      <c r="G33" s="277">
        <f t="shared" si="0"/>
        <v>0</v>
      </c>
      <c r="H33" s="278">
        <f>IFERROR(IF(D33="Grup 1",2,IF(D33="Grup 2",1,0))/'Valoració '!$G$36,0)</f>
        <v>0</v>
      </c>
      <c r="I33" s="278">
        <f>IF(C33=1,G33/'Valoració '!$G$36,IF(C33=2,G33/('Valoració '!$G$36*2),IF(C33=3,G33/('Valoració '!$G$36*4),0)))</f>
        <v>0</v>
      </c>
      <c r="J33" s="278">
        <f>IFERROR(E33/(100*(VLOOKUP('1.2.d.Publicacions'!F33,WoS[#All],2))),0)</f>
        <v>0</v>
      </c>
      <c r="K33" s="279" t="str">
        <f>IF(B33&lt;&gt;"",CONCATENATE('Valoració '!$D$7,"1.2.d_","00",'1.2.d.Publicacions'!A33),"")</f>
        <v/>
      </c>
    </row>
    <row r="34" spans="1:11" ht="15.75" thickBot="1">
      <c r="A34" s="212">
        <v>27</v>
      </c>
      <c r="B34" s="213"/>
      <c r="C34" s="214"/>
      <c r="D34" s="215"/>
      <c r="E34" s="215"/>
      <c r="F34" s="216"/>
      <c r="G34" s="277">
        <f t="shared" si="0"/>
        <v>0</v>
      </c>
      <c r="H34" s="278">
        <f>IFERROR(IF(D34="Grup 1",2,IF(D34="Grup 2",1,0))/'Valoració '!$G$36,0)</f>
        <v>0</v>
      </c>
      <c r="I34" s="278">
        <f>IF(C34=1,G34/'Valoració '!$G$36,IF(C34=2,G34/('Valoració '!$G$36*2),IF(C34=3,G34/('Valoració '!$G$36*4),0)))</f>
        <v>0</v>
      </c>
      <c r="J34" s="278">
        <f>IFERROR(E34/(100*(VLOOKUP('1.2.d.Publicacions'!F34,WoS[#All],2))),0)</f>
        <v>0</v>
      </c>
      <c r="K34" s="279" t="str">
        <f>IF(B34&lt;&gt;"",CONCATENATE('Valoració '!$D$7,"1.2.d_","00",'1.2.d.Publicacions'!A34),"")</f>
        <v/>
      </c>
    </row>
    <row r="35" spans="1:11" ht="15.75" thickBot="1">
      <c r="A35" s="212">
        <v>28</v>
      </c>
      <c r="B35" s="213"/>
      <c r="C35" s="214"/>
      <c r="D35" s="215"/>
      <c r="E35" s="215"/>
      <c r="F35" s="216"/>
      <c r="G35" s="277">
        <f t="shared" si="0"/>
        <v>0</v>
      </c>
      <c r="H35" s="278">
        <f>IFERROR(IF(D35="Grup 1",2,IF(D35="Grup 2",1,0))/'Valoració '!$G$36,0)</f>
        <v>0</v>
      </c>
      <c r="I35" s="278">
        <f>IF(C35=1,G35/'Valoració '!$G$36,IF(C35=2,G35/('Valoració '!$G$36*2),IF(C35=3,G35/('Valoració '!$G$36*4),0)))</f>
        <v>0</v>
      </c>
      <c r="J35" s="278">
        <f>IFERROR(E35/(100*(VLOOKUP('1.2.d.Publicacions'!F35,WoS[#All],2))),0)</f>
        <v>0</v>
      </c>
      <c r="K35" s="279" t="str">
        <f>IF(B35&lt;&gt;"",CONCATENATE('Valoració '!$D$7,"1.2.d_","00",'1.2.d.Publicacions'!A35),"")</f>
        <v/>
      </c>
    </row>
    <row r="36" spans="1:11" ht="15.75" thickBot="1">
      <c r="A36" s="212">
        <v>29</v>
      </c>
      <c r="B36" s="213"/>
      <c r="C36" s="214"/>
      <c r="D36" s="215"/>
      <c r="E36" s="215"/>
      <c r="F36" s="216"/>
      <c r="G36" s="277">
        <f t="shared" si="0"/>
        <v>0</v>
      </c>
      <c r="H36" s="278">
        <f>IFERROR(IF(D36="Grup 1",2,IF(D36="Grup 2",1,0))/'Valoració '!$G$36,0)</f>
        <v>0</v>
      </c>
      <c r="I36" s="278">
        <f>IF(C36=1,G36/'Valoració '!$G$36,IF(C36=2,G36/('Valoració '!$G$36*2),IF(C36=3,G36/('Valoració '!$G$36*4),0)))</f>
        <v>0</v>
      </c>
      <c r="J36" s="278">
        <f>IFERROR(E36/(100*(VLOOKUP('1.2.d.Publicacions'!F36,WoS[#All],2))),0)</f>
        <v>0</v>
      </c>
      <c r="K36" s="279" t="str">
        <f>IF(B36&lt;&gt;"",CONCATENATE('Valoració '!$D$7,"1.2.d_","00",'1.2.d.Publicacions'!A36),"")</f>
        <v/>
      </c>
    </row>
    <row r="37" spans="1:11" ht="15.75" thickBot="1">
      <c r="A37" s="212">
        <v>30</v>
      </c>
      <c r="B37" s="213"/>
      <c r="C37" s="214"/>
      <c r="D37" s="215"/>
      <c r="E37" s="215"/>
      <c r="F37" s="216"/>
      <c r="G37" s="277">
        <f t="shared" si="0"/>
        <v>0</v>
      </c>
      <c r="H37" s="278">
        <f>IFERROR(IF(D37="Grup 1",2,IF(D37="Grup 2",1,0))/'Valoració '!$G$36,0)</f>
        <v>0</v>
      </c>
      <c r="I37" s="278">
        <f>IF(C37=1,G37/'Valoració '!$G$36,IF(C37=2,G37/('Valoració '!$G$36*2),IF(C37=3,G37/('Valoració '!$G$36*4),0)))</f>
        <v>0</v>
      </c>
      <c r="J37" s="278">
        <f>IFERROR(E37/(100*(VLOOKUP('1.2.d.Publicacions'!F37,WoS[#All],2))),0)</f>
        <v>0</v>
      </c>
      <c r="K37" s="279" t="str">
        <f>IF(B37&lt;&gt;"",CONCATENATE('Valoració '!$D$7,"1.2.d_","00",'1.2.d.Publicacions'!A37),"")</f>
        <v/>
      </c>
    </row>
    <row r="38" spans="1:11" ht="15.75" thickBot="1">
      <c r="A38" s="212">
        <v>31</v>
      </c>
      <c r="B38" s="213"/>
      <c r="C38" s="214"/>
      <c r="D38" s="215"/>
      <c r="E38" s="215"/>
      <c r="F38" s="216"/>
      <c r="G38" s="277">
        <f t="shared" si="0"/>
        <v>0</v>
      </c>
      <c r="H38" s="278">
        <f>IFERROR(IF(D38="Grup 1",2,IF(D38="Grup 2",1,0))/'Valoració '!$G$36,0)</f>
        <v>0</v>
      </c>
      <c r="I38" s="278">
        <f>IF(C38=1,G38/'Valoració '!$G$36,IF(C38=2,G38/('Valoració '!$G$36*2),IF(C38=3,G38/('Valoració '!$G$36*4),0)))</f>
        <v>0</v>
      </c>
      <c r="J38" s="278">
        <f>IFERROR(E38/(100*(VLOOKUP('1.2.d.Publicacions'!F38,WoS[#All],2))),0)</f>
        <v>0</v>
      </c>
      <c r="K38" s="279" t="str">
        <f>IF(B38&lt;&gt;"",CONCATENATE('Valoració '!$D$7,"1.2.d_","00",'1.2.d.Publicacions'!A38),"")</f>
        <v/>
      </c>
    </row>
    <row r="39" spans="1:11" ht="15.75" thickBot="1">
      <c r="A39" s="212">
        <v>32</v>
      </c>
      <c r="B39" s="213"/>
      <c r="C39" s="214"/>
      <c r="D39" s="215"/>
      <c r="E39" s="215"/>
      <c r="F39" s="216"/>
      <c r="G39" s="277">
        <f t="shared" si="0"/>
        <v>0</v>
      </c>
      <c r="H39" s="278">
        <f>IFERROR(IF(D39="Grup 1",2,IF(D39="Grup 2",1,0))/'Valoració '!$G$36,0)</f>
        <v>0</v>
      </c>
      <c r="I39" s="278">
        <f>IF(C39=1,G39/'Valoració '!$G$36,IF(C39=2,G39/('Valoració '!$G$36*2),IF(C39=3,G39/('Valoració '!$G$36*4),0)))</f>
        <v>0</v>
      </c>
      <c r="J39" s="278">
        <f>IFERROR(E39/(100*(VLOOKUP('1.2.d.Publicacions'!F39,WoS[#All],2))),0)</f>
        <v>0</v>
      </c>
      <c r="K39" s="279" t="str">
        <f>IF(B39&lt;&gt;"",CONCATENATE('Valoració '!$D$7,"1.2.d_","00",'1.2.d.Publicacions'!A39),"")</f>
        <v/>
      </c>
    </row>
    <row r="40" spans="1:11" ht="15.75" thickBot="1">
      <c r="A40" s="212">
        <v>33</v>
      </c>
      <c r="B40" s="213"/>
      <c r="C40" s="214"/>
      <c r="D40" s="215"/>
      <c r="E40" s="215"/>
      <c r="F40" s="216"/>
      <c r="G40" s="277">
        <f t="shared" si="0"/>
        <v>0</v>
      </c>
      <c r="H40" s="278">
        <f>IFERROR(IF(D40="Grup 1",2,IF(D40="Grup 2",1,0))/'Valoració '!$G$36,0)</f>
        <v>0</v>
      </c>
      <c r="I40" s="278">
        <f>IF(C40=1,G40/'Valoració '!$G$36,IF(C40=2,G40/('Valoració '!$G$36*2),IF(C40=3,G40/('Valoració '!$G$36*4),0)))</f>
        <v>0</v>
      </c>
      <c r="J40" s="278">
        <f>IFERROR(E40/(100*(VLOOKUP('1.2.d.Publicacions'!F40,WoS[#All],2))),0)</f>
        <v>0</v>
      </c>
      <c r="K40" s="279" t="str">
        <f>IF(B40&lt;&gt;"",CONCATENATE('Valoració '!$D$7,"1.2.d_","00",'1.2.d.Publicacions'!A40),"")</f>
        <v/>
      </c>
    </row>
    <row r="41" spans="1:11" ht="15.75" thickBot="1">
      <c r="A41" s="212">
        <v>34</v>
      </c>
      <c r="B41" s="213"/>
      <c r="C41" s="214"/>
      <c r="D41" s="215"/>
      <c r="E41" s="215"/>
      <c r="F41" s="216"/>
      <c r="G41" s="277">
        <f t="shared" si="0"/>
        <v>0</v>
      </c>
      <c r="H41" s="278">
        <f>IFERROR(IF(D41="Grup 1",2,IF(D41="Grup 2",1,0))/'Valoració '!$G$36,0)</f>
        <v>0</v>
      </c>
      <c r="I41" s="278">
        <f>IF(C41=1,G41/'Valoració '!$G$36,IF(C41=2,G41/('Valoració '!$G$36*2),IF(C41=3,G41/('Valoració '!$G$36*4),0)))</f>
        <v>0</v>
      </c>
      <c r="J41" s="278">
        <f>IFERROR(E41/(100*(VLOOKUP('1.2.d.Publicacions'!F41,WoS[#All],2))),0)</f>
        <v>0</v>
      </c>
      <c r="K41" s="279" t="str">
        <f>IF(B41&lt;&gt;"",CONCATENATE('Valoració '!$D$7,"1.2.d_","00",'1.2.d.Publicacions'!A41),"")</f>
        <v/>
      </c>
    </row>
    <row r="42" spans="1:11" ht="15.75" thickBot="1">
      <c r="A42" s="212">
        <v>35</v>
      </c>
      <c r="B42" s="213"/>
      <c r="C42" s="214"/>
      <c r="D42" s="215"/>
      <c r="E42" s="215"/>
      <c r="F42" s="216"/>
      <c r="G42" s="277">
        <f t="shared" si="0"/>
        <v>0</v>
      </c>
      <c r="H42" s="278">
        <f>IFERROR(IF(D42="Grup 1",2,IF(D42="Grup 2",1,0))/'Valoració '!$G$36,0)</f>
        <v>0</v>
      </c>
      <c r="I42" s="278">
        <f>IF(C42=1,G42/'Valoració '!$G$36,IF(C42=2,G42/('Valoració '!$G$36*2),IF(C42=3,G42/('Valoració '!$G$36*4),0)))</f>
        <v>0</v>
      </c>
      <c r="J42" s="278">
        <f>IFERROR(E42/(100*(VLOOKUP('1.2.d.Publicacions'!F42,WoS[#All],2))),0)</f>
        <v>0</v>
      </c>
      <c r="K42" s="279" t="str">
        <f>IF(B42&lt;&gt;"",CONCATENATE('Valoració '!$D$7,"1.2.d_","00",'1.2.d.Publicacions'!A42),"")</f>
        <v/>
      </c>
    </row>
    <row r="43" spans="1:11" ht="15.75" thickBot="1">
      <c r="A43" s="212">
        <v>36</v>
      </c>
      <c r="B43" s="213"/>
      <c r="C43" s="214"/>
      <c r="D43" s="215"/>
      <c r="E43" s="215"/>
      <c r="F43" s="216"/>
      <c r="G43" s="277">
        <f t="shared" si="0"/>
        <v>0</v>
      </c>
      <c r="H43" s="278">
        <f>IFERROR(IF(D43="Grup 1",2,IF(D43="Grup 2",1,0))/'Valoració '!$G$36,0)</f>
        <v>0</v>
      </c>
      <c r="I43" s="278">
        <f>IF(C43=1,G43/'Valoració '!$G$36,IF(C43=2,G43/('Valoració '!$G$36*2),IF(C43=3,G43/('Valoració '!$G$36*4),0)))</f>
        <v>0</v>
      </c>
      <c r="J43" s="278">
        <f>IFERROR(E43/(100*(VLOOKUP('1.2.d.Publicacions'!F43,WoS[#All],2))),0)</f>
        <v>0</v>
      </c>
      <c r="K43" s="279" t="str">
        <f>IF(B43&lt;&gt;"",CONCATENATE('Valoració '!$D$7,"1.2.d_","00",'1.2.d.Publicacions'!A43),"")</f>
        <v/>
      </c>
    </row>
    <row r="44" spans="1:11" ht="15.75" thickBot="1">
      <c r="A44" s="212">
        <v>37</v>
      </c>
      <c r="B44" s="213"/>
      <c r="C44" s="214"/>
      <c r="D44" s="215"/>
      <c r="E44" s="215"/>
      <c r="F44" s="216"/>
      <c r="G44" s="277">
        <f t="shared" si="0"/>
        <v>0</v>
      </c>
      <c r="H44" s="278">
        <f>IFERROR(IF(D44="Grup 1",2,IF(D44="Grup 2",1,0))/'Valoració '!$G$36,0)</f>
        <v>0</v>
      </c>
      <c r="I44" s="278">
        <f>IF(C44=1,G44/'Valoració '!$G$36,IF(C44=2,G44/('Valoració '!$G$36*2),IF(C44=3,G44/('Valoració '!$G$36*4),0)))</f>
        <v>0</v>
      </c>
      <c r="J44" s="278">
        <f>IFERROR(E44/(100*(VLOOKUP('1.2.d.Publicacions'!F44,WoS[#All],2))),0)</f>
        <v>0</v>
      </c>
      <c r="K44" s="279" t="str">
        <f>IF(B44&lt;&gt;"",CONCATENATE('Valoració '!$D$7,"1.2.d_","00",'1.2.d.Publicacions'!A44),"")</f>
        <v/>
      </c>
    </row>
    <row r="45" spans="1:11" ht="15.75" thickBot="1">
      <c r="A45" s="212">
        <v>38</v>
      </c>
      <c r="B45" s="213"/>
      <c r="C45" s="214"/>
      <c r="D45" s="215"/>
      <c r="E45" s="215"/>
      <c r="F45" s="216"/>
      <c r="G45" s="277">
        <f t="shared" si="0"/>
        <v>0</v>
      </c>
      <c r="H45" s="278">
        <f>IFERROR(IF(D45="Grup 1",2,IF(D45="Grup 2",1,0))/'Valoració '!$G$36,0)</f>
        <v>0</v>
      </c>
      <c r="I45" s="278">
        <f>IF(C45=1,G45/'Valoració '!$G$36,IF(C45=2,G45/('Valoració '!$G$36*2),IF(C45=3,G45/('Valoració '!$G$36*4),0)))</f>
        <v>0</v>
      </c>
      <c r="J45" s="278">
        <f>IFERROR(E45/(100*(VLOOKUP('1.2.d.Publicacions'!F45,WoS[#All],2))),0)</f>
        <v>0</v>
      </c>
      <c r="K45" s="279" t="str">
        <f>IF(B45&lt;&gt;"",CONCATENATE('Valoració '!$D$7,"1.2.d_","00",'1.2.d.Publicacions'!A45),"")</f>
        <v/>
      </c>
    </row>
    <row r="46" spans="1:11" ht="15.75" thickBot="1">
      <c r="A46" s="212">
        <v>39</v>
      </c>
      <c r="B46" s="213"/>
      <c r="C46" s="214"/>
      <c r="D46" s="215"/>
      <c r="E46" s="215"/>
      <c r="F46" s="216"/>
      <c r="G46" s="277">
        <f t="shared" si="0"/>
        <v>0</v>
      </c>
      <c r="H46" s="278">
        <f>IFERROR(IF(D46="Grup 1",2,IF(D46="Grup 2",1,0))/'Valoració '!$G$36,0)</f>
        <v>0</v>
      </c>
      <c r="I46" s="278">
        <f>IF(C46=1,G46/'Valoració '!$G$36,IF(C46=2,G46/('Valoració '!$G$36*2),IF(C46=3,G46/('Valoració '!$G$36*4),0)))</f>
        <v>0</v>
      </c>
      <c r="J46" s="278">
        <f>IFERROR(E46/(100*(VLOOKUP('1.2.d.Publicacions'!F46,WoS[#All],2))),0)</f>
        <v>0</v>
      </c>
      <c r="K46" s="279" t="str">
        <f>IF(B46&lt;&gt;"",CONCATENATE('Valoració '!$D$7,"1.2.d_","00",'1.2.d.Publicacions'!A46),"")</f>
        <v/>
      </c>
    </row>
    <row r="47" spans="1:11" ht="15.75" thickBot="1">
      <c r="A47" s="212">
        <v>40</v>
      </c>
      <c r="B47" s="213"/>
      <c r="C47" s="214"/>
      <c r="D47" s="215"/>
      <c r="E47" s="215"/>
      <c r="F47" s="216"/>
      <c r="G47" s="277">
        <f t="shared" si="0"/>
        <v>0</v>
      </c>
      <c r="H47" s="278">
        <f>IFERROR(IF(D47="Grup 1",2,IF(D47="Grup 2",1,0))/'Valoració '!$G$36,0)</f>
        <v>0</v>
      </c>
      <c r="I47" s="278">
        <f>IF(C47=1,G47/'Valoració '!$G$36,IF(C47=2,G47/('Valoració '!$G$36*2),IF(C47=3,G47/('Valoració '!$G$36*4),0)))</f>
        <v>0</v>
      </c>
      <c r="J47" s="278">
        <f>IFERROR(E47/(100*(VLOOKUP('1.2.d.Publicacions'!F47,WoS[#All],2))),0)</f>
        <v>0</v>
      </c>
      <c r="K47" s="279" t="str">
        <f>IF(B47&lt;&gt;"",CONCATENATE('Valoració '!$D$7,"1.2.d_","00",'1.2.d.Publicacions'!A47),"")</f>
        <v/>
      </c>
    </row>
    <row r="48" spans="1:11" ht="15.75" thickBot="1">
      <c r="A48" s="212">
        <v>41</v>
      </c>
      <c r="B48" s="213"/>
      <c r="C48" s="214"/>
      <c r="D48" s="215"/>
      <c r="E48" s="215"/>
      <c r="F48" s="216"/>
      <c r="G48" s="277">
        <f t="shared" si="0"/>
        <v>0</v>
      </c>
      <c r="H48" s="278">
        <f>IFERROR(IF(D48="Grup 1",2,IF(D48="Grup 2",1,0))/'Valoració '!$G$36,0)</f>
        <v>0</v>
      </c>
      <c r="I48" s="278">
        <f>IF(C48=1,G48/'Valoració '!$G$36,IF(C48=2,G48/('Valoració '!$G$36*2),IF(C48=3,G48/('Valoració '!$G$36*4),0)))</f>
        <v>0</v>
      </c>
      <c r="J48" s="278">
        <f>IFERROR(E48/(100*(VLOOKUP('1.2.d.Publicacions'!F48,WoS[#All],2))),0)</f>
        <v>0</v>
      </c>
      <c r="K48" s="279" t="str">
        <f>IF(B48&lt;&gt;"",CONCATENATE('Valoració '!$D$7,"1.2.d_","00",'1.2.d.Publicacions'!A48),"")</f>
        <v/>
      </c>
    </row>
    <row r="49" spans="1:11" ht="15.75" thickBot="1">
      <c r="A49" s="212">
        <v>42</v>
      </c>
      <c r="B49" s="213"/>
      <c r="C49" s="214"/>
      <c r="D49" s="215"/>
      <c r="E49" s="215"/>
      <c r="F49" s="216"/>
      <c r="G49" s="277">
        <f t="shared" si="0"/>
        <v>0</v>
      </c>
      <c r="H49" s="278">
        <f>IFERROR(IF(D49="Grup 1",2,IF(D49="Grup 2",1,0))/'Valoració '!$G$36,0)</f>
        <v>0</v>
      </c>
      <c r="I49" s="278">
        <f>IF(C49=1,G49/'Valoració '!$G$36,IF(C49=2,G49/('Valoració '!$G$36*2),IF(C49=3,G49/('Valoració '!$G$36*4),0)))</f>
        <v>0</v>
      </c>
      <c r="J49" s="278">
        <f>IFERROR(E49/(100*(VLOOKUP('1.2.d.Publicacions'!F49,WoS[#All],2))),0)</f>
        <v>0</v>
      </c>
      <c r="K49" s="279" t="str">
        <f>IF(B49&lt;&gt;"",CONCATENATE('Valoració '!$D$7,"1.2.d_","00",'1.2.d.Publicacions'!A49),"")</f>
        <v/>
      </c>
    </row>
    <row r="50" spans="1:11" ht="15.75" thickBot="1">
      <c r="A50" s="212">
        <v>43</v>
      </c>
      <c r="B50" s="213"/>
      <c r="C50" s="214"/>
      <c r="D50" s="215"/>
      <c r="E50" s="215"/>
      <c r="F50" s="216"/>
      <c r="G50" s="277">
        <f t="shared" si="0"/>
        <v>0</v>
      </c>
      <c r="H50" s="278">
        <f>IFERROR(IF(D50="Grup 1",2,IF(D50="Grup 2",1,0))/'Valoració '!$G$36,0)</f>
        <v>0</v>
      </c>
      <c r="I50" s="278">
        <f>IF(C50=1,G50/'Valoració '!$G$36,IF(C50=2,G50/('Valoració '!$G$36*2),IF(C50=3,G50/('Valoració '!$G$36*4),0)))</f>
        <v>0</v>
      </c>
      <c r="J50" s="278">
        <f>IFERROR(E50/(100*(VLOOKUP('1.2.d.Publicacions'!F50,WoS[#All],2))),0)</f>
        <v>0</v>
      </c>
      <c r="K50" s="279" t="str">
        <f>IF(B50&lt;&gt;"",CONCATENATE('Valoració '!$D$7,"1.2.d_","00",'1.2.d.Publicacions'!A50),"")</f>
        <v/>
      </c>
    </row>
    <row r="51" spans="1:11" ht="15.75" thickBot="1">
      <c r="A51" s="212">
        <v>44</v>
      </c>
      <c r="B51" s="213"/>
      <c r="C51" s="214"/>
      <c r="D51" s="215"/>
      <c r="E51" s="215"/>
      <c r="F51" s="216"/>
      <c r="G51" s="277">
        <f t="shared" si="0"/>
        <v>0</v>
      </c>
      <c r="H51" s="278">
        <f>IFERROR(IF(D51="Grup 1",2,IF(D51="Grup 2",1,0))/'Valoració '!$G$36,0)</f>
        <v>0</v>
      </c>
      <c r="I51" s="278">
        <f>IF(C51=1,G51/'Valoració '!$G$36,IF(C51=2,G51/('Valoració '!$G$36*2),IF(C51=3,G51/('Valoració '!$G$36*4),0)))</f>
        <v>0</v>
      </c>
      <c r="J51" s="278">
        <f>IFERROR(E51/(100*(VLOOKUP('1.2.d.Publicacions'!F51,WoS[#All],2))),0)</f>
        <v>0</v>
      </c>
      <c r="K51" s="279" t="str">
        <f>IF(B51&lt;&gt;"",CONCATENATE('Valoració '!$D$7,"1.2.d_","00",'1.2.d.Publicacions'!A51),"")</f>
        <v/>
      </c>
    </row>
    <row r="52" spans="1:11" ht="15.75" thickBot="1">
      <c r="A52" s="212">
        <v>45</v>
      </c>
      <c r="B52" s="213"/>
      <c r="C52" s="214"/>
      <c r="D52" s="215"/>
      <c r="E52" s="215"/>
      <c r="F52" s="216"/>
      <c r="G52" s="277">
        <f t="shared" si="0"/>
        <v>0</v>
      </c>
      <c r="H52" s="278">
        <f>IFERROR(IF(D52="Grup 1",2,IF(D52="Grup 2",1,0))/'Valoració '!$G$36,0)</f>
        <v>0</v>
      </c>
      <c r="I52" s="278">
        <f>IF(C52=1,G52/'Valoració '!$G$36,IF(C52=2,G52/('Valoració '!$G$36*2),IF(C52=3,G52/('Valoració '!$G$36*4),0)))</f>
        <v>0</v>
      </c>
      <c r="J52" s="278">
        <f>IFERROR(E52/(100*(VLOOKUP('1.2.d.Publicacions'!F52,WoS[#All],2))),0)</f>
        <v>0</v>
      </c>
      <c r="K52" s="279" t="str">
        <f>IF(B52&lt;&gt;"",CONCATENATE('Valoració '!$D$7,"1.2.d_","00",'1.2.d.Publicacions'!A52),"")</f>
        <v/>
      </c>
    </row>
    <row r="53" spans="1:11" ht="15.75" thickBot="1">
      <c r="A53" s="212">
        <v>46</v>
      </c>
      <c r="B53" s="213"/>
      <c r="C53" s="214"/>
      <c r="D53" s="215"/>
      <c r="E53" s="215"/>
      <c r="F53" s="216"/>
      <c r="G53" s="277">
        <f t="shared" si="0"/>
        <v>0</v>
      </c>
      <c r="H53" s="278">
        <f>IFERROR(IF(D53="Grup 1",2,IF(D53="Grup 2",1,0))/'Valoració '!$G$36,0)</f>
        <v>0</v>
      </c>
      <c r="I53" s="278">
        <f>IF(C53=1,G53/'Valoració '!$G$36,IF(C53=2,G53/('Valoració '!$G$36*2),IF(C53=3,G53/('Valoració '!$G$36*4),0)))</f>
        <v>0</v>
      </c>
      <c r="J53" s="278">
        <f>IFERROR(E53/(100*(VLOOKUP('1.2.d.Publicacions'!F53,WoS[#All],2))),0)</f>
        <v>0</v>
      </c>
      <c r="K53" s="279" t="str">
        <f>IF(B53&lt;&gt;"",CONCATENATE('Valoració '!$D$7,"1.2.d_","00",'1.2.d.Publicacions'!A53),"")</f>
        <v/>
      </c>
    </row>
    <row r="54" spans="1:11" ht="15.75" thickBot="1">
      <c r="A54" s="212">
        <v>47</v>
      </c>
      <c r="B54" s="213"/>
      <c r="C54" s="214"/>
      <c r="D54" s="215"/>
      <c r="E54" s="215"/>
      <c r="F54" s="216"/>
      <c r="G54" s="277">
        <f t="shared" si="0"/>
        <v>0</v>
      </c>
      <c r="H54" s="278">
        <f>IFERROR(IF(D54="Grup 1",2,IF(D54="Grup 2",1,0))/'Valoració '!$G$36,0)</f>
        <v>0</v>
      </c>
      <c r="I54" s="278">
        <f>IF(C54=1,G54/'Valoració '!$G$36,IF(C54=2,G54/('Valoració '!$G$36*2),IF(C54=3,G54/('Valoració '!$G$36*4),0)))</f>
        <v>0</v>
      </c>
      <c r="J54" s="278">
        <f>IFERROR(E54/(100*(VLOOKUP('1.2.d.Publicacions'!F54,WoS[#All],2))),0)</f>
        <v>0</v>
      </c>
      <c r="K54" s="279" t="str">
        <f>IF(B54&lt;&gt;"",CONCATENATE('Valoració '!$D$7,"1.2.d_","00",'1.2.d.Publicacions'!A54),"")</f>
        <v/>
      </c>
    </row>
    <row r="55" spans="1:11" ht="15.75" thickBot="1">
      <c r="A55" s="212">
        <v>48</v>
      </c>
      <c r="B55" s="213"/>
      <c r="C55" s="214"/>
      <c r="D55" s="215"/>
      <c r="E55" s="215"/>
      <c r="F55" s="216"/>
      <c r="G55" s="277">
        <f t="shared" si="0"/>
        <v>0</v>
      </c>
      <c r="H55" s="278">
        <f>IFERROR(IF(D55="Grup 1",2,IF(D55="Grup 2",1,0))/'Valoració '!$G$36,0)</f>
        <v>0</v>
      </c>
      <c r="I55" s="278">
        <f>IF(C55=1,G55/'Valoració '!$G$36,IF(C55=2,G55/('Valoració '!$G$36*2),IF(C55=3,G55/('Valoració '!$G$36*4),0)))</f>
        <v>0</v>
      </c>
      <c r="J55" s="278">
        <f>IFERROR(E55/(100*(VLOOKUP('1.2.d.Publicacions'!F55,WoS[#All],2))),0)</f>
        <v>0</v>
      </c>
      <c r="K55" s="279" t="str">
        <f>IF(B55&lt;&gt;"",CONCATENATE('Valoració '!$D$7,"1.2.d_","00",'1.2.d.Publicacions'!A55),"")</f>
        <v/>
      </c>
    </row>
    <row r="56" spans="1:11" ht="15.75" thickBot="1">
      <c r="A56" s="212">
        <v>49</v>
      </c>
      <c r="B56" s="213"/>
      <c r="C56" s="214"/>
      <c r="D56" s="215"/>
      <c r="E56" s="215"/>
      <c r="F56" s="216"/>
      <c r="G56" s="277">
        <f t="shared" si="0"/>
        <v>0</v>
      </c>
      <c r="H56" s="278">
        <f>IFERROR(IF(D56="Grup 1",2,IF(D56="Grup 2",1,0))/'Valoració '!$G$36,0)</f>
        <v>0</v>
      </c>
      <c r="I56" s="278">
        <f>IF(C56=1,G56/'Valoració '!$G$36,IF(C56=2,G56/('Valoració '!$G$36*2),IF(C56=3,G56/('Valoració '!$G$36*4),0)))</f>
        <v>0</v>
      </c>
      <c r="J56" s="278">
        <f>IFERROR(E56/(100*(VLOOKUP('1.2.d.Publicacions'!F56,WoS[#All],2))),0)</f>
        <v>0</v>
      </c>
      <c r="K56" s="279" t="str">
        <f>IF(B56&lt;&gt;"",CONCATENATE('Valoració '!$D$7,"1.2.d_","00",'1.2.d.Publicacions'!A56),"")</f>
        <v/>
      </c>
    </row>
    <row r="57" spans="1:11" ht="15.75" thickBot="1">
      <c r="A57" s="212">
        <v>50</v>
      </c>
      <c r="B57" s="213"/>
      <c r="C57" s="214"/>
      <c r="D57" s="215"/>
      <c r="E57" s="215"/>
      <c r="F57" s="216"/>
      <c r="G57" s="277">
        <f t="shared" si="0"/>
        <v>0</v>
      </c>
      <c r="H57" s="278">
        <f>IFERROR(IF(D57="Grup 1",2,IF(D57="Grup 2",1,0))/'Valoració '!$G$36,0)</f>
        <v>0</v>
      </c>
      <c r="I57" s="278">
        <f>IF(C57=1,G57/'Valoració '!$G$36,IF(C57=2,G57/('Valoració '!$G$36*2),IF(C57=3,G57/('Valoració '!$G$36*4),0)))</f>
        <v>0</v>
      </c>
      <c r="J57" s="278">
        <f>IFERROR(E57/(100*(VLOOKUP('1.2.d.Publicacions'!F57,WoS[#All],2))),0)</f>
        <v>0</v>
      </c>
      <c r="K57" s="279" t="str">
        <f>IF(B57&lt;&gt;"",CONCATENATE('Valoració '!$D$7,"1.2.d_","00",'1.2.d.Publicacions'!A57),"")</f>
        <v/>
      </c>
    </row>
    <row r="58" spans="1:11" ht="15.75" thickBot="1">
      <c r="A58" s="212">
        <v>51</v>
      </c>
      <c r="B58" s="213"/>
      <c r="C58" s="214"/>
      <c r="D58" s="215"/>
      <c r="E58" s="215"/>
      <c r="F58" s="216"/>
      <c r="G58" s="277">
        <f t="shared" si="0"/>
        <v>0</v>
      </c>
      <c r="H58" s="278">
        <f>IFERROR(IF(D58="Grup 1",2,IF(D58="Grup 2",1,0))/'Valoració '!$G$36,0)</f>
        <v>0</v>
      </c>
      <c r="I58" s="278">
        <f>IF(C58=1,G58/'Valoració '!$G$36,IF(C58=2,G58/('Valoració '!$G$36*2),IF(C58=3,G58/('Valoració '!$G$36*4),0)))</f>
        <v>0</v>
      </c>
      <c r="J58" s="278">
        <f>IFERROR(E58/(100*(VLOOKUP('1.2.d.Publicacions'!F58,WoS[#All],2))),0)</f>
        <v>0</v>
      </c>
      <c r="K58" s="279" t="str">
        <f>IF(B58&lt;&gt;"",CONCATENATE('Valoració '!$D$7,"1.2.d_","00",'1.2.d.Publicacions'!A58),"")</f>
        <v/>
      </c>
    </row>
    <row r="59" spans="1:11" ht="15.75" thickBot="1">
      <c r="A59" s="212">
        <v>52</v>
      </c>
      <c r="B59" s="213"/>
      <c r="C59" s="214"/>
      <c r="D59" s="215"/>
      <c r="E59" s="215"/>
      <c r="F59" s="216"/>
      <c r="G59" s="277">
        <f t="shared" si="0"/>
        <v>0</v>
      </c>
      <c r="H59" s="278">
        <f>IFERROR(IF(D59="Grup 1",2,IF(D59="Grup 2",1,0))/'Valoració '!$G$36,0)</f>
        <v>0</v>
      </c>
      <c r="I59" s="278">
        <f>IF(C59=1,G59/'Valoració '!$G$36,IF(C59=2,G59/('Valoració '!$G$36*2),IF(C59=3,G59/('Valoració '!$G$36*4),0)))</f>
        <v>0</v>
      </c>
      <c r="J59" s="278">
        <f>IFERROR(E59/(100*(VLOOKUP('1.2.d.Publicacions'!F59,WoS[#All],2))),0)</f>
        <v>0</v>
      </c>
      <c r="K59" s="279" t="str">
        <f>IF(B59&lt;&gt;"",CONCATENATE('Valoració '!$D$7,"1.2.d_","00",'1.2.d.Publicacions'!A59),"")</f>
        <v/>
      </c>
    </row>
    <row r="60" spans="1:11" ht="15.75" thickBot="1">
      <c r="A60" s="212">
        <v>53</v>
      </c>
      <c r="B60" s="213"/>
      <c r="C60" s="214"/>
      <c r="D60" s="215"/>
      <c r="E60" s="215"/>
      <c r="F60" s="216"/>
      <c r="G60" s="277">
        <f t="shared" si="0"/>
        <v>0</v>
      </c>
      <c r="H60" s="278">
        <f>IFERROR(IF(D60="Grup 1",2,IF(D60="Grup 2",1,0))/'Valoració '!$G$36,0)</f>
        <v>0</v>
      </c>
      <c r="I60" s="278">
        <f>IF(C60=1,G60/'Valoració '!$G$36,IF(C60=2,G60/('Valoració '!$G$36*2),IF(C60=3,G60/('Valoració '!$G$36*4),0)))</f>
        <v>0</v>
      </c>
      <c r="J60" s="278">
        <f>IFERROR(E60/(100*(VLOOKUP('1.2.d.Publicacions'!F60,WoS[#All],2))),0)</f>
        <v>0</v>
      </c>
      <c r="K60" s="279" t="str">
        <f>IF(B60&lt;&gt;"",CONCATENATE('Valoració '!$D$7,"1.2.d_","00",'1.2.d.Publicacions'!A60),"")</f>
        <v/>
      </c>
    </row>
    <row r="61" spans="1:11" ht="15.75" thickBot="1">
      <c r="A61" s="212">
        <v>54</v>
      </c>
      <c r="B61" s="213"/>
      <c r="C61" s="214"/>
      <c r="D61" s="215"/>
      <c r="E61" s="215"/>
      <c r="F61" s="216"/>
      <c r="G61" s="277">
        <f t="shared" si="0"/>
        <v>0</v>
      </c>
      <c r="H61" s="278">
        <f>IFERROR(IF(D61="Grup 1",2,IF(D61="Grup 2",1,0))/'Valoració '!$G$36,0)</f>
        <v>0</v>
      </c>
      <c r="I61" s="278">
        <f>IF(C61=1,G61/'Valoració '!$G$36,IF(C61=2,G61/('Valoració '!$G$36*2),IF(C61=3,G61/('Valoració '!$G$36*4),0)))</f>
        <v>0</v>
      </c>
      <c r="J61" s="278">
        <f>IFERROR(E61/(100*(VLOOKUP('1.2.d.Publicacions'!F61,WoS[#All],2))),0)</f>
        <v>0</v>
      </c>
      <c r="K61" s="279" t="str">
        <f>IF(B61&lt;&gt;"",CONCATENATE('Valoració '!$D$7,"1.2.d_","00",'1.2.d.Publicacions'!A61),"")</f>
        <v/>
      </c>
    </row>
    <row r="62" spans="1:11" ht="15.75" thickBot="1">
      <c r="A62" s="212">
        <v>55</v>
      </c>
      <c r="B62" s="213"/>
      <c r="C62" s="214"/>
      <c r="D62" s="215"/>
      <c r="E62" s="215"/>
      <c r="F62" s="216"/>
      <c r="G62" s="277">
        <f t="shared" si="0"/>
        <v>0</v>
      </c>
      <c r="H62" s="278">
        <f>IFERROR(IF(D62="Grup 1",2,IF(D62="Grup 2",1,0))/'Valoració '!$G$36,0)</f>
        <v>0</v>
      </c>
      <c r="I62" s="278">
        <f>IF(C62=1,G62/'Valoració '!$G$36,IF(C62=2,G62/('Valoració '!$G$36*2),IF(C62=3,G62/('Valoració '!$G$36*4),0)))</f>
        <v>0</v>
      </c>
      <c r="J62" s="278">
        <f>IFERROR(E62/(100*(VLOOKUP('1.2.d.Publicacions'!F62,WoS[#All],2))),0)</f>
        <v>0</v>
      </c>
      <c r="K62" s="279" t="str">
        <f>IF(B62&lt;&gt;"",CONCATENATE('Valoració '!$D$7,"1.2.d_","00",'1.2.d.Publicacions'!A62),"")</f>
        <v/>
      </c>
    </row>
    <row r="63" spans="1:11" ht="15.75" thickBot="1">
      <c r="A63" s="212">
        <v>56</v>
      </c>
      <c r="B63" s="213"/>
      <c r="C63" s="214"/>
      <c r="D63" s="215"/>
      <c r="E63" s="215"/>
      <c r="F63" s="216"/>
      <c r="G63" s="277">
        <f t="shared" si="0"/>
        <v>0</v>
      </c>
      <c r="H63" s="278">
        <f>IFERROR(IF(D63="Grup 1",2,IF(D63="Grup 2",1,0))/'Valoració '!$G$36,0)</f>
        <v>0</v>
      </c>
      <c r="I63" s="278">
        <f>IF(C63=1,G63/'Valoració '!$G$36,IF(C63=2,G63/('Valoració '!$G$36*2),IF(C63=3,G63/('Valoració '!$G$36*4),0)))</f>
        <v>0</v>
      </c>
      <c r="J63" s="278">
        <f>IFERROR(E63/(100*(VLOOKUP('1.2.d.Publicacions'!F63,WoS[#All],2))),0)</f>
        <v>0</v>
      </c>
      <c r="K63" s="279" t="str">
        <f>IF(B63&lt;&gt;"",CONCATENATE('Valoració '!$D$7,"1.2.d_","00",'1.2.d.Publicacions'!A63),"")</f>
        <v/>
      </c>
    </row>
    <row r="64" spans="1:11" ht="15.75" thickBot="1">
      <c r="A64" s="212">
        <v>57</v>
      </c>
      <c r="B64" s="213"/>
      <c r="C64" s="214"/>
      <c r="D64" s="215"/>
      <c r="E64" s="215"/>
      <c r="F64" s="216"/>
      <c r="G64" s="277">
        <f t="shared" si="0"/>
        <v>0</v>
      </c>
      <c r="H64" s="278">
        <f>IFERROR(IF(D64="Grup 1",2,IF(D64="Grup 2",1,0))/'Valoració '!$G$36,0)</f>
        <v>0</v>
      </c>
      <c r="I64" s="278">
        <f>IF(C64=1,G64/'Valoració '!$G$36,IF(C64=2,G64/('Valoració '!$G$36*2),IF(C64=3,G64/('Valoració '!$G$36*4),0)))</f>
        <v>0</v>
      </c>
      <c r="J64" s="278">
        <f>IFERROR(E64/(100*(VLOOKUP('1.2.d.Publicacions'!F64,WoS[#All],2))),0)</f>
        <v>0</v>
      </c>
      <c r="K64" s="279" t="str">
        <f>IF(B64&lt;&gt;"",CONCATENATE('Valoració '!$D$7,"1.2.d_","00",'1.2.d.Publicacions'!A64),"")</f>
        <v/>
      </c>
    </row>
    <row r="65" spans="1:11" ht="15.75" thickBot="1">
      <c r="A65" s="212">
        <v>58</v>
      </c>
      <c r="B65" s="213"/>
      <c r="C65" s="214"/>
      <c r="D65" s="215"/>
      <c r="E65" s="215"/>
      <c r="F65" s="216"/>
      <c r="G65" s="277">
        <f t="shared" si="0"/>
        <v>0</v>
      </c>
      <c r="H65" s="278">
        <f>IFERROR(IF(D65="Grup 1",2,IF(D65="Grup 2",1,0))/'Valoració '!$G$36,0)</f>
        <v>0</v>
      </c>
      <c r="I65" s="278">
        <f>IF(C65=1,G65/'Valoració '!$G$36,IF(C65=2,G65/('Valoració '!$G$36*2),IF(C65=3,G65/('Valoració '!$G$36*4),0)))</f>
        <v>0</v>
      </c>
      <c r="J65" s="278">
        <f>IFERROR(E65/(100*(VLOOKUP('1.2.d.Publicacions'!F65,WoS[#All],2))),0)</f>
        <v>0</v>
      </c>
      <c r="K65" s="279" t="str">
        <f>IF(B65&lt;&gt;"",CONCATENATE('Valoració '!$D$7,"1.2.d_","00",'1.2.d.Publicacions'!A65),"")</f>
        <v/>
      </c>
    </row>
    <row r="66" spans="1:11" ht="15.75" thickBot="1">
      <c r="A66" s="212">
        <v>59</v>
      </c>
      <c r="B66" s="213"/>
      <c r="C66" s="214"/>
      <c r="D66" s="215"/>
      <c r="E66" s="215"/>
      <c r="F66" s="216"/>
      <c r="G66" s="277">
        <f t="shared" si="0"/>
        <v>0</v>
      </c>
      <c r="H66" s="278">
        <f>IFERROR(IF(D66="Grup 1",2,IF(D66="Grup 2",1,0))/'Valoració '!$G$36,0)</f>
        <v>0</v>
      </c>
      <c r="I66" s="278">
        <f>IF(C66=1,G66/'Valoració '!$G$36,IF(C66=2,G66/('Valoració '!$G$36*2),IF(C66=3,G66/('Valoració '!$G$36*4),0)))</f>
        <v>0</v>
      </c>
      <c r="J66" s="278">
        <f>IFERROR(E66/(100*(VLOOKUP('1.2.d.Publicacions'!F66,WoS[#All],2))),0)</f>
        <v>0</v>
      </c>
      <c r="K66" s="279" t="str">
        <f>IF(B66&lt;&gt;"",CONCATENATE('Valoració '!$D$7,"1.2.d_","00",'1.2.d.Publicacions'!A66),"")</f>
        <v/>
      </c>
    </row>
    <row r="67" spans="1:11" ht="15.75" thickBot="1">
      <c r="A67" s="212">
        <v>60</v>
      </c>
      <c r="B67" s="213"/>
      <c r="C67" s="214"/>
      <c r="D67" s="215"/>
      <c r="E67" s="215"/>
      <c r="F67" s="216"/>
      <c r="G67" s="277">
        <f t="shared" si="0"/>
        <v>0</v>
      </c>
      <c r="H67" s="278">
        <f>IFERROR(IF(D67="Grup 1",2,IF(D67="Grup 2",1,0))/'Valoració '!$G$36,0)</f>
        <v>0</v>
      </c>
      <c r="I67" s="278">
        <f>IF(C67=1,G67/'Valoració '!$G$36,IF(C67=2,G67/('Valoració '!$G$36*2),IF(C67=3,G67/('Valoració '!$G$36*4),0)))</f>
        <v>0</v>
      </c>
      <c r="J67" s="278">
        <f>IFERROR(E67/(100*(VLOOKUP('1.2.d.Publicacions'!F67,WoS[#All],2))),0)</f>
        <v>0</v>
      </c>
      <c r="K67" s="279" t="str">
        <f>IF(B67&lt;&gt;"",CONCATENATE('Valoració '!$D$7,"1.2.d_","00",'1.2.d.Publicacions'!A67),"")</f>
        <v/>
      </c>
    </row>
    <row r="68" spans="1:11" ht="15.75" thickBot="1">
      <c r="A68" s="212">
        <v>61</v>
      </c>
      <c r="B68" s="213"/>
      <c r="C68" s="214"/>
      <c r="D68" s="215"/>
      <c r="E68" s="215"/>
      <c r="F68" s="216"/>
      <c r="G68" s="277">
        <f t="shared" si="0"/>
        <v>0</v>
      </c>
      <c r="H68" s="278">
        <f>IFERROR(IF(D68="Grup 1",2,IF(D68="Grup 2",1,0))/'Valoració '!$G$36,0)</f>
        <v>0</v>
      </c>
      <c r="I68" s="278">
        <f>IF(C68=1,G68/'Valoració '!$G$36,IF(C68=2,G68/('Valoració '!$G$36*2),IF(C68=3,G68/('Valoració '!$G$36*4),0)))</f>
        <v>0</v>
      </c>
      <c r="J68" s="278">
        <f>IFERROR(E68/(100*(VLOOKUP('1.2.d.Publicacions'!F68,WoS[#All],2))),0)</f>
        <v>0</v>
      </c>
      <c r="K68" s="279" t="str">
        <f>IF(B68&lt;&gt;"",CONCATENATE('Valoració '!$D$7,"1.2.d_","00",'1.2.d.Publicacions'!A68),"")</f>
        <v/>
      </c>
    </row>
    <row r="69" spans="1:11" ht="15.75" thickBot="1">
      <c r="A69" s="212">
        <v>62</v>
      </c>
      <c r="B69" s="213"/>
      <c r="C69" s="214"/>
      <c r="D69" s="215"/>
      <c r="E69" s="215"/>
      <c r="F69" s="216"/>
      <c r="G69" s="277">
        <f t="shared" si="0"/>
        <v>0</v>
      </c>
      <c r="H69" s="278">
        <f>IFERROR(IF(D69="Grup 1",2,IF(D69="Grup 2",1,0))/'Valoració '!$G$36,0)</f>
        <v>0</v>
      </c>
      <c r="I69" s="278">
        <f>IF(C69=1,G69/'Valoració '!$G$36,IF(C69=2,G69/('Valoració '!$G$36*2),IF(C69=3,G69/('Valoració '!$G$36*4),0)))</f>
        <v>0</v>
      </c>
      <c r="J69" s="278">
        <f>IFERROR(E69/(100*(VLOOKUP('1.2.d.Publicacions'!F69,WoS[#All],2))),0)</f>
        <v>0</v>
      </c>
      <c r="K69" s="279" t="str">
        <f>IF(B69&lt;&gt;"",CONCATENATE('Valoració '!$D$7,"1.2.d_","00",'1.2.d.Publicacions'!A69),"")</f>
        <v/>
      </c>
    </row>
    <row r="70" spans="1:11" ht="15.75" thickBot="1">
      <c r="A70" s="212">
        <v>63</v>
      </c>
      <c r="B70" s="213"/>
      <c r="C70" s="214"/>
      <c r="D70" s="215"/>
      <c r="E70" s="215"/>
      <c r="F70" s="216"/>
      <c r="G70" s="277">
        <f t="shared" si="0"/>
        <v>0</v>
      </c>
      <c r="H70" s="278">
        <f>IFERROR(IF(D70="Grup 1",2,IF(D70="Grup 2",1,0))/'Valoració '!$G$36,0)</f>
        <v>0</v>
      </c>
      <c r="I70" s="278">
        <f>IF(C70=1,G70/'Valoració '!$G$36,IF(C70=2,G70/('Valoració '!$G$36*2),IF(C70=3,G70/('Valoració '!$G$36*4),0)))</f>
        <v>0</v>
      </c>
      <c r="J70" s="278">
        <f>IFERROR(E70/(100*(VLOOKUP('1.2.d.Publicacions'!F70,WoS[#All],2))),0)</f>
        <v>0</v>
      </c>
      <c r="K70" s="279" t="str">
        <f>IF(B70&lt;&gt;"",CONCATENATE('Valoració '!$D$7,"1.2.d_","00",'1.2.d.Publicacions'!A70),"")</f>
        <v/>
      </c>
    </row>
    <row r="71" spans="1:11" ht="15.75" thickBot="1">
      <c r="A71" s="212">
        <v>64</v>
      </c>
      <c r="B71" s="213"/>
      <c r="C71" s="214"/>
      <c r="D71" s="215"/>
      <c r="E71" s="215"/>
      <c r="F71" s="216"/>
      <c r="G71" s="277">
        <f t="shared" si="0"/>
        <v>0</v>
      </c>
      <c r="H71" s="278">
        <f>IFERROR(IF(D71="Grup 1",2,IF(D71="Grup 2",1,0))/'Valoració '!$G$36,0)</f>
        <v>0</v>
      </c>
      <c r="I71" s="278">
        <f>IF(C71=1,G71/'Valoració '!$G$36,IF(C71=2,G71/('Valoració '!$G$36*2),IF(C71=3,G71/('Valoració '!$G$36*4),0)))</f>
        <v>0</v>
      </c>
      <c r="J71" s="278">
        <f>IFERROR(E71/(100*(VLOOKUP('1.2.d.Publicacions'!F71,WoS[#All],2))),0)</f>
        <v>0</v>
      </c>
      <c r="K71" s="279" t="str">
        <f>IF(B71&lt;&gt;"",CONCATENATE('Valoració '!$D$7,"1.2.d_","00",'1.2.d.Publicacions'!A71),"")</f>
        <v/>
      </c>
    </row>
    <row r="72" spans="1:11" ht="15.75" thickBot="1">
      <c r="A72" s="212">
        <v>65</v>
      </c>
      <c r="B72" s="213"/>
      <c r="C72" s="214"/>
      <c r="D72" s="215"/>
      <c r="E72" s="215"/>
      <c r="F72" s="216"/>
      <c r="G72" s="277">
        <f t="shared" si="0"/>
        <v>0</v>
      </c>
      <c r="H72" s="278">
        <f>IFERROR(IF(D72="Grup 1",2,IF(D72="Grup 2",1,0))/'Valoració '!$G$36,0)</f>
        <v>0</v>
      </c>
      <c r="I72" s="278">
        <f>IF(C72=1,G72/'Valoració '!$G$36,IF(C72=2,G72/('Valoració '!$G$36*2),IF(C72=3,G72/('Valoració '!$G$36*4),0)))</f>
        <v>0</v>
      </c>
      <c r="J72" s="278">
        <f>IFERROR(E72/(100*(VLOOKUP('1.2.d.Publicacions'!F72,WoS[#All],2))),0)</f>
        <v>0</v>
      </c>
      <c r="K72" s="279" t="str">
        <f>IF(B72&lt;&gt;"",CONCATENATE('Valoració '!$D$7,"1.2.d_","00",'1.2.d.Publicacions'!A72),"")</f>
        <v/>
      </c>
    </row>
    <row r="73" spans="1:11" ht="15.75" thickBot="1">
      <c r="A73" s="212">
        <v>66</v>
      </c>
      <c r="B73" s="213"/>
      <c r="C73" s="214"/>
      <c r="D73" s="215"/>
      <c r="E73" s="215"/>
      <c r="F73" s="216"/>
      <c r="G73" s="277">
        <f t="shared" ref="G73:G136" si="1">IFERROR(1/(IF(C73=1,1,IF(C73=2,2,IF(C73=3,4,"indicar quartil")))),0)</f>
        <v>0</v>
      </c>
      <c r="H73" s="278">
        <f>IFERROR(IF(D73="Grup 1",2,IF(D73="Grup 2",1,0))/'Valoració '!$G$36,0)</f>
        <v>0</v>
      </c>
      <c r="I73" s="278">
        <f>IF(C73=1,G73/'Valoració '!$G$36,IF(C73=2,G73/('Valoració '!$G$36*2),IF(C73=3,G73/('Valoració '!$G$36*4),0)))</f>
        <v>0</v>
      </c>
      <c r="J73" s="278">
        <f>IFERROR(E73/(100*(VLOOKUP('1.2.d.Publicacions'!F73,WoS[#All],2))),0)</f>
        <v>0</v>
      </c>
      <c r="K73" s="279" t="str">
        <f>IF(B73&lt;&gt;"",CONCATENATE('Valoració '!$D$7,"1.2.d_","00",'1.2.d.Publicacions'!A73),"")</f>
        <v/>
      </c>
    </row>
    <row r="74" spans="1:11" ht="15.75" thickBot="1">
      <c r="A74" s="212">
        <v>67</v>
      </c>
      <c r="B74" s="213"/>
      <c r="C74" s="214"/>
      <c r="D74" s="215"/>
      <c r="E74" s="215"/>
      <c r="F74" s="216"/>
      <c r="G74" s="277">
        <f t="shared" si="1"/>
        <v>0</v>
      </c>
      <c r="H74" s="278">
        <f>IFERROR(IF(D74="Grup 1",2,IF(D74="Grup 2",1,0))/'Valoració '!$G$36,0)</f>
        <v>0</v>
      </c>
      <c r="I74" s="278">
        <f>IF(C74=1,G74/'Valoració '!$G$36,IF(C74=2,G74/('Valoració '!$G$36*2),IF(C74=3,G74/('Valoració '!$G$36*4),0)))</f>
        <v>0</v>
      </c>
      <c r="J74" s="278">
        <f>IFERROR(E74/(100*(VLOOKUP('1.2.d.Publicacions'!F74,WoS[#All],2))),0)</f>
        <v>0</v>
      </c>
      <c r="K74" s="279" t="str">
        <f>IF(B74&lt;&gt;"",CONCATENATE('Valoració '!$D$7,"1.2.d_","00",'1.2.d.Publicacions'!A74),"")</f>
        <v/>
      </c>
    </row>
    <row r="75" spans="1:11" ht="15.75" thickBot="1">
      <c r="A75" s="212">
        <v>68</v>
      </c>
      <c r="B75" s="213"/>
      <c r="C75" s="214"/>
      <c r="D75" s="215"/>
      <c r="E75" s="215"/>
      <c r="F75" s="216"/>
      <c r="G75" s="277">
        <f t="shared" si="1"/>
        <v>0</v>
      </c>
      <c r="H75" s="278">
        <f>IFERROR(IF(D75="Grup 1",2,IF(D75="Grup 2",1,0))/'Valoració '!$G$36,0)</f>
        <v>0</v>
      </c>
      <c r="I75" s="278">
        <f>IF(C75=1,G75/'Valoració '!$G$36,IF(C75=2,G75/('Valoració '!$G$36*2),IF(C75=3,G75/('Valoració '!$G$36*4),0)))</f>
        <v>0</v>
      </c>
      <c r="J75" s="278">
        <f>IFERROR(E75/(100*(VLOOKUP('1.2.d.Publicacions'!F75,WoS[#All],2))),0)</f>
        <v>0</v>
      </c>
      <c r="K75" s="279" t="str">
        <f>IF(B75&lt;&gt;"",CONCATENATE('Valoració '!$D$7,"1.2.d_","00",'1.2.d.Publicacions'!A75),"")</f>
        <v/>
      </c>
    </row>
    <row r="76" spans="1:11" ht="15.75" thickBot="1">
      <c r="A76" s="212">
        <v>69</v>
      </c>
      <c r="B76" s="213"/>
      <c r="C76" s="214"/>
      <c r="D76" s="215"/>
      <c r="E76" s="215"/>
      <c r="F76" s="216"/>
      <c r="G76" s="277">
        <f t="shared" si="1"/>
        <v>0</v>
      </c>
      <c r="H76" s="278">
        <f>IFERROR(IF(D76="Grup 1",2,IF(D76="Grup 2",1,0))/'Valoració '!$G$36,0)</f>
        <v>0</v>
      </c>
      <c r="I76" s="278">
        <f>IF(C76=1,G76/'Valoració '!$G$36,IF(C76=2,G76/('Valoració '!$G$36*2),IF(C76=3,G76/('Valoració '!$G$36*4),0)))</f>
        <v>0</v>
      </c>
      <c r="J76" s="278">
        <f>IFERROR(E76/(100*(VLOOKUP('1.2.d.Publicacions'!F76,WoS[#All],2))),0)</f>
        <v>0</v>
      </c>
      <c r="K76" s="279" t="str">
        <f>IF(B76&lt;&gt;"",CONCATENATE('Valoració '!$D$7,"1.2.d_","00",'1.2.d.Publicacions'!A76),"")</f>
        <v/>
      </c>
    </row>
    <row r="77" spans="1:11" ht="15.75" thickBot="1">
      <c r="A77" s="212">
        <v>70</v>
      </c>
      <c r="B77" s="213"/>
      <c r="C77" s="214"/>
      <c r="D77" s="215"/>
      <c r="E77" s="215"/>
      <c r="F77" s="216"/>
      <c r="G77" s="277">
        <f t="shared" si="1"/>
        <v>0</v>
      </c>
      <c r="H77" s="278">
        <f>IFERROR(IF(D77="Grup 1",2,IF(D77="Grup 2",1,0))/'Valoració '!$G$36,0)</f>
        <v>0</v>
      </c>
      <c r="I77" s="278">
        <f>IF(C77=1,G77/'Valoració '!$G$36,IF(C77=2,G77/('Valoració '!$G$36*2),IF(C77=3,G77/('Valoració '!$G$36*4),0)))</f>
        <v>0</v>
      </c>
      <c r="J77" s="278">
        <f>IFERROR(E77/(100*(VLOOKUP('1.2.d.Publicacions'!F77,WoS[#All],2))),0)</f>
        <v>0</v>
      </c>
      <c r="K77" s="279" t="str">
        <f>IF(B77&lt;&gt;"",CONCATENATE('Valoració '!$D$7,"1.2.d_","00",'1.2.d.Publicacions'!A77),"")</f>
        <v/>
      </c>
    </row>
    <row r="78" spans="1:11" ht="15.75" thickBot="1">
      <c r="A78" s="212">
        <v>71</v>
      </c>
      <c r="B78" s="213"/>
      <c r="C78" s="214"/>
      <c r="D78" s="215"/>
      <c r="E78" s="215"/>
      <c r="F78" s="216"/>
      <c r="G78" s="277">
        <f t="shared" si="1"/>
        <v>0</v>
      </c>
      <c r="H78" s="278">
        <f>IFERROR(IF(D78="Grup 1",2,IF(D78="Grup 2",1,0))/'Valoració '!$G$36,0)</f>
        <v>0</v>
      </c>
      <c r="I78" s="278">
        <f>IF(C78=1,G78/'Valoració '!$G$36,IF(C78=2,G78/('Valoració '!$G$36*2),IF(C78=3,G78/('Valoració '!$G$36*4),0)))</f>
        <v>0</v>
      </c>
      <c r="J78" s="278">
        <f>IFERROR(E78/(100*(VLOOKUP('1.2.d.Publicacions'!F78,WoS[#All],2))),0)</f>
        <v>0</v>
      </c>
      <c r="K78" s="279" t="str">
        <f>IF(B78&lt;&gt;"",CONCATENATE('Valoració '!$D$7,"1.2.d_","00",'1.2.d.Publicacions'!A78),"")</f>
        <v/>
      </c>
    </row>
    <row r="79" spans="1:11" ht="15.75" thickBot="1">
      <c r="A79" s="212">
        <v>72</v>
      </c>
      <c r="B79" s="213"/>
      <c r="C79" s="214"/>
      <c r="D79" s="215"/>
      <c r="E79" s="215"/>
      <c r="F79" s="216"/>
      <c r="G79" s="277">
        <f t="shared" si="1"/>
        <v>0</v>
      </c>
      <c r="H79" s="278">
        <f>IFERROR(IF(D79="Grup 1",2,IF(D79="Grup 2",1,0))/'Valoració '!$G$36,0)</f>
        <v>0</v>
      </c>
      <c r="I79" s="278">
        <f>IF(C79=1,G79/'Valoració '!$G$36,IF(C79=2,G79/('Valoració '!$G$36*2),IF(C79=3,G79/('Valoració '!$G$36*4),0)))</f>
        <v>0</v>
      </c>
      <c r="J79" s="278">
        <f>IFERROR(E79/(100*(VLOOKUP('1.2.d.Publicacions'!F79,WoS[#All],2))),0)</f>
        <v>0</v>
      </c>
      <c r="K79" s="279" t="str">
        <f>IF(B79&lt;&gt;"",CONCATENATE('Valoració '!$D$7,"1.2.d_","00",'1.2.d.Publicacions'!A79),"")</f>
        <v/>
      </c>
    </row>
    <row r="80" spans="1:11" ht="15.75" thickBot="1">
      <c r="A80" s="212">
        <v>73</v>
      </c>
      <c r="B80" s="213"/>
      <c r="C80" s="214"/>
      <c r="D80" s="215"/>
      <c r="E80" s="215"/>
      <c r="F80" s="216"/>
      <c r="G80" s="277">
        <f t="shared" si="1"/>
        <v>0</v>
      </c>
      <c r="H80" s="278">
        <f>IFERROR(IF(D80="Grup 1",2,IF(D80="Grup 2",1,0))/'Valoració '!$G$36,0)</f>
        <v>0</v>
      </c>
      <c r="I80" s="278">
        <f>IF(C80=1,G80/'Valoració '!$G$36,IF(C80=2,G80/('Valoració '!$G$36*2),IF(C80=3,G80/('Valoració '!$G$36*4),0)))</f>
        <v>0</v>
      </c>
      <c r="J80" s="278">
        <f>IFERROR(E80/(100*(VLOOKUP('1.2.d.Publicacions'!F80,WoS[#All],2))),0)</f>
        <v>0</v>
      </c>
      <c r="K80" s="279" t="str">
        <f>IF(B80&lt;&gt;"",CONCATENATE('Valoració '!$D$7,"1.2.d_","00",'1.2.d.Publicacions'!A80),"")</f>
        <v/>
      </c>
    </row>
    <row r="81" spans="1:11" ht="15.75" thickBot="1">
      <c r="A81" s="212">
        <v>74</v>
      </c>
      <c r="B81" s="213"/>
      <c r="C81" s="214"/>
      <c r="D81" s="215"/>
      <c r="E81" s="215"/>
      <c r="F81" s="216"/>
      <c r="G81" s="277">
        <f t="shared" si="1"/>
        <v>0</v>
      </c>
      <c r="H81" s="278">
        <f>IFERROR(IF(D81="Grup 1",2,IF(D81="Grup 2",1,0))/'Valoració '!$G$36,0)</f>
        <v>0</v>
      </c>
      <c r="I81" s="278">
        <f>IF(C81=1,G81/'Valoració '!$G$36,IF(C81=2,G81/('Valoració '!$G$36*2),IF(C81=3,G81/('Valoració '!$G$36*4),0)))</f>
        <v>0</v>
      </c>
      <c r="J81" s="278">
        <f>IFERROR(E81/(100*(VLOOKUP('1.2.d.Publicacions'!F81,WoS[#All],2))),0)</f>
        <v>0</v>
      </c>
      <c r="K81" s="279" t="str">
        <f>IF(B81&lt;&gt;"",CONCATENATE('Valoració '!$D$7,"1.2.d_","00",'1.2.d.Publicacions'!A81),"")</f>
        <v/>
      </c>
    </row>
    <row r="82" spans="1:11" ht="15.75" thickBot="1">
      <c r="A82" s="212">
        <v>75</v>
      </c>
      <c r="B82" s="213"/>
      <c r="C82" s="214"/>
      <c r="D82" s="215"/>
      <c r="E82" s="215"/>
      <c r="F82" s="216"/>
      <c r="G82" s="277">
        <f t="shared" si="1"/>
        <v>0</v>
      </c>
      <c r="H82" s="278">
        <f>IFERROR(IF(D82="Grup 1",2,IF(D82="Grup 2",1,0))/'Valoració '!$G$36,0)</f>
        <v>0</v>
      </c>
      <c r="I82" s="278">
        <f>IF(C82=1,G82/'Valoració '!$G$36,IF(C82=2,G82/('Valoració '!$G$36*2),IF(C82=3,G82/('Valoració '!$G$36*4),0)))</f>
        <v>0</v>
      </c>
      <c r="J82" s="278">
        <f>IFERROR(E82/(100*(VLOOKUP('1.2.d.Publicacions'!F82,WoS[#All],2))),0)</f>
        <v>0</v>
      </c>
      <c r="K82" s="279" t="str">
        <f>IF(B82&lt;&gt;"",CONCATENATE('Valoració '!$D$7,"1.2.d_","00",'1.2.d.Publicacions'!A82),"")</f>
        <v/>
      </c>
    </row>
    <row r="83" spans="1:11" ht="15.75" thickBot="1">
      <c r="A83" s="212">
        <v>76</v>
      </c>
      <c r="B83" s="213"/>
      <c r="C83" s="214"/>
      <c r="D83" s="215"/>
      <c r="E83" s="215"/>
      <c r="F83" s="216"/>
      <c r="G83" s="277">
        <f t="shared" si="1"/>
        <v>0</v>
      </c>
      <c r="H83" s="278">
        <f>IFERROR(IF(D83="Grup 1",2,IF(D83="Grup 2",1,0))/'Valoració '!$G$36,0)</f>
        <v>0</v>
      </c>
      <c r="I83" s="278">
        <f>IF(C83=1,G83/'Valoració '!$G$36,IF(C83=2,G83/('Valoració '!$G$36*2),IF(C83=3,G83/('Valoració '!$G$36*4),0)))</f>
        <v>0</v>
      </c>
      <c r="J83" s="278">
        <f>IFERROR(E83/(100*(VLOOKUP('1.2.d.Publicacions'!F83,WoS[#All],2))),0)</f>
        <v>0</v>
      </c>
      <c r="K83" s="279" t="str">
        <f>IF(B83&lt;&gt;"",CONCATENATE('Valoració '!$D$7,"1.2.d_","00",'1.2.d.Publicacions'!A83),"")</f>
        <v/>
      </c>
    </row>
    <row r="84" spans="1:11" ht="15.75" thickBot="1">
      <c r="A84" s="212">
        <v>77</v>
      </c>
      <c r="B84" s="213"/>
      <c r="C84" s="214"/>
      <c r="D84" s="215"/>
      <c r="E84" s="215"/>
      <c r="F84" s="216"/>
      <c r="G84" s="277">
        <f t="shared" si="1"/>
        <v>0</v>
      </c>
      <c r="H84" s="278">
        <f>IFERROR(IF(D84="Grup 1",2,IF(D84="Grup 2",1,0))/'Valoració '!$G$36,0)</f>
        <v>0</v>
      </c>
      <c r="I84" s="278">
        <f>IF(C84=1,G84/'Valoració '!$G$36,IF(C84=2,G84/('Valoració '!$G$36*2),IF(C84=3,G84/('Valoració '!$G$36*4),0)))</f>
        <v>0</v>
      </c>
      <c r="J84" s="278">
        <f>IFERROR(E84/(100*(VLOOKUP('1.2.d.Publicacions'!F84,WoS[#All],2))),0)</f>
        <v>0</v>
      </c>
      <c r="K84" s="279" t="str">
        <f>IF(B84&lt;&gt;"",CONCATENATE('Valoració '!$D$7,"1.2.d_","00",'1.2.d.Publicacions'!A84),"")</f>
        <v/>
      </c>
    </row>
    <row r="85" spans="1:11" ht="15.75" thickBot="1">
      <c r="A85" s="212">
        <v>78</v>
      </c>
      <c r="B85" s="213"/>
      <c r="C85" s="214"/>
      <c r="D85" s="215"/>
      <c r="E85" s="215"/>
      <c r="F85" s="216"/>
      <c r="G85" s="277">
        <f t="shared" si="1"/>
        <v>0</v>
      </c>
      <c r="H85" s="278">
        <f>IFERROR(IF(D85="Grup 1",2,IF(D85="Grup 2",1,0))/'Valoració '!$G$36,0)</f>
        <v>0</v>
      </c>
      <c r="I85" s="278">
        <f>IF(C85=1,G85/'Valoració '!$G$36,IF(C85=2,G85/('Valoració '!$G$36*2),IF(C85=3,G85/('Valoració '!$G$36*4),0)))</f>
        <v>0</v>
      </c>
      <c r="J85" s="278">
        <f>IFERROR(E85/(100*(VLOOKUP('1.2.d.Publicacions'!F85,WoS[#All],2))),0)</f>
        <v>0</v>
      </c>
      <c r="K85" s="279" t="str">
        <f>IF(B85&lt;&gt;"",CONCATENATE('Valoració '!$D$7,"1.2.d_","00",'1.2.d.Publicacions'!A85),"")</f>
        <v/>
      </c>
    </row>
    <row r="86" spans="1:11" ht="15.75" thickBot="1">
      <c r="A86" s="212">
        <v>79</v>
      </c>
      <c r="B86" s="213"/>
      <c r="C86" s="214"/>
      <c r="D86" s="215"/>
      <c r="E86" s="215"/>
      <c r="F86" s="216"/>
      <c r="G86" s="277">
        <f t="shared" si="1"/>
        <v>0</v>
      </c>
      <c r="H86" s="278">
        <f>IFERROR(IF(D86="Grup 1",2,IF(D86="Grup 2",1,0))/'Valoració '!$G$36,0)</f>
        <v>0</v>
      </c>
      <c r="I86" s="278">
        <f>IF(C86=1,G86/'Valoració '!$G$36,IF(C86=2,G86/('Valoració '!$G$36*2),IF(C86=3,G86/('Valoració '!$G$36*4),0)))</f>
        <v>0</v>
      </c>
      <c r="J86" s="278">
        <f>IFERROR(E86/(100*(VLOOKUP('1.2.d.Publicacions'!F86,WoS[#All],2))),0)</f>
        <v>0</v>
      </c>
      <c r="K86" s="279" t="str">
        <f>IF(B86&lt;&gt;"",CONCATENATE('Valoració '!$D$7,"1.2.d_","00",'1.2.d.Publicacions'!A86),"")</f>
        <v/>
      </c>
    </row>
    <row r="87" spans="1:11" ht="15.75" thickBot="1">
      <c r="A87" s="212">
        <v>80</v>
      </c>
      <c r="B87" s="213"/>
      <c r="C87" s="214"/>
      <c r="D87" s="215"/>
      <c r="E87" s="215"/>
      <c r="F87" s="216"/>
      <c r="G87" s="277">
        <f t="shared" si="1"/>
        <v>0</v>
      </c>
      <c r="H87" s="278">
        <f>IFERROR(IF(D87="Grup 1",2,IF(D87="Grup 2",1,0))/'Valoració '!$G$36,0)</f>
        <v>0</v>
      </c>
      <c r="I87" s="278">
        <f>IF(C87=1,G87/'Valoració '!$G$36,IF(C87=2,G87/('Valoració '!$G$36*2),IF(C87=3,G87/('Valoració '!$G$36*4),0)))</f>
        <v>0</v>
      </c>
      <c r="J87" s="278">
        <f>IFERROR(E87/(100*(VLOOKUP('1.2.d.Publicacions'!F87,WoS[#All],2))),0)</f>
        <v>0</v>
      </c>
      <c r="K87" s="279" t="str">
        <f>IF(B87&lt;&gt;"",CONCATENATE('Valoració '!$D$7,"1.2.d_","00",'1.2.d.Publicacions'!A87),"")</f>
        <v/>
      </c>
    </row>
    <row r="88" spans="1:11" ht="15.75" thickBot="1">
      <c r="A88" s="212">
        <v>81</v>
      </c>
      <c r="B88" s="213"/>
      <c r="C88" s="214"/>
      <c r="D88" s="215"/>
      <c r="E88" s="215"/>
      <c r="F88" s="216"/>
      <c r="G88" s="277">
        <f t="shared" si="1"/>
        <v>0</v>
      </c>
      <c r="H88" s="278">
        <f>IFERROR(IF(D88="Grup 1",2,IF(D88="Grup 2",1,0))/'Valoració '!$G$36,0)</f>
        <v>0</v>
      </c>
      <c r="I88" s="278">
        <f>IF(C88=1,G88/'Valoració '!$G$36,IF(C88=2,G88/('Valoració '!$G$36*2),IF(C88=3,G88/('Valoració '!$G$36*4),0)))</f>
        <v>0</v>
      </c>
      <c r="J88" s="278">
        <f>IFERROR(E88/(100*(VLOOKUP('1.2.d.Publicacions'!F88,WoS[#All],2))),0)</f>
        <v>0</v>
      </c>
      <c r="K88" s="279" t="str">
        <f>IF(B88&lt;&gt;"",CONCATENATE('Valoració '!$D$7,"1.2.d_","00",'1.2.d.Publicacions'!A88),"")</f>
        <v/>
      </c>
    </row>
    <row r="89" spans="1:11" ht="15.75" thickBot="1">
      <c r="A89" s="212">
        <v>82</v>
      </c>
      <c r="B89" s="213"/>
      <c r="C89" s="214"/>
      <c r="D89" s="215"/>
      <c r="E89" s="215"/>
      <c r="F89" s="216"/>
      <c r="G89" s="277">
        <f t="shared" si="1"/>
        <v>0</v>
      </c>
      <c r="H89" s="278">
        <f>IFERROR(IF(D89="Grup 1",2,IF(D89="Grup 2",1,0))/'Valoració '!$G$36,0)</f>
        <v>0</v>
      </c>
      <c r="I89" s="278">
        <f>IF(C89=1,G89/'Valoració '!$G$36,IF(C89=2,G89/('Valoració '!$G$36*2),IF(C89=3,G89/('Valoració '!$G$36*4),0)))</f>
        <v>0</v>
      </c>
      <c r="J89" s="278">
        <f>IFERROR(E89/(100*(VLOOKUP('1.2.d.Publicacions'!F89,WoS[#All],2))),0)</f>
        <v>0</v>
      </c>
      <c r="K89" s="279" t="str">
        <f>IF(B89&lt;&gt;"",CONCATENATE('Valoració '!$D$7,"1.2.d_","00",'1.2.d.Publicacions'!A89),"")</f>
        <v/>
      </c>
    </row>
    <row r="90" spans="1:11" ht="15.75" thickBot="1">
      <c r="A90" s="212">
        <v>83</v>
      </c>
      <c r="B90" s="213"/>
      <c r="C90" s="214"/>
      <c r="D90" s="215"/>
      <c r="E90" s="215"/>
      <c r="F90" s="216"/>
      <c r="G90" s="277">
        <f t="shared" si="1"/>
        <v>0</v>
      </c>
      <c r="H90" s="278">
        <f>IFERROR(IF(D90="Grup 1",2,IF(D90="Grup 2",1,0))/'Valoració '!$G$36,0)</f>
        <v>0</v>
      </c>
      <c r="I90" s="278">
        <f>IF(C90=1,G90/'Valoració '!$G$36,IF(C90=2,G90/('Valoració '!$G$36*2),IF(C90=3,G90/('Valoració '!$G$36*4),0)))</f>
        <v>0</v>
      </c>
      <c r="J90" s="278">
        <f>IFERROR(E90/(100*(VLOOKUP('1.2.d.Publicacions'!F90,WoS[#All],2))),0)</f>
        <v>0</v>
      </c>
      <c r="K90" s="279" t="str">
        <f>IF(B90&lt;&gt;"",CONCATENATE('Valoració '!$D$7,"1.2.d_","00",'1.2.d.Publicacions'!A90),"")</f>
        <v/>
      </c>
    </row>
    <row r="91" spans="1:11" ht="15.75" thickBot="1">
      <c r="A91" s="212">
        <v>84</v>
      </c>
      <c r="B91" s="213"/>
      <c r="C91" s="214"/>
      <c r="D91" s="215"/>
      <c r="E91" s="215"/>
      <c r="F91" s="216"/>
      <c r="G91" s="277">
        <f t="shared" si="1"/>
        <v>0</v>
      </c>
      <c r="H91" s="278">
        <f>IFERROR(IF(D91="Grup 1",2,IF(D91="Grup 2",1,0))/'Valoració '!$G$36,0)</f>
        <v>0</v>
      </c>
      <c r="I91" s="278">
        <f>IF(C91=1,G91/'Valoració '!$G$36,IF(C91=2,G91/('Valoració '!$G$36*2),IF(C91=3,G91/('Valoració '!$G$36*4),0)))</f>
        <v>0</v>
      </c>
      <c r="J91" s="278">
        <f>IFERROR(E91/(100*(VLOOKUP('1.2.d.Publicacions'!F91,WoS[#All],2))),0)</f>
        <v>0</v>
      </c>
      <c r="K91" s="279" t="str">
        <f>IF(B91&lt;&gt;"",CONCATENATE('Valoració '!$D$7,"1.2.d_","00",'1.2.d.Publicacions'!A91),"")</f>
        <v/>
      </c>
    </row>
    <row r="92" spans="1:11" ht="15.75" thickBot="1">
      <c r="A92" s="212">
        <v>85</v>
      </c>
      <c r="B92" s="213"/>
      <c r="C92" s="214"/>
      <c r="D92" s="215"/>
      <c r="E92" s="215"/>
      <c r="F92" s="216"/>
      <c r="G92" s="277">
        <f t="shared" si="1"/>
        <v>0</v>
      </c>
      <c r="H92" s="278">
        <f>IFERROR(IF(D92="Grup 1",2,IF(D92="Grup 2",1,0))/'Valoració '!$G$36,0)</f>
        <v>0</v>
      </c>
      <c r="I92" s="278">
        <f>IF(C92=1,G92/'Valoració '!$G$36,IF(C92=2,G92/('Valoració '!$G$36*2),IF(C92=3,G92/('Valoració '!$G$36*4),0)))</f>
        <v>0</v>
      </c>
      <c r="J92" s="278">
        <f>IFERROR(E92/(100*(VLOOKUP('1.2.d.Publicacions'!F92,WoS[#All],2))),0)</f>
        <v>0</v>
      </c>
      <c r="K92" s="279" t="str">
        <f>IF(B92&lt;&gt;"",CONCATENATE('Valoració '!$D$7,"1.2.d_","00",'1.2.d.Publicacions'!A92),"")</f>
        <v/>
      </c>
    </row>
    <row r="93" spans="1:11" ht="15.75" thickBot="1">
      <c r="A93" s="212">
        <v>86</v>
      </c>
      <c r="B93" s="213"/>
      <c r="C93" s="214"/>
      <c r="D93" s="215"/>
      <c r="E93" s="215"/>
      <c r="F93" s="216"/>
      <c r="G93" s="277">
        <f t="shared" si="1"/>
        <v>0</v>
      </c>
      <c r="H93" s="278">
        <f>IFERROR(IF(D93="Grup 1",2,IF(D93="Grup 2",1,0))/'Valoració '!$G$36,0)</f>
        <v>0</v>
      </c>
      <c r="I93" s="278">
        <f>IF(C93=1,G93/'Valoració '!$G$36,IF(C93=2,G93/('Valoració '!$G$36*2),IF(C93=3,G93/('Valoració '!$G$36*4),0)))</f>
        <v>0</v>
      </c>
      <c r="J93" s="278">
        <f>IFERROR(E93/(100*(VLOOKUP('1.2.d.Publicacions'!F93,WoS[#All],2))),0)</f>
        <v>0</v>
      </c>
      <c r="K93" s="279" t="str">
        <f>IF(B93&lt;&gt;"",CONCATENATE('Valoració '!$D$7,"1.2.d_","00",'1.2.d.Publicacions'!A93),"")</f>
        <v/>
      </c>
    </row>
    <row r="94" spans="1:11" ht="15.75" thickBot="1">
      <c r="A94" s="212">
        <v>87</v>
      </c>
      <c r="B94" s="213"/>
      <c r="C94" s="214"/>
      <c r="D94" s="215"/>
      <c r="E94" s="215"/>
      <c r="F94" s="216"/>
      <c r="G94" s="277">
        <f t="shared" si="1"/>
        <v>0</v>
      </c>
      <c r="H94" s="278">
        <f>IFERROR(IF(D94="Grup 1",2,IF(D94="Grup 2",1,0))/'Valoració '!$G$36,0)</f>
        <v>0</v>
      </c>
      <c r="I94" s="278">
        <f>IF(C94=1,G94/'Valoració '!$G$36,IF(C94=2,G94/('Valoració '!$G$36*2),IF(C94=3,G94/('Valoració '!$G$36*4),0)))</f>
        <v>0</v>
      </c>
      <c r="J94" s="278">
        <f>IFERROR(E94/(100*(VLOOKUP('1.2.d.Publicacions'!F94,WoS[#All],2))),0)</f>
        <v>0</v>
      </c>
      <c r="K94" s="279" t="str">
        <f>IF(B94&lt;&gt;"",CONCATENATE('Valoració '!$D$7,"1.2.d_","00",'1.2.d.Publicacions'!A94),"")</f>
        <v/>
      </c>
    </row>
    <row r="95" spans="1:11" ht="15.75" thickBot="1">
      <c r="A95" s="212">
        <v>88</v>
      </c>
      <c r="B95" s="213"/>
      <c r="C95" s="214"/>
      <c r="D95" s="215"/>
      <c r="E95" s="215"/>
      <c r="F95" s="216"/>
      <c r="G95" s="277">
        <f t="shared" si="1"/>
        <v>0</v>
      </c>
      <c r="H95" s="278">
        <f>IFERROR(IF(D95="Grup 1",2,IF(D95="Grup 2",1,0))/'Valoració '!$G$36,0)</f>
        <v>0</v>
      </c>
      <c r="I95" s="278">
        <f>IF(C95=1,G95/'Valoració '!$G$36,IF(C95=2,G95/('Valoració '!$G$36*2),IF(C95=3,G95/('Valoració '!$G$36*4),0)))</f>
        <v>0</v>
      </c>
      <c r="J95" s="278">
        <f>IFERROR(E95/(100*(VLOOKUP('1.2.d.Publicacions'!F95,WoS[#All],2))),0)</f>
        <v>0</v>
      </c>
      <c r="K95" s="279" t="str">
        <f>IF(B95&lt;&gt;"",CONCATENATE('Valoració '!$D$7,"1.2.d_","00",'1.2.d.Publicacions'!A95),"")</f>
        <v/>
      </c>
    </row>
    <row r="96" spans="1:11" ht="15.75" thickBot="1">
      <c r="A96" s="212">
        <v>89</v>
      </c>
      <c r="B96" s="213"/>
      <c r="C96" s="214"/>
      <c r="D96" s="215"/>
      <c r="E96" s="215"/>
      <c r="F96" s="216"/>
      <c r="G96" s="277">
        <f t="shared" si="1"/>
        <v>0</v>
      </c>
      <c r="H96" s="278">
        <f>IFERROR(IF(D96="Grup 1",2,IF(D96="Grup 2",1,0))/'Valoració '!$G$36,0)</f>
        <v>0</v>
      </c>
      <c r="I96" s="278">
        <f>IF(C96=1,G96/'Valoració '!$G$36,IF(C96=2,G96/('Valoració '!$G$36*2),IF(C96=3,G96/('Valoració '!$G$36*4),0)))</f>
        <v>0</v>
      </c>
      <c r="J96" s="278">
        <f>IFERROR(E96/(100*(VLOOKUP('1.2.d.Publicacions'!F96,WoS[#All],2))),0)</f>
        <v>0</v>
      </c>
      <c r="K96" s="279" t="str">
        <f>IF(B96&lt;&gt;"",CONCATENATE('Valoració '!$D$7,"1.2.d_","00",'1.2.d.Publicacions'!A96),"")</f>
        <v/>
      </c>
    </row>
    <row r="97" spans="1:11" ht="15.75" thickBot="1">
      <c r="A97" s="212">
        <v>90</v>
      </c>
      <c r="B97" s="213"/>
      <c r="C97" s="214"/>
      <c r="D97" s="215"/>
      <c r="E97" s="215"/>
      <c r="F97" s="216"/>
      <c r="G97" s="277">
        <f t="shared" si="1"/>
        <v>0</v>
      </c>
      <c r="H97" s="278">
        <f>IFERROR(IF(D97="Grup 1",2,IF(D97="Grup 2",1,0))/'Valoració '!$G$36,0)</f>
        <v>0</v>
      </c>
      <c r="I97" s="278">
        <f>IF(C97=1,G97/'Valoració '!$G$36,IF(C97=2,G97/('Valoració '!$G$36*2),IF(C97=3,G97/('Valoració '!$G$36*4),0)))</f>
        <v>0</v>
      </c>
      <c r="J97" s="278">
        <f>IFERROR(E97/(100*(VLOOKUP('1.2.d.Publicacions'!F97,WoS[#All],2))),0)</f>
        <v>0</v>
      </c>
      <c r="K97" s="279" t="str">
        <f>IF(B97&lt;&gt;"",CONCATENATE('Valoració '!$D$7,"1.2.d_","00",'1.2.d.Publicacions'!A97),"")</f>
        <v/>
      </c>
    </row>
    <row r="98" spans="1:11" ht="15.75" thickBot="1">
      <c r="A98" s="212">
        <v>91</v>
      </c>
      <c r="B98" s="213"/>
      <c r="C98" s="214"/>
      <c r="D98" s="215"/>
      <c r="E98" s="215"/>
      <c r="F98" s="216"/>
      <c r="G98" s="277">
        <f t="shared" si="1"/>
        <v>0</v>
      </c>
      <c r="H98" s="278">
        <f>IFERROR(IF(D98="Grup 1",2,IF(D98="Grup 2",1,0))/'Valoració '!$G$36,0)</f>
        <v>0</v>
      </c>
      <c r="I98" s="278">
        <f>IF(C98=1,G98/'Valoració '!$G$36,IF(C98=2,G98/('Valoració '!$G$36*2),IF(C98=3,G98/('Valoració '!$G$36*4),0)))</f>
        <v>0</v>
      </c>
      <c r="J98" s="278">
        <f>IFERROR(E98/(100*(VLOOKUP('1.2.d.Publicacions'!F98,WoS[#All],2))),0)</f>
        <v>0</v>
      </c>
      <c r="K98" s="279" t="str">
        <f>IF(B98&lt;&gt;"",CONCATENATE('Valoració '!$D$7,"1.2.d_","00",'1.2.d.Publicacions'!A98),"")</f>
        <v/>
      </c>
    </row>
    <row r="99" spans="1:11" ht="15.75" thickBot="1">
      <c r="A99" s="212">
        <v>92</v>
      </c>
      <c r="B99" s="213"/>
      <c r="C99" s="214"/>
      <c r="D99" s="215"/>
      <c r="E99" s="215"/>
      <c r="F99" s="216"/>
      <c r="G99" s="277">
        <f t="shared" si="1"/>
        <v>0</v>
      </c>
      <c r="H99" s="278">
        <f>IFERROR(IF(D99="Grup 1",2,IF(D99="Grup 2",1,0))/'Valoració '!$G$36,0)</f>
        <v>0</v>
      </c>
      <c r="I99" s="278">
        <f>IF(C99=1,G99/'Valoració '!$G$36,IF(C99=2,G99/('Valoració '!$G$36*2),IF(C99=3,G99/('Valoració '!$G$36*4),0)))</f>
        <v>0</v>
      </c>
      <c r="J99" s="278">
        <f>IFERROR(E99/(100*(VLOOKUP('1.2.d.Publicacions'!F99,WoS[#All],2))),0)</f>
        <v>0</v>
      </c>
      <c r="K99" s="279" t="str">
        <f>IF(B99&lt;&gt;"",CONCATENATE('Valoració '!$D$7,"1.2.d_","00",'1.2.d.Publicacions'!A99),"")</f>
        <v/>
      </c>
    </row>
    <row r="100" spans="1:11" ht="15.75" thickBot="1">
      <c r="A100" s="212">
        <v>93</v>
      </c>
      <c r="B100" s="213"/>
      <c r="C100" s="214"/>
      <c r="D100" s="215"/>
      <c r="E100" s="215"/>
      <c r="F100" s="216"/>
      <c r="G100" s="277">
        <f t="shared" si="1"/>
        <v>0</v>
      </c>
      <c r="H100" s="278">
        <f>IFERROR(IF(D100="Grup 1",2,IF(D100="Grup 2",1,0))/'Valoració '!$G$36,0)</f>
        <v>0</v>
      </c>
      <c r="I100" s="278">
        <f>IF(C100=1,G100/'Valoració '!$G$36,IF(C100=2,G100/('Valoració '!$G$36*2),IF(C100=3,G100/('Valoració '!$G$36*4),0)))</f>
        <v>0</v>
      </c>
      <c r="J100" s="278">
        <f>IFERROR(E100/(100*(VLOOKUP('1.2.d.Publicacions'!F100,WoS[#All],2))),0)</f>
        <v>0</v>
      </c>
      <c r="K100" s="279" t="str">
        <f>IF(B100&lt;&gt;"",CONCATENATE('Valoració '!$D$7,"1.2.d_","00",'1.2.d.Publicacions'!A100),"")</f>
        <v/>
      </c>
    </row>
    <row r="101" spans="1:11" ht="15.75" thickBot="1">
      <c r="A101" s="212">
        <v>94</v>
      </c>
      <c r="B101" s="213"/>
      <c r="C101" s="214"/>
      <c r="D101" s="215"/>
      <c r="E101" s="215"/>
      <c r="F101" s="216"/>
      <c r="G101" s="277">
        <f t="shared" si="1"/>
        <v>0</v>
      </c>
      <c r="H101" s="278">
        <f>IFERROR(IF(D101="Grup 1",2,IF(D101="Grup 2",1,0))/'Valoració '!$G$36,0)</f>
        <v>0</v>
      </c>
      <c r="I101" s="278">
        <f>IF(C101=1,G101/'Valoració '!$G$36,IF(C101=2,G101/('Valoració '!$G$36*2),IF(C101=3,G101/('Valoració '!$G$36*4),0)))</f>
        <v>0</v>
      </c>
      <c r="J101" s="278">
        <f>IFERROR(E101/(100*(VLOOKUP('1.2.d.Publicacions'!F101,WoS[#All],2))),0)</f>
        <v>0</v>
      </c>
      <c r="K101" s="279" t="str">
        <f>IF(B101&lt;&gt;"",CONCATENATE('Valoració '!$D$7,"1.2.d_","00",'1.2.d.Publicacions'!A101),"")</f>
        <v/>
      </c>
    </row>
    <row r="102" spans="1:11" ht="15.75" thickBot="1">
      <c r="A102" s="212">
        <v>95</v>
      </c>
      <c r="B102" s="213"/>
      <c r="C102" s="214"/>
      <c r="D102" s="215"/>
      <c r="E102" s="215"/>
      <c r="F102" s="216"/>
      <c r="G102" s="277">
        <f t="shared" si="1"/>
        <v>0</v>
      </c>
      <c r="H102" s="278">
        <f>IFERROR(IF(D102="Grup 1",2,IF(D102="Grup 2",1,0))/'Valoració '!$G$36,0)</f>
        <v>0</v>
      </c>
      <c r="I102" s="278">
        <f>IF(C102=1,G102/'Valoració '!$G$36,IF(C102=2,G102/('Valoració '!$G$36*2),IF(C102=3,G102/('Valoració '!$G$36*4),0)))</f>
        <v>0</v>
      </c>
      <c r="J102" s="278">
        <f>IFERROR(E102/(100*(VLOOKUP('1.2.d.Publicacions'!F102,WoS[#All],2))),0)</f>
        <v>0</v>
      </c>
      <c r="K102" s="279" t="str">
        <f>IF(B102&lt;&gt;"",CONCATENATE('Valoració '!$D$7,"1.2.d_","00",'1.2.d.Publicacions'!A102),"")</f>
        <v/>
      </c>
    </row>
    <row r="103" spans="1:11" ht="15.75" thickBot="1">
      <c r="A103" s="212">
        <v>96</v>
      </c>
      <c r="B103" s="213"/>
      <c r="C103" s="214"/>
      <c r="D103" s="215"/>
      <c r="E103" s="215"/>
      <c r="F103" s="216"/>
      <c r="G103" s="277">
        <f t="shared" si="1"/>
        <v>0</v>
      </c>
      <c r="H103" s="278">
        <f>IFERROR(IF(D103="Grup 1",2,IF(D103="Grup 2",1,0))/'Valoració '!$G$36,0)</f>
        <v>0</v>
      </c>
      <c r="I103" s="278">
        <f>IF(C103=1,G103/'Valoració '!$G$36,IF(C103=2,G103/('Valoració '!$G$36*2),IF(C103=3,G103/('Valoració '!$G$36*4),0)))</f>
        <v>0</v>
      </c>
      <c r="J103" s="278">
        <f>IFERROR(E103/(100*(VLOOKUP('1.2.d.Publicacions'!F103,WoS[#All],2))),0)</f>
        <v>0</v>
      </c>
      <c r="K103" s="279" t="str">
        <f>IF(B103&lt;&gt;"",CONCATENATE('Valoració '!$D$7,"1.2.d_","00",'1.2.d.Publicacions'!A103),"")</f>
        <v/>
      </c>
    </row>
    <row r="104" spans="1:11" ht="15.75" thickBot="1">
      <c r="A104" s="212">
        <v>97</v>
      </c>
      <c r="B104" s="213"/>
      <c r="C104" s="214"/>
      <c r="D104" s="215"/>
      <c r="E104" s="215"/>
      <c r="F104" s="216"/>
      <c r="G104" s="277">
        <f t="shared" si="1"/>
        <v>0</v>
      </c>
      <c r="H104" s="278">
        <f>IFERROR(IF(D104="Grup 1",2,IF(D104="Grup 2",1,0))/'Valoració '!$G$36,0)</f>
        <v>0</v>
      </c>
      <c r="I104" s="278">
        <f>IF(C104=1,G104/'Valoració '!$G$36,IF(C104=2,G104/('Valoració '!$G$36*2),IF(C104=3,G104/('Valoració '!$G$36*4),0)))</f>
        <v>0</v>
      </c>
      <c r="J104" s="278">
        <f>IFERROR(E104/(100*(VLOOKUP('1.2.d.Publicacions'!F104,WoS[#All],2))),0)</f>
        <v>0</v>
      </c>
      <c r="K104" s="279" t="str">
        <f>IF(B104&lt;&gt;"",CONCATENATE('Valoració '!$D$7,"1.2.d_","00",'1.2.d.Publicacions'!A104),"")</f>
        <v/>
      </c>
    </row>
    <row r="105" spans="1:11" ht="15.75" thickBot="1">
      <c r="A105" s="212">
        <v>98</v>
      </c>
      <c r="B105" s="213"/>
      <c r="C105" s="214"/>
      <c r="D105" s="215"/>
      <c r="E105" s="215"/>
      <c r="F105" s="216"/>
      <c r="G105" s="277">
        <f t="shared" si="1"/>
        <v>0</v>
      </c>
      <c r="H105" s="278">
        <f>IFERROR(IF(D105="Grup 1",2,IF(D105="Grup 2",1,0))/'Valoració '!$G$36,0)</f>
        <v>0</v>
      </c>
      <c r="I105" s="278">
        <f>IF(C105=1,G105/'Valoració '!$G$36,IF(C105=2,G105/('Valoració '!$G$36*2),IF(C105=3,G105/('Valoració '!$G$36*4),0)))</f>
        <v>0</v>
      </c>
      <c r="J105" s="278">
        <f>IFERROR(E105/(100*(VLOOKUP('1.2.d.Publicacions'!F105,WoS[#All],2))),0)</f>
        <v>0</v>
      </c>
      <c r="K105" s="279" t="str">
        <f>IF(B105&lt;&gt;"",CONCATENATE('Valoració '!$D$7,"1.2.d_","00",'1.2.d.Publicacions'!A105),"")</f>
        <v/>
      </c>
    </row>
    <row r="106" spans="1:11" ht="15.75" thickBot="1">
      <c r="A106" s="212">
        <v>99</v>
      </c>
      <c r="B106" s="213"/>
      <c r="C106" s="214"/>
      <c r="D106" s="215"/>
      <c r="E106" s="215"/>
      <c r="F106" s="216"/>
      <c r="G106" s="277">
        <f t="shared" si="1"/>
        <v>0</v>
      </c>
      <c r="H106" s="278">
        <f>IFERROR(IF(D106="Grup 1",2,IF(D106="Grup 2",1,0))/'Valoració '!$G$36,0)</f>
        <v>0</v>
      </c>
      <c r="I106" s="278">
        <f>IF(C106=1,G106/'Valoració '!$G$36,IF(C106=2,G106/('Valoració '!$G$36*2),IF(C106=3,G106/('Valoració '!$G$36*4),0)))</f>
        <v>0</v>
      </c>
      <c r="J106" s="278">
        <f>IFERROR(E106/(100*(VLOOKUP('1.2.d.Publicacions'!F106,WoS[#All],2))),0)</f>
        <v>0</v>
      </c>
      <c r="K106" s="279" t="str">
        <f>IF(B106&lt;&gt;"",CONCATENATE('Valoració '!$D$7,"1.2.d_","00",'1.2.d.Publicacions'!A106),"")</f>
        <v/>
      </c>
    </row>
    <row r="107" spans="1:11" ht="15.75" thickBot="1">
      <c r="A107" s="212">
        <v>100</v>
      </c>
      <c r="B107" s="213"/>
      <c r="C107" s="214"/>
      <c r="D107" s="215"/>
      <c r="E107" s="215"/>
      <c r="F107" s="216"/>
      <c r="G107" s="277">
        <f t="shared" si="1"/>
        <v>0</v>
      </c>
      <c r="H107" s="278">
        <f>IFERROR(IF(D107="Grup 1",2,IF(D107="Grup 2",1,0))/'Valoració '!$G$36,0)</f>
        <v>0</v>
      </c>
      <c r="I107" s="278">
        <f>IF(C107=1,G107/'Valoració '!$G$36,IF(C107=2,G107/('Valoració '!$G$36*2),IF(C107=3,G107/('Valoració '!$G$36*4),0)))</f>
        <v>0</v>
      </c>
      <c r="J107" s="278">
        <f>IFERROR(E107/(100*(VLOOKUP('1.2.d.Publicacions'!F107,WoS[#All],2))),0)</f>
        <v>0</v>
      </c>
      <c r="K107" s="279" t="str">
        <f>IF(B107&lt;&gt;"",CONCATENATE('Valoració '!$D$7,"1.2.d_","00",'1.2.d.Publicacions'!A107),"")</f>
        <v/>
      </c>
    </row>
    <row r="108" spans="1:11" ht="15.75" thickBot="1">
      <c r="A108" s="212">
        <v>101</v>
      </c>
      <c r="B108" s="213"/>
      <c r="C108" s="214"/>
      <c r="D108" s="215"/>
      <c r="E108" s="215"/>
      <c r="F108" s="216"/>
      <c r="G108" s="277">
        <f t="shared" si="1"/>
        <v>0</v>
      </c>
      <c r="H108" s="278">
        <f>IFERROR(IF(D108="Grup 1",2,IF(D108="Grup 2",1,0))/'Valoració '!$G$36,0)</f>
        <v>0</v>
      </c>
      <c r="I108" s="278">
        <f>IF(C108=1,G108/'Valoració '!$G$36,IF(C108=2,G108/('Valoració '!$G$36*2),IF(C108=3,G108/('Valoració '!$G$36*4),0)))</f>
        <v>0</v>
      </c>
      <c r="J108" s="278">
        <f>IFERROR(E108/(100*(VLOOKUP('1.2.d.Publicacions'!F108,WoS[#All],2))),0)</f>
        <v>0</v>
      </c>
      <c r="K108" s="279" t="str">
        <f>IF(B108&lt;&gt;"",CONCATENATE('Valoració '!$D$7,"1.2.d_","00",'1.2.d.Publicacions'!A108),"")</f>
        <v/>
      </c>
    </row>
    <row r="109" spans="1:11" ht="15.75" thickBot="1">
      <c r="A109" s="212">
        <v>102</v>
      </c>
      <c r="B109" s="213"/>
      <c r="C109" s="214"/>
      <c r="D109" s="215"/>
      <c r="E109" s="215"/>
      <c r="F109" s="216"/>
      <c r="G109" s="277">
        <f t="shared" si="1"/>
        <v>0</v>
      </c>
      <c r="H109" s="278">
        <f>IFERROR(IF(D109="Grup 1",2,IF(D109="Grup 2",1,0))/'Valoració '!$G$36,0)</f>
        <v>0</v>
      </c>
      <c r="I109" s="278">
        <f>IF(C109=1,G109/'Valoració '!$G$36,IF(C109=2,G109/('Valoració '!$G$36*2),IF(C109=3,G109/('Valoració '!$G$36*4),0)))</f>
        <v>0</v>
      </c>
      <c r="J109" s="278">
        <f>IFERROR(E109/(100*(VLOOKUP('1.2.d.Publicacions'!F109,WoS[#All],2))),0)</f>
        <v>0</v>
      </c>
      <c r="K109" s="279" t="str">
        <f>IF(B109&lt;&gt;"",CONCATENATE('Valoració '!$D$7,"1.2.d_","00",'1.2.d.Publicacions'!A109),"")</f>
        <v/>
      </c>
    </row>
    <row r="110" spans="1:11" ht="15.75" thickBot="1">
      <c r="A110" s="212">
        <v>103</v>
      </c>
      <c r="B110" s="213"/>
      <c r="C110" s="214"/>
      <c r="D110" s="215"/>
      <c r="E110" s="215"/>
      <c r="F110" s="216"/>
      <c r="G110" s="277">
        <f t="shared" si="1"/>
        <v>0</v>
      </c>
      <c r="H110" s="278">
        <f>IFERROR(IF(D110="Grup 1",2,IF(D110="Grup 2",1,0))/'Valoració '!$G$36,0)</f>
        <v>0</v>
      </c>
      <c r="I110" s="278">
        <f>IF(C110=1,G110/'Valoració '!$G$36,IF(C110=2,G110/('Valoració '!$G$36*2),IF(C110=3,G110/('Valoració '!$G$36*4),0)))</f>
        <v>0</v>
      </c>
      <c r="J110" s="278">
        <f>IFERROR(E110/(100*(VLOOKUP('1.2.d.Publicacions'!F110,WoS[#All],2))),0)</f>
        <v>0</v>
      </c>
      <c r="K110" s="279" t="str">
        <f>IF(B110&lt;&gt;"",CONCATENATE('Valoració '!$D$7,"1.2.d_","00",'1.2.d.Publicacions'!A110),"")</f>
        <v/>
      </c>
    </row>
    <row r="111" spans="1:11" ht="15.75" thickBot="1">
      <c r="A111" s="212">
        <v>104</v>
      </c>
      <c r="B111" s="213"/>
      <c r="C111" s="214"/>
      <c r="D111" s="215"/>
      <c r="E111" s="215"/>
      <c r="F111" s="216"/>
      <c r="G111" s="277">
        <f t="shared" si="1"/>
        <v>0</v>
      </c>
      <c r="H111" s="278">
        <f>IFERROR(IF(D111="Grup 1",2,IF(D111="Grup 2",1,0))/'Valoració '!$G$36,0)</f>
        <v>0</v>
      </c>
      <c r="I111" s="278">
        <f>IF(C111=1,G111/'Valoració '!$G$36,IF(C111=2,G111/('Valoració '!$G$36*2),IF(C111=3,G111/('Valoració '!$G$36*4),0)))</f>
        <v>0</v>
      </c>
      <c r="J111" s="278">
        <f>IFERROR(E111/(100*(VLOOKUP('1.2.d.Publicacions'!F111,WoS[#All],2))),0)</f>
        <v>0</v>
      </c>
      <c r="K111" s="279" t="str">
        <f>IF(B111&lt;&gt;"",CONCATENATE('Valoració '!$D$7,"1.2.d_","00",'1.2.d.Publicacions'!A111),"")</f>
        <v/>
      </c>
    </row>
    <row r="112" spans="1:11" ht="15.75" thickBot="1">
      <c r="A112" s="212">
        <v>105</v>
      </c>
      <c r="B112" s="213"/>
      <c r="C112" s="214"/>
      <c r="D112" s="215"/>
      <c r="E112" s="215"/>
      <c r="F112" s="216"/>
      <c r="G112" s="277">
        <f t="shared" si="1"/>
        <v>0</v>
      </c>
      <c r="H112" s="278">
        <f>IFERROR(IF(D112="Grup 1",2,IF(D112="Grup 2",1,0))/'Valoració '!$G$36,0)</f>
        <v>0</v>
      </c>
      <c r="I112" s="278">
        <f>IF(C112=1,G112/'Valoració '!$G$36,IF(C112=2,G112/('Valoració '!$G$36*2),IF(C112=3,G112/('Valoració '!$G$36*4),0)))</f>
        <v>0</v>
      </c>
      <c r="J112" s="278">
        <f>IFERROR(E112/(100*(VLOOKUP('1.2.d.Publicacions'!F112,WoS[#All],2))),0)</f>
        <v>0</v>
      </c>
      <c r="K112" s="279" t="str">
        <f>IF(B112&lt;&gt;"",CONCATENATE('Valoració '!$D$7,"1.2.d_","00",'1.2.d.Publicacions'!A112),"")</f>
        <v/>
      </c>
    </row>
    <row r="113" spans="1:11" ht="15.75" thickBot="1">
      <c r="A113" s="212">
        <v>106</v>
      </c>
      <c r="B113" s="213"/>
      <c r="C113" s="214"/>
      <c r="D113" s="215"/>
      <c r="E113" s="215"/>
      <c r="F113" s="216"/>
      <c r="G113" s="277">
        <f t="shared" si="1"/>
        <v>0</v>
      </c>
      <c r="H113" s="278">
        <f>IFERROR(IF(D113="Grup 1",2,IF(D113="Grup 2",1,0))/'Valoració '!$G$36,0)</f>
        <v>0</v>
      </c>
      <c r="I113" s="278">
        <f>IF(C113=1,G113/'Valoració '!$G$36,IF(C113=2,G113/('Valoració '!$G$36*2),IF(C113=3,G113/('Valoració '!$G$36*4),0)))</f>
        <v>0</v>
      </c>
      <c r="J113" s="278">
        <f>IFERROR(E113/(100*(VLOOKUP('1.2.d.Publicacions'!F113,WoS[#All],2))),0)</f>
        <v>0</v>
      </c>
      <c r="K113" s="279" t="str">
        <f>IF(B113&lt;&gt;"",CONCATENATE('Valoració '!$D$7,"1.2.d_","00",'1.2.d.Publicacions'!A113),"")</f>
        <v/>
      </c>
    </row>
    <row r="114" spans="1:11" ht="15.75" thickBot="1">
      <c r="A114" s="212">
        <v>107</v>
      </c>
      <c r="B114" s="213"/>
      <c r="C114" s="214"/>
      <c r="D114" s="215"/>
      <c r="E114" s="215"/>
      <c r="F114" s="216"/>
      <c r="G114" s="277">
        <f t="shared" si="1"/>
        <v>0</v>
      </c>
      <c r="H114" s="278">
        <f>IFERROR(IF(D114="Grup 1",2,IF(D114="Grup 2",1,0))/'Valoració '!$G$36,0)</f>
        <v>0</v>
      </c>
      <c r="I114" s="278">
        <f>IF(C114=1,G114/'Valoració '!$G$36,IF(C114=2,G114/('Valoració '!$G$36*2),IF(C114=3,G114/('Valoració '!$G$36*4),0)))</f>
        <v>0</v>
      </c>
      <c r="J114" s="278">
        <f>IFERROR(E114/(100*(VLOOKUP('1.2.d.Publicacions'!F114,WoS[#All],2))),0)</f>
        <v>0</v>
      </c>
      <c r="K114" s="279" t="str">
        <f>IF(B114&lt;&gt;"",CONCATENATE('Valoració '!$D$7,"1.2.d_","00",'1.2.d.Publicacions'!A114),"")</f>
        <v/>
      </c>
    </row>
    <row r="115" spans="1:11" ht="15.75" thickBot="1">
      <c r="A115" s="212">
        <v>108</v>
      </c>
      <c r="B115" s="213"/>
      <c r="C115" s="214"/>
      <c r="D115" s="215"/>
      <c r="E115" s="215"/>
      <c r="F115" s="216"/>
      <c r="G115" s="277">
        <f t="shared" si="1"/>
        <v>0</v>
      </c>
      <c r="H115" s="278">
        <f>IFERROR(IF(D115="Grup 1",2,IF(D115="Grup 2",1,0))/'Valoració '!$G$36,0)</f>
        <v>0</v>
      </c>
      <c r="I115" s="278">
        <f>IF(C115=1,G115/'Valoració '!$G$36,IF(C115=2,G115/('Valoració '!$G$36*2),IF(C115=3,G115/('Valoració '!$G$36*4),0)))</f>
        <v>0</v>
      </c>
      <c r="J115" s="278">
        <f>IFERROR(E115/(100*(VLOOKUP('1.2.d.Publicacions'!F115,WoS[#All],2))),0)</f>
        <v>0</v>
      </c>
      <c r="K115" s="279" t="str">
        <f>IF(B115&lt;&gt;"",CONCATENATE('Valoració '!$D$7,"1.2.d_","00",'1.2.d.Publicacions'!A115),"")</f>
        <v/>
      </c>
    </row>
    <row r="116" spans="1:11" ht="15.75" thickBot="1">
      <c r="A116" s="212">
        <v>109</v>
      </c>
      <c r="B116" s="213"/>
      <c r="C116" s="214"/>
      <c r="D116" s="215"/>
      <c r="E116" s="215"/>
      <c r="F116" s="216"/>
      <c r="G116" s="277">
        <f t="shared" si="1"/>
        <v>0</v>
      </c>
      <c r="H116" s="278">
        <f>IFERROR(IF(D116="Grup 1",2,IF(D116="Grup 2",1,0))/'Valoració '!$G$36,0)</f>
        <v>0</v>
      </c>
      <c r="I116" s="278">
        <f>IF(C116=1,G116/'Valoració '!$G$36,IF(C116=2,G116/('Valoració '!$G$36*2),IF(C116=3,G116/('Valoració '!$G$36*4),0)))</f>
        <v>0</v>
      </c>
      <c r="J116" s="278">
        <f>IFERROR(E116/(100*(VLOOKUP('1.2.d.Publicacions'!F116,WoS[#All],2))),0)</f>
        <v>0</v>
      </c>
      <c r="K116" s="279" t="str">
        <f>IF(B116&lt;&gt;"",CONCATENATE('Valoració '!$D$7,"1.2.d_","00",'1.2.d.Publicacions'!A116),"")</f>
        <v/>
      </c>
    </row>
    <row r="117" spans="1:11" ht="15.75" thickBot="1">
      <c r="A117" s="212">
        <v>110</v>
      </c>
      <c r="B117" s="213"/>
      <c r="C117" s="214"/>
      <c r="D117" s="215"/>
      <c r="E117" s="215"/>
      <c r="F117" s="216"/>
      <c r="G117" s="277">
        <f t="shared" si="1"/>
        <v>0</v>
      </c>
      <c r="H117" s="278">
        <f>IFERROR(IF(D117="Grup 1",2,IF(D117="Grup 2",1,0))/'Valoració '!$G$36,0)</f>
        <v>0</v>
      </c>
      <c r="I117" s="278">
        <f>IF(C117=1,G117/'Valoració '!$G$36,IF(C117=2,G117/('Valoració '!$G$36*2),IF(C117=3,G117/('Valoració '!$G$36*4),0)))</f>
        <v>0</v>
      </c>
      <c r="J117" s="278">
        <f>IFERROR(E117/(100*(VLOOKUP('1.2.d.Publicacions'!F117,WoS[#All],2))),0)</f>
        <v>0</v>
      </c>
      <c r="K117" s="279" t="str">
        <f>IF(B117&lt;&gt;"",CONCATENATE('Valoració '!$D$7,"1.2.d_","00",'1.2.d.Publicacions'!A117),"")</f>
        <v/>
      </c>
    </row>
    <row r="118" spans="1:11" ht="15.75" thickBot="1">
      <c r="A118" s="212">
        <v>111</v>
      </c>
      <c r="B118" s="213"/>
      <c r="C118" s="214"/>
      <c r="D118" s="215"/>
      <c r="E118" s="215"/>
      <c r="F118" s="216"/>
      <c r="G118" s="277">
        <f t="shared" si="1"/>
        <v>0</v>
      </c>
      <c r="H118" s="278">
        <f>IFERROR(IF(D118="Grup 1",2,IF(D118="Grup 2",1,0))/'Valoració '!$G$36,0)</f>
        <v>0</v>
      </c>
      <c r="I118" s="278">
        <f>IF(C118=1,G118/'Valoració '!$G$36,IF(C118=2,G118/('Valoració '!$G$36*2),IF(C118=3,G118/('Valoració '!$G$36*4),0)))</f>
        <v>0</v>
      </c>
      <c r="J118" s="278">
        <f>IFERROR(E118/(100*(VLOOKUP('1.2.d.Publicacions'!F118,WoS[#All],2))),0)</f>
        <v>0</v>
      </c>
      <c r="K118" s="279" t="str">
        <f>IF(B118&lt;&gt;"",CONCATENATE('Valoració '!$D$7,"1.2.d_","00",'1.2.d.Publicacions'!A118),"")</f>
        <v/>
      </c>
    </row>
    <row r="119" spans="1:11" ht="15.75" thickBot="1">
      <c r="A119" s="212">
        <v>112</v>
      </c>
      <c r="B119" s="213"/>
      <c r="C119" s="214"/>
      <c r="D119" s="215"/>
      <c r="E119" s="215"/>
      <c r="F119" s="216"/>
      <c r="G119" s="277">
        <f t="shared" si="1"/>
        <v>0</v>
      </c>
      <c r="H119" s="278">
        <f>IFERROR(IF(D119="Grup 1",2,IF(D119="Grup 2",1,0))/'Valoració '!$G$36,0)</f>
        <v>0</v>
      </c>
      <c r="I119" s="278">
        <f>IF(C119=1,G119/'Valoració '!$G$36,IF(C119=2,G119/('Valoració '!$G$36*2),IF(C119=3,G119/('Valoració '!$G$36*4),0)))</f>
        <v>0</v>
      </c>
      <c r="J119" s="278">
        <f>IFERROR(E119/(100*(VLOOKUP('1.2.d.Publicacions'!F119,WoS[#All],2))),0)</f>
        <v>0</v>
      </c>
      <c r="K119" s="279" t="str">
        <f>IF(B119&lt;&gt;"",CONCATENATE('Valoració '!$D$7,"1.2.d_","00",'1.2.d.Publicacions'!A119),"")</f>
        <v/>
      </c>
    </row>
    <row r="120" spans="1:11" ht="15.75" thickBot="1">
      <c r="A120" s="212">
        <v>113</v>
      </c>
      <c r="B120" s="213"/>
      <c r="C120" s="214"/>
      <c r="D120" s="215"/>
      <c r="E120" s="215"/>
      <c r="F120" s="216"/>
      <c r="G120" s="277">
        <f t="shared" si="1"/>
        <v>0</v>
      </c>
      <c r="H120" s="278">
        <f>IFERROR(IF(D120="Grup 1",2,IF(D120="Grup 2",1,0))/'Valoració '!$G$36,0)</f>
        <v>0</v>
      </c>
      <c r="I120" s="278">
        <f>IF(C120=1,G120/'Valoració '!$G$36,IF(C120=2,G120/('Valoració '!$G$36*2),IF(C120=3,G120/('Valoració '!$G$36*4),0)))</f>
        <v>0</v>
      </c>
      <c r="J120" s="278">
        <f>IFERROR(E120/(100*(VLOOKUP('1.2.d.Publicacions'!F120,WoS[#All],2))),0)</f>
        <v>0</v>
      </c>
      <c r="K120" s="279" t="str">
        <f>IF(B120&lt;&gt;"",CONCATENATE('Valoració '!$D$7,"1.2.d_","00",'1.2.d.Publicacions'!A120),"")</f>
        <v/>
      </c>
    </row>
    <row r="121" spans="1:11" ht="15.75" thickBot="1">
      <c r="A121" s="212">
        <v>114</v>
      </c>
      <c r="B121" s="213"/>
      <c r="C121" s="214"/>
      <c r="D121" s="215"/>
      <c r="E121" s="215"/>
      <c r="F121" s="216"/>
      <c r="G121" s="277">
        <f t="shared" si="1"/>
        <v>0</v>
      </c>
      <c r="H121" s="278">
        <f>IFERROR(IF(D121="Grup 1",2,IF(D121="Grup 2",1,0))/'Valoració '!$G$36,0)</f>
        <v>0</v>
      </c>
      <c r="I121" s="278">
        <f>IF(C121=1,G121/'Valoració '!$G$36,IF(C121=2,G121/('Valoració '!$G$36*2),IF(C121=3,G121/('Valoració '!$G$36*4),0)))</f>
        <v>0</v>
      </c>
      <c r="J121" s="278">
        <f>IFERROR(E121/(100*(VLOOKUP('1.2.d.Publicacions'!F121,WoS[#All],2))),0)</f>
        <v>0</v>
      </c>
      <c r="K121" s="279" t="str">
        <f>IF(B121&lt;&gt;"",CONCATENATE('Valoració '!$D$7,"1.2.d_","00",'1.2.d.Publicacions'!A121),"")</f>
        <v/>
      </c>
    </row>
    <row r="122" spans="1:11" ht="15.75" thickBot="1">
      <c r="A122" s="212">
        <v>115</v>
      </c>
      <c r="B122" s="213"/>
      <c r="C122" s="214"/>
      <c r="D122" s="215"/>
      <c r="E122" s="215"/>
      <c r="F122" s="216"/>
      <c r="G122" s="277">
        <f t="shared" si="1"/>
        <v>0</v>
      </c>
      <c r="H122" s="278">
        <f>IFERROR(IF(D122="Grup 1",2,IF(D122="Grup 2",1,0))/'Valoració '!$G$36,0)</f>
        <v>0</v>
      </c>
      <c r="I122" s="278">
        <f>IF(C122=1,G122/'Valoració '!$G$36,IF(C122=2,G122/('Valoració '!$G$36*2),IF(C122=3,G122/('Valoració '!$G$36*4),0)))</f>
        <v>0</v>
      </c>
      <c r="J122" s="278">
        <f>IFERROR(E122/(100*(VLOOKUP('1.2.d.Publicacions'!F122,WoS[#All],2))),0)</f>
        <v>0</v>
      </c>
      <c r="K122" s="279" t="str">
        <f>IF(B122&lt;&gt;"",CONCATENATE('Valoració '!$D$7,"1.2.d_","00",'1.2.d.Publicacions'!A122),"")</f>
        <v/>
      </c>
    </row>
    <row r="123" spans="1:11" ht="15.75" thickBot="1">
      <c r="A123" s="212">
        <v>116</v>
      </c>
      <c r="B123" s="213"/>
      <c r="C123" s="214"/>
      <c r="D123" s="215"/>
      <c r="E123" s="215"/>
      <c r="F123" s="216"/>
      <c r="G123" s="277">
        <f t="shared" si="1"/>
        <v>0</v>
      </c>
      <c r="H123" s="278">
        <f>IFERROR(IF(D123="Grup 1",2,IF(D123="Grup 2",1,0))/'Valoració '!$G$36,0)</f>
        <v>0</v>
      </c>
      <c r="I123" s="278">
        <f>IF(C123=1,G123/'Valoració '!$G$36,IF(C123=2,G123/('Valoració '!$G$36*2),IF(C123=3,G123/('Valoració '!$G$36*4),0)))</f>
        <v>0</v>
      </c>
      <c r="J123" s="278">
        <f>IFERROR(E123/(100*(VLOOKUP('1.2.d.Publicacions'!F123,WoS[#All],2))),0)</f>
        <v>0</v>
      </c>
      <c r="K123" s="279" t="str">
        <f>IF(B123&lt;&gt;"",CONCATENATE('Valoració '!$D$7,"1.2.d_","00",'1.2.d.Publicacions'!A123),"")</f>
        <v/>
      </c>
    </row>
    <row r="124" spans="1:11" ht="15.75" thickBot="1">
      <c r="A124" s="212">
        <v>117</v>
      </c>
      <c r="B124" s="213"/>
      <c r="C124" s="214"/>
      <c r="D124" s="215"/>
      <c r="E124" s="215"/>
      <c r="F124" s="216"/>
      <c r="G124" s="277">
        <f t="shared" si="1"/>
        <v>0</v>
      </c>
      <c r="H124" s="278">
        <f>IFERROR(IF(D124="Grup 1",2,IF(D124="Grup 2",1,0))/'Valoració '!$G$36,0)</f>
        <v>0</v>
      </c>
      <c r="I124" s="278">
        <f>IF(C124=1,G124/'Valoració '!$G$36,IF(C124=2,G124/('Valoració '!$G$36*2),IF(C124=3,G124/('Valoració '!$G$36*4),0)))</f>
        <v>0</v>
      </c>
      <c r="J124" s="278">
        <f>IFERROR(E124/(100*(VLOOKUP('1.2.d.Publicacions'!F124,WoS[#All],2))),0)</f>
        <v>0</v>
      </c>
      <c r="K124" s="279" t="str">
        <f>IF(B124&lt;&gt;"",CONCATENATE('Valoració '!$D$7,"1.2.d_","00",'1.2.d.Publicacions'!A124),"")</f>
        <v/>
      </c>
    </row>
    <row r="125" spans="1:11" ht="15.75" thickBot="1">
      <c r="A125" s="212">
        <v>118</v>
      </c>
      <c r="B125" s="213"/>
      <c r="C125" s="214"/>
      <c r="D125" s="215"/>
      <c r="E125" s="215"/>
      <c r="F125" s="216"/>
      <c r="G125" s="277">
        <f t="shared" si="1"/>
        <v>0</v>
      </c>
      <c r="H125" s="278">
        <f>IFERROR(IF(D125="Grup 1",2,IF(D125="Grup 2",1,0))/'Valoració '!$G$36,0)</f>
        <v>0</v>
      </c>
      <c r="I125" s="278">
        <f>IF(C125=1,G125/'Valoració '!$G$36,IF(C125=2,G125/('Valoració '!$G$36*2),IF(C125=3,G125/('Valoració '!$G$36*4),0)))</f>
        <v>0</v>
      </c>
      <c r="J125" s="278">
        <f>IFERROR(E125/(100*(VLOOKUP('1.2.d.Publicacions'!F125,WoS[#All],2))),0)</f>
        <v>0</v>
      </c>
      <c r="K125" s="279" t="str">
        <f>IF(B125&lt;&gt;"",CONCATENATE('Valoració '!$D$7,"1.2.d_","00",'1.2.d.Publicacions'!A125),"")</f>
        <v/>
      </c>
    </row>
    <row r="126" spans="1:11" ht="15.75" thickBot="1">
      <c r="A126" s="212">
        <v>119</v>
      </c>
      <c r="B126" s="213"/>
      <c r="C126" s="214"/>
      <c r="D126" s="215"/>
      <c r="E126" s="215"/>
      <c r="F126" s="216"/>
      <c r="G126" s="277">
        <f t="shared" si="1"/>
        <v>0</v>
      </c>
      <c r="H126" s="278">
        <f>IFERROR(IF(D126="Grup 1",2,IF(D126="Grup 2",1,0))/'Valoració '!$G$36,0)</f>
        <v>0</v>
      </c>
      <c r="I126" s="278">
        <f>IF(C126=1,G126/'Valoració '!$G$36,IF(C126=2,G126/('Valoració '!$G$36*2),IF(C126=3,G126/('Valoració '!$G$36*4),0)))</f>
        <v>0</v>
      </c>
      <c r="J126" s="278">
        <f>IFERROR(E126/(100*(VLOOKUP('1.2.d.Publicacions'!F126,WoS[#All],2))),0)</f>
        <v>0</v>
      </c>
      <c r="K126" s="279" t="str">
        <f>IF(B126&lt;&gt;"",CONCATENATE('Valoració '!$D$7,"1.2.d_","00",'1.2.d.Publicacions'!A126),"")</f>
        <v/>
      </c>
    </row>
    <row r="127" spans="1:11" ht="15.75" thickBot="1">
      <c r="A127" s="212">
        <v>120</v>
      </c>
      <c r="B127" s="213"/>
      <c r="C127" s="214"/>
      <c r="D127" s="215"/>
      <c r="E127" s="215"/>
      <c r="F127" s="216"/>
      <c r="G127" s="277">
        <f t="shared" si="1"/>
        <v>0</v>
      </c>
      <c r="H127" s="278">
        <f>IFERROR(IF(D127="Grup 1",2,IF(D127="Grup 2",1,0))/'Valoració '!$G$36,0)</f>
        <v>0</v>
      </c>
      <c r="I127" s="278">
        <f>IF(C127=1,G127/'Valoració '!$G$36,IF(C127=2,G127/('Valoració '!$G$36*2),IF(C127=3,G127/('Valoració '!$G$36*4),0)))</f>
        <v>0</v>
      </c>
      <c r="J127" s="278">
        <f>IFERROR(E127/(100*(VLOOKUP('1.2.d.Publicacions'!F127,WoS[#All],2))),0)</f>
        <v>0</v>
      </c>
      <c r="K127" s="279" t="str">
        <f>IF(B127&lt;&gt;"",CONCATENATE('Valoració '!$D$7,"1.2.d_","00",'1.2.d.Publicacions'!A127),"")</f>
        <v/>
      </c>
    </row>
    <row r="128" spans="1:11" ht="15.75" thickBot="1">
      <c r="A128" s="212">
        <v>121</v>
      </c>
      <c r="B128" s="213"/>
      <c r="C128" s="214"/>
      <c r="D128" s="215"/>
      <c r="E128" s="215"/>
      <c r="F128" s="216"/>
      <c r="G128" s="277">
        <f t="shared" si="1"/>
        <v>0</v>
      </c>
      <c r="H128" s="278">
        <f>IFERROR(IF(D128="Grup 1",2,IF(D128="Grup 2",1,0))/'Valoració '!$G$36,0)</f>
        <v>0</v>
      </c>
      <c r="I128" s="278">
        <f>IF(C128=1,G128/'Valoració '!$G$36,IF(C128=2,G128/('Valoració '!$G$36*2),IF(C128=3,G128/('Valoració '!$G$36*4),0)))</f>
        <v>0</v>
      </c>
      <c r="J128" s="278">
        <f>IFERROR(E128/(100*(VLOOKUP('1.2.d.Publicacions'!F128,WoS[#All],2))),0)</f>
        <v>0</v>
      </c>
      <c r="K128" s="279" t="str">
        <f>IF(B128&lt;&gt;"",CONCATENATE('Valoració '!$D$7,"1.2.d_","00",'1.2.d.Publicacions'!A128),"")</f>
        <v/>
      </c>
    </row>
    <row r="129" spans="1:11" ht="15.75" thickBot="1">
      <c r="A129" s="212">
        <v>122</v>
      </c>
      <c r="B129" s="213"/>
      <c r="C129" s="214"/>
      <c r="D129" s="215"/>
      <c r="E129" s="215"/>
      <c r="F129" s="216"/>
      <c r="G129" s="277">
        <f t="shared" si="1"/>
        <v>0</v>
      </c>
      <c r="H129" s="278">
        <f>IFERROR(IF(D129="Grup 1",2,IF(D129="Grup 2",1,0))/'Valoració '!$G$36,0)</f>
        <v>0</v>
      </c>
      <c r="I129" s="278">
        <f>IF(C129=1,G129/'Valoració '!$G$36,IF(C129=2,G129/('Valoració '!$G$36*2),IF(C129=3,G129/('Valoració '!$G$36*4),0)))</f>
        <v>0</v>
      </c>
      <c r="J129" s="278">
        <f>IFERROR(E129/(100*(VLOOKUP('1.2.d.Publicacions'!F129,WoS[#All],2))),0)</f>
        <v>0</v>
      </c>
      <c r="K129" s="279" t="str">
        <f>IF(B129&lt;&gt;"",CONCATENATE('Valoració '!$D$7,"1.2.d_","00",'1.2.d.Publicacions'!A129),"")</f>
        <v/>
      </c>
    </row>
    <row r="130" spans="1:11" ht="15.75" thickBot="1">
      <c r="A130" s="212">
        <v>123</v>
      </c>
      <c r="B130" s="213"/>
      <c r="C130" s="214"/>
      <c r="D130" s="215"/>
      <c r="E130" s="215"/>
      <c r="F130" s="216"/>
      <c r="G130" s="277">
        <f t="shared" si="1"/>
        <v>0</v>
      </c>
      <c r="H130" s="278">
        <f>IFERROR(IF(D130="Grup 1",2,IF(D130="Grup 2",1,0))/'Valoració '!$G$36,0)</f>
        <v>0</v>
      </c>
      <c r="I130" s="278">
        <f>IF(C130=1,G130/'Valoració '!$G$36,IF(C130=2,G130/('Valoració '!$G$36*2),IF(C130=3,G130/('Valoració '!$G$36*4),0)))</f>
        <v>0</v>
      </c>
      <c r="J130" s="278">
        <f>IFERROR(E130/(100*(VLOOKUP('1.2.d.Publicacions'!F130,WoS[#All],2))),0)</f>
        <v>0</v>
      </c>
      <c r="K130" s="279" t="str">
        <f>IF(B130&lt;&gt;"",CONCATENATE('Valoració '!$D$7,"1.2.d_","00",'1.2.d.Publicacions'!A130),"")</f>
        <v/>
      </c>
    </row>
    <row r="131" spans="1:11" ht="15.75" thickBot="1">
      <c r="A131" s="212">
        <v>124</v>
      </c>
      <c r="B131" s="213"/>
      <c r="C131" s="214"/>
      <c r="D131" s="215"/>
      <c r="E131" s="215"/>
      <c r="F131" s="216"/>
      <c r="G131" s="277">
        <f t="shared" si="1"/>
        <v>0</v>
      </c>
      <c r="H131" s="278">
        <f>IFERROR(IF(D131="Grup 1",2,IF(D131="Grup 2",1,0))/'Valoració '!$G$36,0)</f>
        <v>0</v>
      </c>
      <c r="I131" s="278">
        <f>IF(C131=1,G131/'Valoració '!$G$36,IF(C131=2,G131/('Valoració '!$G$36*2),IF(C131=3,G131/('Valoració '!$G$36*4),0)))</f>
        <v>0</v>
      </c>
      <c r="J131" s="278">
        <f>IFERROR(E131/(100*(VLOOKUP('1.2.d.Publicacions'!F131,WoS[#All],2))),0)</f>
        <v>0</v>
      </c>
      <c r="K131" s="279" t="str">
        <f>IF(B131&lt;&gt;"",CONCATENATE('Valoració '!$D$7,"1.2.d_","00",'1.2.d.Publicacions'!A131),"")</f>
        <v/>
      </c>
    </row>
    <row r="132" spans="1:11" ht="15.75" thickBot="1">
      <c r="A132" s="212">
        <v>125</v>
      </c>
      <c r="B132" s="213"/>
      <c r="C132" s="214"/>
      <c r="D132" s="215"/>
      <c r="E132" s="215"/>
      <c r="F132" s="216"/>
      <c r="G132" s="277">
        <f t="shared" si="1"/>
        <v>0</v>
      </c>
      <c r="H132" s="278">
        <f>IFERROR(IF(D132="Grup 1",2,IF(D132="Grup 2",1,0))/'Valoració '!$G$36,0)</f>
        <v>0</v>
      </c>
      <c r="I132" s="278">
        <f>IF(C132=1,G132/'Valoració '!$G$36,IF(C132=2,G132/('Valoració '!$G$36*2),IF(C132=3,G132/('Valoració '!$G$36*4),0)))</f>
        <v>0</v>
      </c>
      <c r="J132" s="278">
        <f>IFERROR(E132/(100*(VLOOKUP('1.2.d.Publicacions'!F132,WoS[#All],2))),0)</f>
        <v>0</v>
      </c>
      <c r="K132" s="279" t="str">
        <f>IF(B132&lt;&gt;"",CONCATENATE('Valoració '!$D$7,"1.2.d_","00",'1.2.d.Publicacions'!A132),"")</f>
        <v/>
      </c>
    </row>
    <row r="133" spans="1:11" ht="15.75" thickBot="1">
      <c r="A133" s="212">
        <v>126</v>
      </c>
      <c r="B133" s="213"/>
      <c r="C133" s="214"/>
      <c r="D133" s="215"/>
      <c r="E133" s="215"/>
      <c r="F133" s="216"/>
      <c r="G133" s="277">
        <f t="shared" si="1"/>
        <v>0</v>
      </c>
      <c r="H133" s="278">
        <f>IFERROR(IF(D133="Grup 1",2,IF(D133="Grup 2",1,0))/'Valoració '!$G$36,0)</f>
        <v>0</v>
      </c>
      <c r="I133" s="278">
        <f>IF(C133=1,G133/'Valoració '!$G$36,IF(C133=2,G133/('Valoració '!$G$36*2),IF(C133=3,G133/('Valoració '!$G$36*4),0)))</f>
        <v>0</v>
      </c>
      <c r="J133" s="278">
        <f>IFERROR(E133/(100*(VLOOKUP('1.2.d.Publicacions'!F133,WoS[#All],2))),0)</f>
        <v>0</v>
      </c>
      <c r="K133" s="279" t="str">
        <f>IF(B133&lt;&gt;"",CONCATENATE('Valoració '!$D$7,"1.2.d_","00",'1.2.d.Publicacions'!A133),"")</f>
        <v/>
      </c>
    </row>
    <row r="134" spans="1:11" ht="15.75" thickBot="1">
      <c r="A134" s="212">
        <v>127</v>
      </c>
      <c r="B134" s="213"/>
      <c r="C134" s="214"/>
      <c r="D134" s="215"/>
      <c r="E134" s="215"/>
      <c r="F134" s="216"/>
      <c r="G134" s="277">
        <f t="shared" si="1"/>
        <v>0</v>
      </c>
      <c r="H134" s="278">
        <f>IFERROR(IF(D134="Grup 1",2,IF(D134="Grup 2",1,0))/'Valoració '!$G$36,0)</f>
        <v>0</v>
      </c>
      <c r="I134" s="278">
        <f>IF(C134=1,G134/'Valoració '!$G$36,IF(C134=2,G134/('Valoració '!$G$36*2),IF(C134=3,G134/('Valoració '!$G$36*4),0)))</f>
        <v>0</v>
      </c>
      <c r="J134" s="278">
        <f>IFERROR(E134/(100*(VLOOKUP('1.2.d.Publicacions'!F134,WoS[#All],2))),0)</f>
        <v>0</v>
      </c>
      <c r="K134" s="279" t="str">
        <f>IF(B134&lt;&gt;"",CONCATENATE('Valoració '!$D$7,"1.2.d_","00",'1.2.d.Publicacions'!A134),"")</f>
        <v/>
      </c>
    </row>
    <row r="135" spans="1:11" ht="15.75" thickBot="1">
      <c r="A135" s="212">
        <v>128</v>
      </c>
      <c r="B135" s="213"/>
      <c r="C135" s="214"/>
      <c r="D135" s="215"/>
      <c r="E135" s="215"/>
      <c r="F135" s="216"/>
      <c r="G135" s="277">
        <f t="shared" si="1"/>
        <v>0</v>
      </c>
      <c r="H135" s="278">
        <f>IFERROR(IF(D135="Grup 1",2,IF(D135="Grup 2",1,0))/'Valoració '!$G$36,0)</f>
        <v>0</v>
      </c>
      <c r="I135" s="278">
        <f>IF(C135=1,G135/'Valoració '!$G$36,IF(C135=2,G135/('Valoració '!$G$36*2),IF(C135=3,G135/('Valoració '!$G$36*4),0)))</f>
        <v>0</v>
      </c>
      <c r="J135" s="278">
        <f>IFERROR(E135/(100*(VLOOKUP('1.2.d.Publicacions'!F135,WoS[#All],2))),0)</f>
        <v>0</v>
      </c>
      <c r="K135" s="279" t="str">
        <f>IF(B135&lt;&gt;"",CONCATENATE('Valoració '!$D$7,"1.2.d_","00",'1.2.d.Publicacions'!A135),"")</f>
        <v/>
      </c>
    </row>
    <row r="136" spans="1:11" ht="15.75" thickBot="1">
      <c r="A136" s="212">
        <v>129</v>
      </c>
      <c r="B136" s="213"/>
      <c r="C136" s="214"/>
      <c r="D136" s="215"/>
      <c r="E136" s="215"/>
      <c r="F136" s="216"/>
      <c r="G136" s="277">
        <f t="shared" si="1"/>
        <v>0</v>
      </c>
      <c r="H136" s="278">
        <f>IFERROR(IF(D136="Grup 1",2,IF(D136="Grup 2",1,0))/'Valoració '!$G$36,0)</f>
        <v>0</v>
      </c>
      <c r="I136" s="278">
        <f>IF(C136=1,G136/'Valoració '!$G$36,IF(C136=2,G136/('Valoració '!$G$36*2),IF(C136=3,G136/('Valoració '!$G$36*4),0)))</f>
        <v>0</v>
      </c>
      <c r="J136" s="278">
        <f>IFERROR(E136/(100*(VLOOKUP('1.2.d.Publicacions'!F136,WoS[#All],2))),0)</f>
        <v>0</v>
      </c>
      <c r="K136" s="279" t="str">
        <f>IF(B136&lt;&gt;"",CONCATENATE('Valoració '!$D$7,"1.2.d_","00",'1.2.d.Publicacions'!A136),"")</f>
        <v/>
      </c>
    </row>
    <row r="137" spans="1:11" ht="15.75" thickBot="1">
      <c r="A137" s="212">
        <v>130</v>
      </c>
      <c r="B137" s="213"/>
      <c r="C137" s="214"/>
      <c r="D137" s="215"/>
      <c r="E137" s="215"/>
      <c r="F137" s="216"/>
      <c r="G137" s="277">
        <f t="shared" ref="G137:G200" si="2">IFERROR(1/(IF(C137=1,1,IF(C137=2,2,IF(C137=3,4,"indicar quartil")))),0)</f>
        <v>0</v>
      </c>
      <c r="H137" s="278">
        <f>IFERROR(IF(D137="Grup 1",2,IF(D137="Grup 2",1,0))/'Valoració '!$G$36,0)</f>
        <v>0</v>
      </c>
      <c r="I137" s="278">
        <f>IF(C137=1,G137/'Valoració '!$G$36,IF(C137=2,G137/('Valoració '!$G$36*2),IF(C137=3,G137/('Valoració '!$G$36*4),0)))</f>
        <v>0</v>
      </c>
      <c r="J137" s="278">
        <f>IFERROR(E137/(100*(VLOOKUP('1.2.d.Publicacions'!F137,WoS[#All],2))),0)</f>
        <v>0</v>
      </c>
      <c r="K137" s="279" t="str">
        <f>IF(B137&lt;&gt;"",CONCATENATE('Valoració '!$D$7,"1.2.d_","00",'1.2.d.Publicacions'!A137),"")</f>
        <v/>
      </c>
    </row>
    <row r="138" spans="1:11" ht="15.75" thickBot="1">
      <c r="A138" s="212">
        <v>131</v>
      </c>
      <c r="B138" s="213"/>
      <c r="C138" s="214"/>
      <c r="D138" s="215"/>
      <c r="E138" s="215"/>
      <c r="F138" s="216"/>
      <c r="G138" s="277">
        <f t="shared" si="2"/>
        <v>0</v>
      </c>
      <c r="H138" s="278">
        <f>IFERROR(IF(D138="Grup 1",2,IF(D138="Grup 2",1,0))/'Valoració '!$G$36,0)</f>
        <v>0</v>
      </c>
      <c r="I138" s="278">
        <f>IF(C138=1,G138/'Valoració '!$G$36,IF(C138=2,G138/('Valoració '!$G$36*2),IF(C138=3,G138/('Valoració '!$G$36*4),0)))</f>
        <v>0</v>
      </c>
      <c r="J138" s="278">
        <f>IFERROR(E138/(100*(VLOOKUP('1.2.d.Publicacions'!F138,WoS[#All],2))),0)</f>
        <v>0</v>
      </c>
      <c r="K138" s="279" t="str">
        <f>IF(B138&lt;&gt;"",CONCATENATE('Valoració '!$D$7,"1.2.d_","00",'1.2.d.Publicacions'!A138),"")</f>
        <v/>
      </c>
    </row>
    <row r="139" spans="1:11" ht="15.75" thickBot="1">
      <c r="A139" s="212">
        <v>132</v>
      </c>
      <c r="B139" s="213"/>
      <c r="C139" s="214"/>
      <c r="D139" s="215"/>
      <c r="E139" s="215"/>
      <c r="F139" s="216"/>
      <c r="G139" s="277">
        <f t="shared" si="2"/>
        <v>0</v>
      </c>
      <c r="H139" s="278">
        <f>IFERROR(IF(D139="Grup 1",2,IF(D139="Grup 2",1,0))/'Valoració '!$G$36,0)</f>
        <v>0</v>
      </c>
      <c r="I139" s="278">
        <f>IF(C139=1,G139/'Valoració '!$G$36,IF(C139=2,G139/('Valoració '!$G$36*2),IF(C139=3,G139/('Valoració '!$G$36*4),0)))</f>
        <v>0</v>
      </c>
      <c r="J139" s="278">
        <f>IFERROR(E139/(100*(VLOOKUP('1.2.d.Publicacions'!F139,WoS[#All],2))),0)</f>
        <v>0</v>
      </c>
      <c r="K139" s="279" t="str">
        <f>IF(B139&lt;&gt;"",CONCATENATE('Valoració '!$D$7,"1.2.d_","00",'1.2.d.Publicacions'!A139),"")</f>
        <v/>
      </c>
    </row>
    <row r="140" spans="1:11" ht="15.75" thickBot="1">
      <c r="A140" s="212">
        <v>133</v>
      </c>
      <c r="B140" s="213"/>
      <c r="C140" s="214"/>
      <c r="D140" s="215"/>
      <c r="E140" s="215"/>
      <c r="F140" s="216"/>
      <c r="G140" s="277">
        <f t="shared" si="2"/>
        <v>0</v>
      </c>
      <c r="H140" s="278">
        <f>IFERROR(IF(D140="Grup 1",2,IF(D140="Grup 2",1,0))/'Valoració '!$G$36,0)</f>
        <v>0</v>
      </c>
      <c r="I140" s="278">
        <f>IF(C140=1,G140/'Valoració '!$G$36,IF(C140=2,G140/('Valoració '!$G$36*2),IF(C140=3,G140/('Valoració '!$G$36*4),0)))</f>
        <v>0</v>
      </c>
      <c r="J140" s="278">
        <f>IFERROR(E140/(100*(VLOOKUP('1.2.d.Publicacions'!F140,WoS[#All],2))),0)</f>
        <v>0</v>
      </c>
      <c r="K140" s="279" t="str">
        <f>IF(B140&lt;&gt;"",CONCATENATE('Valoració '!$D$7,"1.2.d_","00",'1.2.d.Publicacions'!A140),"")</f>
        <v/>
      </c>
    </row>
    <row r="141" spans="1:11" ht="15.75" thickBot="1">
      <c r="A141" s="212">
        <v>134</v>
      </c>
      <c r="B141" s="213"/>
      <c r="C141" s="214"/>
      <c r="D141" s="215"/>
      <c r="E141" s="215"/>
      <c r="F141" s="216"/>
      <c r="G141" s="277">
        <f t="shared" si="2"/>
        <v>0</v>
      </c>
      <c r="H141" s="278">
        <f>IFERROR(IF(D141="Grup 1",2,IF(D141="Grup 2",1,0))/'Valoració '!$G$36,0)</f>
        <v>0</v>
      </c>
      <c r="I141" s="278">
        <f>IF(C141=1,G141/'Valoració '!$G$36,IF(C141=2,G141/('Valoració '!$G$36*2),IF(C141=3,G141/('Valoració '!$G$36*4),0)))</f>
        <v>0</v>
      </c>
      <c r="J141" s="278">
        <f>IFERROR(E141/(100*(VLOOKUP('1.2.d.Publicacions'!F141,WoS[#All],2))),0)</f>
        <v>0</v>
      </c>
      <c r="K141" s="279" t="str">
        <f>IF(B141&lt;&gt;"",CONCATENATE('Valoració '!$D$7,"1.2.d_","00",'1.2.d.Publicacions'!A141),"")</f>
        <v/>
      </c>
    </row>
    <row r="142" spans="1:11" ht="15.75" thickBot="1">
      <c r="A142" s="212">
        <v>135</v>
      </c>
      <c r="B142" s="213"/>
      <c r="C142" s="214"/>
      <c r="D142" s="215"/>
      <c r="E142" s="215"/>
      <c r="F142" s="216"/>
      <c r="G142" s="277">
        <f t="shared" si="2"/>
        <v>0</v>
      </c>
      <c r="H142" s="278">
        <f>IFERROR(IF(D142="Grup 1",2,IF(D142="Grup 2",1,0))/'Valoració '!$G$36,0)</f>
        <v>0</v>
      </c>
      <c r="I142" s="278">
        <f>IF(C142=1,G142/'Valoració '!$G$36,IF(C142=2,G142/('Valoració '!$G$36*2),IF(C142=3,G142/('Valoració '!$G$36*4),0)))</f>
        <v>0</v>
      </c>
      <c r="J142" s="278">
        <f>IFERROR(E142/(100*(VLOOKUP('1.2.d.Publicacions'!F142,WoS[#All],2))),0)</f>
        <v>0</v>
      </c>
      <c r="K142" s="279" t="str">
        <f>IF(B142&lt;&gt;"",CONCATENATE('Valoració '!$D$7,"1.2.d_","00",'1.2.d.Publicacions'!A142),"")</f>
        <v/>
      </c>
    </row>
    <row r="143" spans="1:11" ht="15.75" thickBot="1">
      <c r="A143" s="212">
        <v>136</v>
      </c>
      <c r="B143" s="213"/>
      <c r="C143" s="214"/>
      <c r="D143" s="215"/>
      <c r="E143" s="215"/>
      <c r="F143" s="216"/>
      <c r="G143" s="277">
        <f t="shared" si="2"/>
        <v>0</v>
      </c>
      <c r="H143" s="278">
        <f>IFERROR(IF(D143="Grup 1",2,IF(D143="Grup 2",1,0))/'Valoració '!$G$36,0)</f>
        <v>0</v>
      </c>
      <c r="I143" s="278">
        <f>IF(C143=1,G143/'Valoració '!$G$36,IF(C143=2,G143/('Valoració '!$G$36*2),IF(C143=3,G143/('Valoració '!$G$36*4),0)))</f>
        <v>0</v>
      </c>
      <c r="J143" s="278">
        <f>IFERROR(E143/(100*(VLOOKUP('1.2.d.Publicacions'!F143,WoS[#All],2))),0)</f>
        <v>0</v>
      </c>
      <c r="K143" s="279" t="str">
        <f>IF(B143&lt;&gt;"",CONCATENATE('Valoració '!$D$7,"1.2.d_","00",'1.2.d.Publicacions'!A143),"")</f>
        <v/>
      </c>
    </row>
    <row r="144" spans="1:11" ht="15.75" thickBot="1">
      <c r="A144" s="212">
        <v>137</v>
      </c>
      <c r="B144" s="213"/>
      <c r="C144" s="214"/>
      <c r="D144" s="215"/>
      <c r="E144" s="215"/>
      <c r="F144" s="216"/>
      <c r="G144" s="277">
        <f t="shared" si="2"/>
        <v>0</v>
      </c>
      <c r="H144" s="278">
        <f>IFERROR(IF(D144="Grup 1",2,IF(D144="Grup 2",1,0))/'Valoració '!$G$36,0)</f>
        <v>0</v>
      </c>
      <c r="I144" s="278">
        <f>IF(C144=1,G144/'Valoració '!$G$36,IF(C144=2,G144/('Valoració '!$G$36*2),IF(C144=3,G144/('Valoració '!$G$36*4),0)))</f>
        <v>0</v>
      </c>
      <c r="J144" s="278">
        <f>IFERROR(E144/(100*(VLOOKUP('1.2.d.Publicacions'!F144,WoS[#All],2))),0)</f>
        <v>0</v>
      </c>
      <c r="K144" s="279" t="str">
        <f>IF(B144&lt;&gt;"",CONCATENATE('Valoració '!$D$7,"1.2.d_","00",'1.2.d.Publicacions'!A144),"")</f>
        <v/>
      </c>
    </row>
    <row r="145" spans="1:11" ht="15.75" thickBot="1">
      <c r="A145" s="212">
        <v>138</v>
      </c>
      <c r="B145" s="213"/>
      <c r="C145" s="214"/>
      <c r="D145" s="215"/>
      <c r="E145" s="215"/>
      <c r="F145" s="216"/>
      <c r="G145" s="277">
        <f t="shared" si="2"/>
        <v>0</v>
      </c>
      <c r="H145" s="278">
        <f>IFERROR(IF(D145="Grup 1",2,IF(D145="Grup 2",1,0))/'Valoració '!$G$36,0)</f>
        <v>0</v>
      </c>
      <c r="I145" s="278">
        <f>IF(C145=1,G145/'Valoració '!$G$36,IF(C145=2,G145/('Valoració '!$G$36*2),IF(C145=3,G145/('Valoració '!$G$36*4),0)))</f>
        <v>0</v>
      </c>
      <c r="J145" s="278">
        <f>IFERROR(E145/(100*(VLOOKUP('1.2.d.Publicacions'!F145,WoS[#All],2))),0)</f>
        <v>0</v>
      </c>
      <c r="K145" s="279" t="str">
        <f>IF(B145&lt;&gt;"",CONCATENATE('Valoració '!$D$7,"1.2.d_","00",'1.2.d.Publicacions'!A145),"")</f>
        <v/>
      </c>
    </row>
    <row r="146" spans="1:11" ht="15.75" thickBot="1">
      <c r="A146" s="212">
        <v>139</v>
      </c>
      <c r="B146" s="213"/>
      <c r="C146" s="214"/>
      <c r="D146" s="215"/>
      <c r="E146" s="215"/>
      <c r="F146" s="216"/>
      <c r="G146" s="277">
        <f t="shared" si="2"/>
        <v>0</v>
      </c>
      <c r="H146" s="278">
        <f>IFERROR(IF(D146="Grup 1",2,IF(D146="Grup 2",1,0))/'Valoració '!$G$36,0)</f>
        <v>0</v>
      </c>
      <c r="I146" s="278">
        <f>IF(C146=1,G146/'Valoració '!$G$36,IF(C146=2,G146/('Valoració '!$G$36*2),IF(C146=3,G146/('Valoració '!$G$36*4),0)))</f>
        <v>0</v>
      </c>
      <c r="J146" s="278">
        <f>IFERROR(E146/(100*(VLOOKUP('1.2.d.Publicacions'!F146,WoS[#All],2))),0)</f>
        <v>0</v>
      </c>
      <c r="K146" s="279" t="str">
        <f>IF(B146&lt;&gt;"",CONCATENATE('Valoració '!$D$7,"1.2.d_","00",'1.2.d.Publicacions'!A146),"")</f>
        <v/>
      </c>
    </row>
    <row r="147" spans="1:11" ht="15.75" thickBot="1">
      <c r="A147" s="212">
        <v>140</v>
      </c>
      <c r="B147" s="213"/>
      <c r="C147" s="214"/>
      <c r="D147" s="215"/>
      <c r="E147" s="215"/>
      <c r="F147" s="216"/>
      <c r="G147" s="277">
        <f t="shared" si="2"/>
        <v>0</v>
      </c>
      <c r="H147" s="278">
        <f>IFERROR(IF(D147="Grup 1",2,IF(D147="Grup 2",1,0))/'Valoració '!$G$36,0)</f>
        <v>0</v>
      </c>
      <c r="I147" s="278">
        <f>IF(C147=1,G147/'Valoració '!$G$36,IF(C147=2,G147/('Valoració '!$G$36*2),IF(C147=3,G147/('Valoració '!$G$36*4),0)))</f>
        <v>0</v>
      </c>
      <c r="J147" s="278">
        <f>IFERROR(E147/(100*(VLOOKUP('1.2.d.Publicacions'!F147,WoS[#All],2))),0)</f>
        <v>0</v>
      </c>
      <c r="K147" s="279" t="str">
        <f>IF(B147&lt;&gt;"",CONCATENATE('Valoració '!$D$7,"1.2.d_","00",'1.2.d.Publicacions'!A147),"")</f>
        <v/>
      </c>
    </row>
    <row r="148" spans="1:11" ht="15.75" thickBot="1">
      <c r="A148" s="212">
        <v>141</v>
      </c>
      <c r="B148" s="213"/>
      <c r="C148" s="214"/>
      <c r="D148" s="215"/>
      <c r="E148" s="215"/>
      <c r="F148" s="216"/>
      <c r="G148" s="277">
        <f t="shared" si="2"/>
        <v>0</v>
      </c>
      <c r="H148" s="278">
        <f>IFERROR(IF(D148="Grup 1",2,IF(D148="Grup 2",1,0))/'Valoració '!$G$36,0)</f>
        <v>0</v>
      </c>
      <c r="I148" s="278">
        <f>IF(C148=1,G148/'Valoració '!$G$36,IF(C148=2,G148/('Valoració '!$G$36*2),IF(C148=3,G148/('Valoració '!$G$36*4),0)))</f>
        <v>0</v>
      </c>
      <c r="J148" s="278">
        <f>IFERROR(E148/(100*(VLOOKUP('1.2.d.Publicacions'!F148,WoS[#All],2))),0)</f>
        <v>0</v>
      </c>
      <c r="K148" s="279" t="str">
        <f>IF(B148&lt;&gt;"",CONCATENATE('Valoració '!$D$7,"1.2.d_","00",'1.2.d.Publicacions'!A148),"")</f>
        <v/>
      </c>
    </row>
    <row r="149" spans="1:11" ht="15.75" thickBot="1">
      <c r="A149" s="212">
        <v>142</v>
      </c>
      <c r="B149" s="213"/>
      <c r="C149" s="214"/>
      <c r="D149" s="215"/>
      <c r="E149" s="215"/>
      <c r="F149" s="216"/>
      <c r="G149" s="277">
        <f t="shared" si="2"/>
        <v>0</v>
      </c>
      <c r="H149" s="278">
        <f>IFERROR(IF(D149="Grup 1",2,IF(D149="Grup 2",1,0))/'Valoració '!$G$36,0)</f>
        <v>0</v>
      </c>
      <c r="I149" s="278">
        <f>IF(C149=1,G149/'Valoració '!$G$36,IF(C149=2,G149/('Valoració '!$G$36*2),IF(C149=3,G149/('Valoració '!$G$36*4),0)))</f>
        <v>0</v>
      </c>
      <c r="J149" s="278">
        <f>IFERROR(E149/(100*(VLOOKUP('1.2.d.Publicacions'!F149,WoS[#All],2))),0)</f>
        <v>0</v>
      </c>
      <c r="K149" s="279" t="str">
        <f>IF(B149&lt;&gt;"",CONCATENATE('Valoració '!$D$7,"1.2.d_","00",'1.2.d.Publicacions'!A149),"")</f>
        <v/>
      </c>
    </row>
    <row r="150" spans="1:11" ht="15.75" thickBot="1">
      <c r="A150" s="212">
        <v>143</v>
      </c>
      <c r="B150" s="213"/>
      <c r="C150" s="214"/>
      <c r="D150" s="215"/>
      <c r="E150" s="215"/>
      <c r="F150" s="216"/>
      <c r="G150" s="277">
        <f t="shared" si="2"/>
        <v>0</v>
      </c>
      <c r="H150" s="278">
        <f>IFERROR(IF(D150="Grup 1",2,IF(D150="Grup 2",1,0))/'Valoració '!$G$36,0)</f>
        <v>0</v>
      </c>
      <c r="I150" s="278">
        <f>IF(C150=1,G150/'Valoració '!$G$36,IF(C150=2,G150/('Valoració '!$G$36*2),IF(C150=3,G150/('Valoració '!$G$36*4),0)))</f>
        <v>0</v>
      </c>
      <c r="J150" s="278">
        <f>IFERROR(E150/(100*(VLOOKUP('1.2.d.Publicacions'!F150,WoS[#All],2))),0)</f>
        <v>0</v>
      </c>
      <c r="K150" s="279" t="str">
        <f>IF(B150&lt;&gt;"",CONCATENATE('Valoració '!$D$7,"1.2.d_","00",'1.2.d.Publicacions'!A150),"")</f>
        <v/>
      </c>
    </row>
    <row r="151" spans="1:11" ht="15.75" thickBot="1">
      <c r="A151" s="212">
        <v>144</v>
      </c>
      <c r="B151" s="213"/>
      <c r="C151" s="214"/>
      <c r="D151" s="215"/>
      <c r="E151" s="215"/>
      <c r="F151" s="216"/>
      <c r="G151" s="277">
        <f t="shared" si="2"/>
        <v>0</v>
      </c>
      <c r="H151" s="278">
        <f>IFERROR(IF(D151="Grup 1",2,IF(D151="Grup 2",1,0))/'Valoració '!$G$36,0)</f>
        <v>0</v>
      </c>
      <c r="I151" s="278">
        <f>IF(C151=1,G151/'Valoració '!$G$36,IF(C151=2,G151/('Valoració '!$G$36*2),IF(C151=3,G151/('Valoració '!$G$36*4),0)))</f>
        <v>0</v>
      </c>
      <c r="J151" s="278">
        <f>IFERROR(E151/(100*(VLOOKUP('1.2.d.Publicacions'!F151,WoS[#All],2))),0)</f>
        <v>0</v>
      </c>
      <c r="K151" s="279" t="str">
        <f>IF(B151&lt;&gt;"",CONCATENATE('Valoració '!$D$7,"1.2.d_","00",'1.2.d.Publicacions'!A151),"")</f>
        <v/>
      </c>
    </row>
    <row r="152" spans="1:11" ht="15.75" thickBot="1">
      <c r="A152" s="212">
        <v>145</v>
      </c>
      <c r="B152" s="213"/>
      <c r="C152" s="214"/>
      <c r="D152" s="215"/>
      <c r="E152" s="215"/>
      <c r="F152" s="216"/>
      <c r="G152" s="277">
        <f t="shared" si="2"/>
        <v>0</v>
      </c>
      <c r="H152" s="278">
        <f>IFERROR(IF(D152="Grup 1",2,IF(D152="Grup 2",1,0))/'Valoració '!$G$36,0)</f>
        <v>0</v>
      </c>
      <c r="I152" s="278">
        <f>IF(C152=1,G152/'Valoració '!$G$36,IF(C152=2,G152/('Valoració '!$G$36*2),IF(C152=3,G152/('Valoració '!$G$36*4),0)))</f>
        <v>0</v>
      </c>
      <c r="J152" s="278">
        <f>IFERROR(E152/(100*(VLOOKUP('1.2.d.Publicacions'!F152,WoS[#All],2))),0)</f>
        <v>0</v>
      </c>
      <c r="K152" s="279" t="str">
        <f>IF(B152&lt;&gt;"",CONCATENATE('Valoració '!$D$7,"1.2.d_","00",'1.2.d.Publicacions'!A152),"")</f>
        <v/>
      </c>
    </row>
    <row r="153" spans="1:11" ht="15.75" thickBot="1">
      <c r="A153" s="212">
        <v>146</v>
      </c>
      <c r="B153" s="213"/>
      <c r="C153" s="214"/>
      <c r="D153" s="215"/>
      <c r="E153" s="215"/>
      <c r="F153" s="216"/>
      <c r="G153" s="277">
        <f t="shared" si="2"/>
        <v>0</v>
      </c>
      <c r="H153" s="278">
        <f>IFERROR(IF(D153="Grup 1",2,IF(D153="Grup 2",1,0))/'Valoració '!$G$36,0)</f>
        <v>0</v>
      </c>
      <c r="I153" s="278">
        <f>IF(C153=1,G153/'Valoració '!$G$36,IF(C153=2,G153/('Valoració '!$G$36*2),IF(C153=3,G153/('Valoració '!$G$36*4),0)))</f>
        <v>0</v>
      </c>
      <c r="J153" s="278">
        <f>IFERROR(E153/(100*(VLOOKUP('1.2.d.Publicacions'!F153,WoS[#All],2))),0)</f>
        <v>0</v>
      </c>
      <c r="K153" s="279" t="str">
        <f>IF(B153&lt;&gt;"",CONCATENATE('Valoració '!$D$7,"1.2.d_","00",'1.2.d.Publicacions'!A153),"")</f>
        <v/>
      </c>
    </row>
    <row r="154" spans="1:11" ht="15.75" thickBot="1">
      <c r="A154" s="212">
        <v>147</v>
      </c>
      <c r="B154" s="213"/>
      <c r="C154" s="214"/>
      <c r="D154" s="215"/>
      <c r="E154" s="215"/>
      <c r="F154" s="216"/>
      <c r="G154" s="277">
        <f t="shared" si="2"/>
        <v>0</v>
      </c>
      <c r="H154" s="278">
        <f>IFERROR(IF(D154="Grup 1",2,IF(D154="Grup 2",1,0))/'Valoració '!$G$36,0)</f>
        <v>0</v>
      </c>
      <c r="I154" s="278">
        <f>IF(C154=1,G154/'Valoració '!$G$36,IF(C154=2,G154/('Valoració '!$G$36*2),IF(C154=3,G154/('Valoració '!$G$36*4),0)))</f>
        <v>0</v>
      </c>
      <c r="J154" s="278">
        <f>IFERROR(E154/(100*(VLOOKUP('1.2.d.Publicacions'!F154,WoS[#All],2))),0)</f>
        <v>0</v>
      </c>
      <c r="K154" s="279" t="str">
        <f>IF(B154&lt;&gt;"",CONCATENATE('Valoració '!$D$7,"1.2.d_","00",'1.2.d.Publicacions'!A154),"")</f>
        <v/>
      </c>
    </row>
    <row r="155" spans="1:11" ht="15.75" thickBot="1">
      <c r="A155" s="212">
        <v>148</v>
      </c>
      <c r="B155" s="213"/>
      <c r="C155" s="214"/>
      <c r="D155" s="215"/>
      <c r="E155" s="215"/>
      <c r="F155" s="216"/>
      <c r="G155" s="277">
        <f t="shared" si="2"/>
        <v>0</v>
      </c>
      <c r="H155" s="278">
        <f>IFERROR(IF(D155="Grup 1",2,IF(D155="Grup 2",1,0))/'Valoració '!$G$36,0)</f>
        <v>0</v>
      </c>
      <c r="I155" s="278">
        <f>IF(C155=1,G155/'Valoració '!$G$36,IF(C155=2,G155/('Valoració '!$G$36*2),IF(C155=3,G155/('Valoració '!$G$36*4),0)))</f>
        <v>0</v>
      </c>
      <c r="J155" s="278">
        <f>IFERROR(E155/(100*(VLOOKUP('1.2.d.Publicacions'!F155,WoS[#All],2))),0)</f>
        <v>0</v>
      </c>
      <c r="K155" s="279" t="str">
        <f>IF(B155&lt;&gt;"",CONCATENATE('Valoració '!$D$7,"1.2.d_","00",'1.2.d.Publicacions'!A155),"")</f>
        <v/>
      </c>
    </row>
    <row r="156" spans="1:11" ht="15.75" thickBot="1">
      <c r="A156" s="212">
        <v>149</v>
      </c>
      <c r="B156" s="213"/>
      <c r="C156" s="214"/>
      <c r="D156" s="215"/>
      <c r="E156" s="215"/>
      <c r="F156" s="216"/>
      <c r="G156" s="277">
        <f t="shared" si="2"/>
        <v>0</v>
      </c>
      <c r="H156" s="278">
        <f>IFERROR(IF(D156="Grup 1",2,IF(D156="Grup 2",1,0))/'Valoració '!$G$36,0)</f>
        <v>0</v>
      </c>
      <c r="I156" s="278">
        <f>IF(C156=1,G156/'Valoració '!$G$36,IF(C156=2,G156/('Valoració '!$G$36*2),IF(C156=3,G156/('Valoració '!$G$36*4),0)))</f>
        <v>0</v>
      </c>
      <c r="J156" s="278">
        <f>IFERROR(E156/(100*(VLOOKUP('1.2.d.Publicacions'!F156,WoS[#All],2))),0)</f>
        <v>0</v>
      </c>
      <c r="K156" s="279" t="str">
        <f>IF(B156&lt;&gt;"",CONCATENATE('Valoració '!$D$7,"1.2.d_","00",'1.2.d.Publicacions'!A156),"")</f>
        <v/>
      </c>
    </row>
    <row r="157" spans="1:11" ht="15.75" thickBot="1">
      <c r="A157" s="212">
        <v>150</v>
      </c>
      <c r="B157" s="213"/>
      <c r="C157" s="214"/>
      <c r="D157" s="215"/>
      <c r="E157" s="215"/>
      <c r="F157" s="216"/>
      <c r="G157" s="277">
        <f t="shared" si="2"/>
        <v>0</v>
      </c>
      <c r="H157" s="278">
        <f>IFERROR(IF(D157="Grup 1",2,IF(D157="Grup 2",1,0))/'Valoració '!$G$36,0)</f>
        <v>0</v>
      </c>
      <c r="I157" s="278">
        <f>IF(C157=1,G157/'Valoració '!$G$36,IF(C157=2,G157/('Valoració '!$G$36*2),IF(C157=3,G157/('Valoració '!$G$36*4),0)))</f>
        <v>0</v>
      </c>
      <c r="J157" s="278">
        <f>IFERROR(E157/(100*(VLOOKUP('1.2.d.Publicacions'!F157,WoS[#All],2))),0)</f>
        <v>0</v>
      </c>
      <c r="K157" s="279" t="str">
        <f>IF(B157&lt;&gt;"",CONCATENATE('Valoració '!$D$7,"1.2.d_","00",'1.2.d.Publicacions'!A157),"")</f>
        <v/>
      </c>
    </row>
    <row r="158" spans="1:11" ht="15.75" thickBot="1">
      <c r="A158" s="212">
        <v>151</v>
      </c>
      <c r="B158" s="213"/>
      <c r="C158" s="214"/>
      <c r="D158" s="215"/>
      <c r="E158" s="215"/>
      <c r="F158" s="216"/>
      <c r="G158" s="277">
        <f t="shared" si="2"/>
        <v>0</v>
      </c>
      <c r="H158" s="278">
        <f>IFERROR(IF(D158="Grup 1",2,IF(D158="Grup 2",1,0))/'Valoració '!$G$36,0)</f>
        <v>0</v>
      </c>
      <c r="I158" s="278">
        <f>IF(C158=1,G158/'Valoració '!$G$36,IF(C158=2,G158/('Valoració '!$G$36*2),IF(C158=3,G158/('Valoració '!$G$36*4),0)))</f>
        <v>0</v>
      </c>
      <c r="J158" s="278">
        <f>IFERROR(E158/(100*(VLOOKUP('1.2.d.Publicacions'!F158,WoS[#All],2))),0)</f>
        <v>0</v>
      </c>
      <c r="K158" s="279" t="str">
        <f>IF(B158&lt;&gt;"",CONCATENATE('Valoració '!$D$7,"1.2.d_","00",'1.2.d.Publicacions'!A158),"")</f>
        <v/>
      </c>
    </row>
    <row r="159" spans="1:11" ht="15.75" thickBot="1">
      <c r="A159" s="212">
        <v>152</v>
      </c>
      <c r="B159" s="213"/>
      <c r="C159" s="214"/>
      <c r="D159" s="215"/>
      <c r="E159" s="215"/>
      <c r="F159" s="216"/>
      <c r="G159" s="277">
        <f t="shared" si="2"/>
        <v>0</v>
      </c>
      <c r="H159" s="278">
        <f>IFERROR(IF(D159="Grup 1",2,IF(D159="Grup 2",1,0))/'Valoració '!$G$36,0)</f>
        <v>0</v>
      </c>
      <c r="I159" s="278">
        <f>IF(C159=1,G159/'Valoració '!$G$36,IF(C159=2,G159/('Valoració '!$G$36*2),IF(C159=3,G159/('Valoració '!$G$36*4),0)))</f>
        <v>0</v>
      </c>
      <c r="J159" s="278">
        <f>IFERROR(E159/(100*(VLOOKUP('1.2.d.Publicacions'!F159,WoS[#All],2))),0)</f>
        <v>0</v>
      </c>
      <c r="K159" s="279" t="str">
        <f>IF(B159&lt;&gt;"",CONCATENATE('Valoració '!$D$7,"1.2.d_","00",'1.2.d.Publicacions'!A159),"")</f>
        <v/>
      </c>
    </row>
    <row r="160" spans="1:11" ht="15.75" thickBot="1">
      <c r="A160" s="212">
        <v>153</v>
      </c>
      <c r="B160" s="213"/>
      <c r="C160" s="214"/>
      <c r="D160" s="215"/>
      <c r="E160" s="215"/>
      <c r="F160" s="216"/>
      <c r="G160" s="277">
        <f t="shared" si="2"/>
        <v>0</v>
      </c>
      <c r="H160" s="278">
        <f>IFERROR(IF(D160="Grup 1",2,IF(D160="Grup 2",1,0))/'Valoració '!$G$36,0)</f>
        <v>0</v>
      </c>
      <c r="I160" s="278">
        <f>IF(C160=1,G160/'Valoració '!$G$36,IF(C160=2,G160/('Valoració '!$G$36*2),IF(C160=3,G160/('Valoració '!$G$36*4),0)))</f>
        <v>0</v>
      </c>
      <c r="J160" s="278">
        <f>IFERROR(E160/(100*(VLOOKUP('1.2.d.Publicacions'!F160,WoS[#All],2))),0)</f>
        <v>0</v>
      </c>
      <c r="K160" s="279" t="str">
        <f>IF(B160&lt;&gt;"",CONCATENATE('Valoració '!$D$7,"1.2.d_","00",'1.2.d.Publicacions'!A160),"")</f>
        <v/>
      </c>
    </row>
    <row r="161" spans="1:11" ht="15.75" thickBot="1">
      <c r="A161" s="212">
        <v>154</v>
      </c>
      <c r="B161" s="213"/>
      <c r="C161" s="214"/>
      <c r="D161" s="215"/>
      <c r="E161" s="215"/>
      <c r="F161" s="216"/>
      <c r="G161" s="277">
        <f t="shared" si="2"/>
        <v>0</v>
      </c>
      <c r="H161" s="278">
        <f>IFERROR(IF(D161="Grup 1",2,IF(D161="Grup 2",1,0))/'Valoració '!$G$36,0)</f>
        <v>0</v>
      </c>
      <c r="I161" s="278">
        <f>IF(C161=1,G161/'Valoració '!$G$36,IF(C161=2,G161/('Valoració '!$G$36*2),IF(C161=3,G161/('Valoració '!$G$36*4),0)))</f>
        <v>0</v>
      </c>
      <c r="J161" s="278">
        <f>IFERROR(E161/(100*(VLOOKUP('1.2.d.Publicacions'!F161,WoS[#All],2))),0)</f>
        <v>0</v>
      </c>
      <c r="K161" s="279" t="str">
        <f>IF(B161&lt;&gt;"",CONCATENATE('Valoració '!$D$7,"1.2.d_","00",'1.2.d.Publicacions'!A161),"")</f>
        <v/>
      </c>
    </row>
    <row r="162" spans="1:11" ht="15.75" thickBot="1">
      <c r="A162" s="212">
        <v>155</v>
      </c>
      <c r="B162" s="213"/>
      <c r="C162" s="214"/>
      <c r="D162" s="215"/>
      <c r="E162" s="215"/>
      <c r="F162" s="216"/>
      <c r="G162" s="277">
        <f t="shared" si="2"/>
        <v>0</v>
      </c>
      <c r="H162" s="278">
        <f>IFERROR(IF(D162="Grup 1",2,IF(D162="Grup 2",1,0))/'Valoració '!$G$36,0)</f>
        <v>0</v>
      </c>
      <c r="I162" s="278">
        <f>IF(C162=1,G162/'Valoració '!$G$36,IF(C162=2,G162/('Valoració '!$G$36*2),IF(C162=3,G162/('Valoració '!$G$36*4),0)))</f>
        <v>0</v>
      </c>
      <c r="J162" s="278">
        <f>IFERROR(E162/(100*(VLOOKUP('1.2.d.Publicacions'!F162,WoS[#All],2))),0)</f>
        <v>0</v>
      </c>
      <c r="K162" s="279" t="str">
        <f>IF(B162&lt;&gt;"",CONCATENATE('Valoració '!$D$7,"1.2.d_","00",'1.2.d.Publicacions'!A162),"")</f>
        <v/>
      </c>
    </row>
    <row r="163" spans="1:11" ht="15.75" thickBot="1">
      <c r="A163" s="212">
        <v>156</v>
      </c>
      <c r="B163" s="213"/>
      <c r="C163" s="214"/>
      <c r="D163" s="215"/>
      <c r="E163" s="215"/>
      <c r="F163" s="216"/>
      <c r="G163" s="277">
        <f t="shared" si="2"/>
        <v>0</v>
      </c>
      <c r="H163" s="278">
        <f>IFERROR(IF(D163="Grup 1",2,IF(D163="Grup 2",1,0))/'Valoració '!$G$36,0)</f>
        <v>0</v>
      </c>
      <c r="I163" s="278">
        <f>IF(C163=1,G163/'Valoració '!$G$36,IF(C163=2,G163/('Valoració '!$G$36*2),IF(C163=3,G163/('Valoració '!$G$36*4),0)))</f>
        <v>0</v>
      </c>
      <c r="J163" s="278">
        <f>IFERROR(E163/(100*(VLOOKUP('1.2.d.Publicacions'!F163,WoS[#All],2))),0)</f>
        <v>0</v>
      </c>
      <c r="K163" s="279" t="str">
        <f>IF(B163&lt;&gt;"",CONCATENATE('Valoració '!$D$7,"1.2.d_","00",'1.2.d.Publicacions'!A163),"")</f>
        <v/>
      </c>
    </row>
    <row r="164" spans="1:11" ht="15.75" thickBot="1">
      <c r="A164" s="212">
        <v>157</v>
      </c>
      <c r="B164" s="213"/>
      <c r="C164" s="214"/>
      <c r="D164" s="215"/>
      <c r="E164" s="215"/>
      <c r="F164" s="216"/>
      <c r="G164" s="277">
        <f t="shared" si="2"/>
        <v>0</v>
      </c>
      <c r="H164" s="278">
        <f>IFERROR(IF(D164="Grup 1",2,IF(D164="Grup 2",1,0))/'Valoració '!$G$36,0)</f>
        <v>0</v>
      </c>
      <c r="I164" s="278">
        <f>IF(C164=1,G164/'Valoració '!$G$36,IF(C164=2,G164/('Valoració '!$G$36*2),IF(C164=3,G164/('Valoració '!$G$36*4),0)))</f>
        <v>0</v>
      </c>
      <c r="J164" s="278">
        <f>IFERROR(E164/(100*(VLOOKUP('1.2.d.Publicacions'!F164,WoS[#All],2))),0)</f>
        <v>0</v>
      </c>
      <c r="K164" s="279" t="str">
        <f>IF(B164&lt;&gt;"",CONCATENATE('Valoració '!$D$7,"1.2.d_","00",'1.2.d.Publicacions'!A164),"")</f>
        <v/>
      </c>
    </row>
    <row r="165" spans="1:11" ht="15.75" thickBot="1">
      <c r="A165" s="212">
        <v>158</v>
      </c>
      <c r="B165" s="213"/>
      <c r="C165" s="214"/>
      <c r="D165" s="215"/>
      <c r="E165" s="215"/>
      <c r="F165" s="216"/>
      <c r="G165" s="277">
        <f t="shared" si="2"/>
        <v>0</v>
      </c>
      <c r="H165" s="278">
        <f>IFERROR(IF(D165="Grup 1",2,IF(D165="Grup 2",1,0))/'Valoració '!$G$36,0)</f>
        <v>0</v>
      </c>
      <c r="I165" s="278">
        <f>IF(C165=1,G165/'Valoració '!$G$36,IF(C165=2,G165/('Valoració '!$G$36*2),IF(C165=3,G165/('Valoració '!$G$36*4),0)))</f>
        <v>0</v>
      </c>
      <c r="J165" s="278">
        <f>IFERROR(E165/(100*(VLOOKUP('1.2.d.Publicacions'!F165,WoS[#All],2))),0)</f>
        <v>0</v>
      </c>
      <c r="K165" s="279" t="str">
        <f>IF(B165&lt;&gt;"",CONCATENATE('Valoració '!$D$7,"1.2.d_","00",'1.2.d.Publicacions'!A165),"")</f>
        <v/>
      </c>
    </row>
    <row r="166" spans="1:11" ht="15.75" thickBot="1">
      <c r="A166" s="212">
        <v>159</v>
      </c>
      <c r="B166" s="213"/>
      <c r="C166" s="214"/>
      <c r="D166" s="215"/>
      <c r="E166" s="215"/>
      <c r="F166" s="216"/>
      <c r="G166" s="277">
        <f t="shared" si="2"/>
        <v>0</v>
      </c>
      <c r="H166" s="278">
        <f>IFERROR(IF(D166="Grup 1",2,IF(D166="Grup 2",1,0))/'Valoració '!$G$36,0)</f>
        <v>0</v>
      </c>
      <c r="I166" s="278">
        <f>IF(C166=1,G166/'Valoració '!$G$36,IF(C166=2,G166/('Valoració '!$G$36*2),IF(C166=3,G166/('Valoració '!$G$36*4),0)))</f>
        <v>0</v>
      </c>
      <c r="J166" s="278">
        <f>IFERROR(E166/(100*(VLOOKUP('1.2.d.Publicacions'!F166,WoS[#All],2))),0)</f>
        <v>0</v>
      </c>
      <c r="K166" s="279" t="str">
        <f>IF(B166&lt;&gt;"",CONCATENATE('Valoració '!$D$7,"1.2.d_","00",'1.2.d.Publicacions'!A166),"")</f>
        <v/>
      </c>
    </row>
    <row r="167" spans="1:11" ht="15.75" thickBot="1">
      <c r="A167" s="212">
        <v>160</v>
      </c>
      <c r="B167" s="213"/>
      <c r="C167" s="214"/>
      <c r="D167" s="215"/>
      <c r="E167" s="215"/>
      <c r="F167" s="216"/>
      <c r="G167" s="277">
        <f t="shared" si="2"/>
        <v>0</v>
      </c>
      <c r="H167" s="278">
        <f>IFERROR(IF(D167="Grup 1",2,IF(D167="Grup 2",1,0))/'Valoració '!$G$36,0)</f>
        <v>0</v>
      </c>
      <c r="I167" s="278">
        <f>IF(C167=1,G167/'Valoració '!$G$36,IF(C167=2,G167/('Valoració '!$G$36*2),IF(C167=3,G167/('Valoració '!$G$36*4),0)))</f>
        <v>0</v>
      </c>
      <c r="J167" s="278">
        <f>IFERROR(E167/(100*(VLOOKUP('1.2.d.Publicacions'!F167,WoS[#All],2))),0)</f>
        <v>0</v>
      </c>
      <c r="K167" s="279" t="str">
        <f>IF(B167&lt;&gt;"",CONCATENATE('Valoració '!$D$7,"1.2.d_","00",'1.2.d.Publicacions'!A167),"")</f>
        <v/>
      </c>
    </row>
    <row r="168" spans="1:11" ht="15.75" thickBot="1">
      <c r="A168" s="212">
        <v>161</v>
      </c>
      <c r="B168" s="213"/>
      <c r="C168" s="214"/>
      <c r="D168" s="215"/>
      <c r="E168" s="215"/>
      <c r="F168" s="216"/>
      <c r="G168" s="277">
        <f t="shared" si="2"/>
        <v>0</v>
      </c>
      <c r="H168" s="278">
        <f>IFERROR(IF(D168="Grup 1",2,IF(D168="Grup 2",1,0))/'Valoració '!$G$36,0)</f>
        <v>0</v>
      </c>
      <c r="I168" s="278">
        <f>IF(C168=1,G168/'Valoració '!$G$36,IF(C168=2,G168/('Valoració '!$G$36*2),IF(C168=3,G168/('Valoració '!$G$36*4),0)))</f>
        <v>0</v>
      </c>
      <c r="J168" s="278">
        <f>IFERROR(E168/(100*(VLOOKUP('1.2.d.Publicacions'!F168,WoS[#All],2))),0)</f>
        <v>0</v>
      </c>
      <c r="K168" s="279" t="str">
        <f>IF(B168&lt;&gt;"",CONCATENATE('Valoració '!$D$7,"1.2.d_","00",'1.2.d.Publicacions'!A168),"")</f>
        <v/>
      </c>
    </row>
    <row r="169" spans="1:11" ht="15.75" thickBot="1">
      <c r="A169" s="212">
        <v>162</v>
      </c>
      <c r="B169" s="213"/>
      <c r="C169" s="214"/>
      <c r="D169" s="215"/>
      <c r="E169" s="215"/>
      <c r="F169" s="216"/>
      <c r="G169" s="277">
        <f t="shared" si="2"/>
        <v>0</v>
      </c>
      <c r="H169" s="278">
        <f>IFERROR(IF(D169="Grup 1",2,IF(D169="Grup 2",1,0))/'Valoració '!$G$36,0)</f>
        <v>0</v>
      </c>
      <c r="I169" s="278">
        <f>IF(C169=1,G169/'Valoració '!$G$36,IF(C169=2,G169/('Valoració '!$G$36*2),IF(C169=3,G169/('Valoració '!$G$36*4),0)))</f>
        <v>0</v>
      </c>
      <c r="J169" s="278">
        <f>IFERROR(E169/(100*(VLOOKUP('1.2.d.Publicacions'!F169,WoS[#All],2))),0)</f>
        <v>0</v>
      </c>
      <c r="K169" s="279" t="str">
        <f>IF(B169&lt;&gt;"",CONCATENATE('Valoració '!$D$7,"1.2.d_","00",'1.2.d.Publicacions'!A169),"")</f>
        <v/>
      </c>
    </row>
    <row r="170" spans="1:11" ht="15.75" thickBot="1">
      <c r="A170" s="212">
        <v>163</v>
      </c>
      <c r="B170" s="213"/>
      <c r="C170" s="214"/>
      <c r="D170" s="215"/>
      <c r="E170" s="215"/>
      <c r="F170" s="216"/>
      <c r="G170" s="277">
        <f t="shared" si="2"/>
        <v>0</v>
      </c>
      <c r="H170" s="278">
        <f>IFERROR(IF(D170="Grup 1",2,IF(D170="Grup 2",1,0))/'Valoració '!$G$36,0)</f>
        <v>0</v>
      </c>
      <c r="I170" s="278">
        <f>IF(C170=1,G170/'Valoració '!$G$36,IF(C170=2,G170/('Valoració '!$G$36*2),IF(C170=3,G170/('Valoració '!$G$36*4),0)))</f>
        <v>0</v>
      </c>
      <c r="J170" s="278">
        <f>IFERROR(E170/(100*(VLOOKUP('1.2.d.Publicacions'!F170,WoS[#All],2))),0)</f>
        <v>0</v>
      </c>
      <c r="K170" s="279" t="str">
        <f>IF(B170&lt;&gt;"",CONCATENATE('Valoració '!$D$7,"1.2.d_","00",'1.2.d.Publicacions'!A170),"")</f>
        <v/>
      </c>
    </row>
    <row r="171" spans="1:11" ht="15.75" thickBot="1">
      <c r="A171" s="212">
        <v>164</v>
      </c>
      <c r="B171" s="213"/>
      <c r="C171" s="214"/>
      <c r="D171" s="215"/>
      <c r="E171" s="215"/>
      <c r="F171" s="216"/>
      <c r="G171" s="277">
        <f t="shared" si="2"/>
        <v>0</v>
      </c>
      <c r="H171" s="278">
        <f>IFERROR(IF(D171="Grup 1",2,IF(D171="Grup 2",1,0))/'Valoració '!$G$36,0)</f>
        <v>0</v>
      </c>
      <c r="I171" s="278">
        <f>IF(C171=1,G171/'Valoració '!$G$36,IF(C171=2,G171/('Valoració '!$G$36*2),IF(C171=3,G171/('Valoració '!$G$36*4),0)))</f>
        <v>0</v>
      </c>
      <c r="J171" s="278">
        <f>IFERROR(E171/(100*(VLOOKUP('1.2.d.Publicacions'!F171,WoS[#All],2))),0)</f>
        <v>0</v>
      </c>
      <c r="K171" s="279" t="str">
        <f>IF(B171&lt;&gt;"",CONCATENATE('Valoració '!$D$7,"1.2.d_","00",'1.2.d.Publicacions'!A171),"")</f>
        <v/>
      </c>
    </row>
    <row r="172" spans="1:11" ht="15.75" thickBot="1">
      <c r="A172" s="212">
        <v>165</v>
      </c>
      <c r="B172" s="213"/>
      <c r="C172" s="214"/>
      <c r="D172" s="215"/>
      <c r="E172" s="215"/>
      <c r="F172" s="216"/>
      <c r="G172" s="277">
        <f t="shared" si="2"/>
        <v>0</v>
      </c>
      <c r="H172" s="278">
        <f>IFERROR(IF(D172="Grup 1",2,IF(D172="Grup 2",1,0))/'Valoració '!$G$36,0)</f>
        <v>0</v>
      </c>
      <c r="I172" s="278">
        <f>IF(C172=1,G172/'Valoració '!$G$36,IF(C172=2,G172/('Valoració '!$G$36*2),IF(C172=3,G172/('Valoració '!$G$36*4),0)))</f>
        <v>0</v>
      </c>
      <c r="J172" s="278">
        <f>IFERROR(E172/(100*(VLOOKUP('1.2.d.Publicacions'!F172,WoS[#All],2))),0)</f>
        <v>0</v>
      </c>
      <c r="K172" s="279" t="str">
        <f>IF(B172&lt;&gt;"",CONCATENATE('Valoració '!$D$7,"1.2.d_","00",'1.2.d.Publicacions'!A172),"")</f>
        <v/>
      </c>
    </row>
    <row r="173" spans="1:11" ht="15.75" thickBot="1">
      <c r="A173" s="212">
        <v>166</v>
      </c>
      <c r="B173" s="213"/>
      <c r="C173" s="214"/>
      <c r="D173" s="215"/>
      <c r="E173" s="215"/>
      <c r="F173" s="216"/>
      <c r="G173" s="277">
        <f t="shared" si="2"/>
        <v>0</v>
      </c>
      <c r="H173" s="278">
        <f>IFERROR(IF(D173="Grup 1",2,IF(D173="Grup 2",1,0))/'Valoració '!$G$36,0)</f>
        <v>0</v>
      </c>
      <c r="I173" s="278">
        <f>IF(C173=1,G173/'Valoració '!$G$36,IF(C173=2,G173/('Valoració '!$G$36*2),IF(C173=3,G173/('Valoració '!$G$36*4),0)))</f>
        <v>0</v>
      </c>
      <c r="J173" s="278">
        <f>IFERROR(E173/(100*(VLOOKUP('1.2.d.Publicacions'!F173,WoS[#All],2))),0)</f>
        <v>0</v>
      </c>
      <c r="K173" s="279" t="str">
        <f>IF(B173&lt;&gt;"",CONCATENATE('Valoració '!$D$7,"1.2.d_","00",'1.2.d.Publicacions'!A173),"")</f>
        <v/>
      </c>
    </row>
    <row r="174" spans="1:11" ht="15.75" thickBot="1">
      <c r="A174" s="212">
        <v>167</v>
      </c>
      <c r="B174" s="213"/>
      <c r="C174" s="214"/>
      <c r="D174" s="215"/>
      <c r="E174" s="215"/>
      <c r="F174" s="216"/>
      <c r="G174" s="277">
        <f t="shared" si="2"/>
        <v>0</v>
      </c>
      <c r="H174" s="278">
        <f>IFERROR(IF(D174="Grup 1",2,IF(D174="Grup 2",1,0))/'Valoració '!$G$36,0)</f>
        <v>0</v>
      </c>
      <c r="I174" s="278">
        <f>IF(C174=1,G174/'Valoració '!$G$36,IF(C174=2,G174/('Valoració '!$G$36*2),IF(C174=3,G174/('Valoració '!$G$36*4),0)))</f>
        <v>0</v>
      </c>
      <c r="J174" s="278">
        <f>IFERROR(E174/(100*(VLOOKUP('1.2.d.Publicacions'!F174,WoS[#All],2))),0)</f>
        <v>0</v>
      </c>
      <c r="K174" s="279" t="str">
        <f>IF(B174&lt;&gt;"",CONCATENATE('Valoració '!$D$7,"1.2.d_","00",'1.2.d.Publicacions'!A174),"")</f>
        <v/>
      </c>
    </row>
    <row r="175" spans="1:11" ht="15.75" thickBot="1">
      <c r="A175" s="212">
        <v>168</v>
      </c>
      <c r="B175" s="213"/>
      <c r="C175" s="214"/>
      <c r="D175" s="215"/>
      <c r="E175" s="215"/>
      <c r="F175" s="216"/>
      <c r="G175" s="277">
        <f t="shared" si="2"/>
        <v>0</v>
      </c>
      <c r="H175" s="278">
        <f>IFERROR(IF(D175="Grup 1",2,IF(D175="Grup 2",1,0))/'Valoració '!$G$36,0)</f>
        <v>0</v>
      </c>
      <c r="I175" s="278">
        <f>IF(C175=1,G175/'Valoració '!$G$36,IF(C175=2,G175/('Valoració '!$G$36*2),IF(C175=3,G175/('Valoració '!$G$36*4),0)))</f>
        <v>0</v>
      </c>
      <c r="J175" s="278">
        <f>IFERROR(E175/(100*(VLOOKUP('1.2.d.Publicacions'!F175,WoS[#All],2))),0)</f>
        <v>0</v>
      </c>
      <c r="K175" s="279" t="str">
        <f>IF(B175&lt;&gt;"",CONCATENATE('Valoració '!$D$7,"1.2.d_","00",'1.2.d.Publicacions'!A175),"")</f>
        <v/>
      </c>
    </row>
    <row r="176" spans="1:11" ht="15.75" thickBot="1">
      <c r="A176" s="212">
        <v>169</v>
      </c>
      <c r="B176" s="213"/>
      <c r="C176" s="214"/>
      <c r="D176" s="215"/>
      <c r="E176" s="215"/>
      <c r="F176" s="216"/>
      <c r="G176" s="277">
        <f t="shared" si="2"/>
        <v>0</v>
      </c>
      <c r="H176" s="278">
        <f>IFERROR(IF(D176="Grup 1",2,IF(D176="Grup 2",1,0))/'Valoració '!$G$36,0)</f>
        <v>0</v>
      </c>
      <c r="I176" s="278">
        <f>IF(C176=1,G176/'Valoració '!$G$36,IF(C176=2,G176/('Valoració '!$G$36*2),IF(C176=3,G176/('Valoració '!$G$36*4),0)))</f>
        <v>0</v>
      </c>
      <c r="J176" s="278">
        <f>IFERROR(E176/(100*(VLOOKUP('1.2.d.Publicacions'!F176,WoS[#All],2))),0)</f>
        <v>0</v>
      </c>
      <c r="K176" s="279" t="str">
        <f>IF(B176&lt;&gt;"",CONCATENATE('Valoració '!$D$7,"1.2.d_","00",'1.2.d.Publicacions'!A176),"")</f>
        <v/>
      </c>
    </row>
    <row r="177" spans="1:11" ht="15.75" thickBot="1">
      <c r="A177" s="212">
        <v>170</v>
      </c>
      <c r="B177" s="213"/>
      <c r="C177" s="214"/>
      <c r="D177" s="215"/>
      <c r="E177" s="215"/>
      <c r="F177" s="216"/>
      <c r="G177" s="277">
        <f t="shared" si="2"/>
        <v>0</v>
      </c>
      <c r="H177" s="278">
        <f>IFERROR(IF(D177="Grup 1",2,IF(D177="Grup 2",1,0))/'Valoració '!$G$36,0)</f>
        <v>0</v>
      </c>
      <c r="I177" s="278">
        <f>IF(C177=1,G177/'Valoració '!$G$36,IF(C177=2,G177/('Valoració '!$G$36*2),IF(C177=3,G177/('Valoració '!$G$36*4),0)))</f>
        <v>0</v>
      </c>
      <c r="J177" s="278">
        <f>IFERROR(E177/(100*(VLOOKUP('1.2.d.Publicacions'!F177,WoS[#All],2))),0)</f>
        <v>0</v>
      </c>
      <c r="K177" s="279" t="str">
        <f>IF(B177&lt;&gt;"",CONCATENATE('Valoració '!$D$7,"1.2.d_","00",'1.2.d.Publicacions'!A177),"")</f>
        <v/>
      </c>
    </row>
    <row r="178" spans="1:11" ht="15.75" thickBot="1">
      <c r="A178" s="212">
        <v>171</v>
      </c>
      <c r="B178" s="213"/>
      <c r="C178" s="214"/>
      <c r="D178" s="215"/>
      <c r="E178" s="215"/>
      <c r="F178" s="216"/>
      <c r="G178" s="277">
        <f t="shared" si="2"/>
        <v>0</v>
      </c>
      <c r="H178" s="278">
        <f>IFERROR(IF(D178="Grup 1",2,IF(D178="Grup 2",1,0))/'Valoració '!$G$36,0)</f>
        <v>0</v>
      </c>
      <c r="I178" s="278">
        <f>IF(C178=1,G178/'Valoració '!$G$36,IF(C178=2,G178/('Valoració '!$G$36*2),IF(C178=3,G178/('Valoració '!$G$36*4),0)))</f>
        <v>0</v>
      </c>
      <c r="J178" s="278">
        <f>IFERROR(E178/(100*(VLOOKUP('1.2.d.Publicacions'!F178,WoS[#All],2))),0)</f>
        <v>0</v>
      </c>
      <c r="K178" s="279" t="str">
        <f>IF(B178&lt;&gt;"",CONCATENATE('Valoració '!$D$7,"1.2.d_","00",'1.2.d.Publicacions'!A178),"")</f>
        <v/>
      </c>
    </row>
    <row r="179" spans="1:11" ht="15.75" thickBot="1">
      <c r="A179" s="212">
        <v>172</v>
      </c>
      <c r="B179" s="213"/>
      <c r="C179" s="214"/>
      <c r="D179" s="215"/>
      <c r="E179" s="215"/>
      <c r="F179" s="216"/>
      <c r="G179" s="277">
        <f t="shared" si="2"/>
        <v>0</v>
      </c>
      <c r="H179" s="278">
        <f>IFERROR(IF(D179="Grup 1",2,IF(D179="Grup 2",1,0))/'Valoració '!$G$36,0)</f>
        <v>0</v>
      </c>
      <c r="I179" s="278">
        <f>IF(C179=1,G179/'Valoració '!$G$36,IF(C179=2,G179/('Valoració '!$G$36*2),IF(C179=3,G179/('Valoració '!$G$36*4),0)))</f>
        <v>0</v>
      </c>
      <c r="J179" s="278">
        <f>IFERROR(E179/(100*(VLOOKUP('1.2.d.Publicacions'!F179,WoS[#All],2))),0)</f>
        <v>0</v>
      </c>
      <c r="K179" s="279" t="str">
        <f>IF(B179&lt;&gt;"",CONCATENATE('Valoració '!$D$7,"1.2.d_","00",'1.2.d.Publicacions'!A179),"")</f>
        <v/>
      </c>
    </row>
    <row r="180" spans="1:11" ht="15.75" thickBot="1">
      <c r="A180" s="212">
        <v>173</v>
      </c>
      <c r="B180" s="213"/>
      <c r="C180" s="214"/>
      <c r="D180" s="215"/>
      <c r="E180" s="215"/>
      <c r="F180" s="216"/>
      <c r="G180" s="277">
        <f t="shared" si="2"/>
        <v>0</v>
      </c>
      <c r="H180" s="278">
        <f>IFERROR(IF(D180="Grup 1",2,IF(D180="Grup 2",1,0))/'Valoració '!$G$36,0)</f>
        <v>0</v>
      </c>
      <c r="I180" s="278">
        <f>IF(C180=1,G180/'Valoració '!$G$36,IF(C180=2,G180/('Valoració '!$G$36*2),IF(C180=3,G180/('Valoració '!$G$36*4),0)))</f>
        <v>0</v>
      </c>
      <c r="J180" s="278">
        <f>IFERROR(E180/(100*(VLOOKUP('1.2.d.Publicacions'!F180,WoS[#All],2))),0)</f>
        <v>0</v>
      </c>
      <c r="K180" s="279" t="str">
        <f>IF(B180&lt;&gt;"",CONCATENATE('Valoració '!$D$7,"1.2.d_","00",'1.2.d.Publicacions'!A180),"")</f>
        <v/>
      </c>
    </row>
    <row r="181" spans="1:11" ht="15.75" thickBot="1">
      <c r="A181" s="212">
        <v>174</v>
      </c>
      <c r="B181" s="213"/>
      <c r="C181" s="214"/>
      <c r="D181" s="215"/>
      <c r="E181" s="215"/>
      <c r="F181" s="216"/>
      <c r="G181" s="277">
        <f t="shared" si="2"/>
        <v>0</v>
      </c>
      <c r="H181" s="278">
        <f>IFERROR(IF(D181="Grup 1",2,IF(D181="Grup 2",1,0))/'Valoració '!$G$36,0)</f>
        <v>0</v>
      </c>
      <c r="I181" s="278">
        <f>IF(C181=1,G181/'Valoració '!$G$36,IF(C181=2,G181/('Valoració '!$G$36*2),IF(C181=3,G181/('Valoració '!$G$36*4),0)))</f>
        <v>0</v>
      </c>
      <c r="J181" s="278">
        <f>IFERROR(E181/(100*(VLOOKUP('1.2.d.Publicacions'!F181,WoS[#All],2))),0)</f>
        <v>0</v>
      </c>
      <c r="K181" s="279" t="str">
        <f>IF(B181&lt;&gt;"",CONCATENATE('Valoració '!$D$7,"1.2.d_","00",'1.2.d.Publicacions'!A181),"")</f>
        <v/>
      </c>
    </row>
    <row r="182" spans="1:11" ht="15.75" thickBot="1">
      <c r="A182" s="212">
        <v>175</v>
      </c>
      <c r="B182" s="213"/>
      <c r="C182" s="214"/>
      <c r="D182" s="215"/>
      <c r="E182" s="215"/>
      <c r="F182" s="216"/>
      <c r="G182" s="277">
        <f t="shared" si="2"/>
        <v>0</v>
      </c>
      <c r="H182" s="278">
        <f>IFERROR(IF(D182="Grup 1",2,IF(D182="Grup 2",1,0))/'Valoració '!$G$36,0)</f>
        <v>0</v>
      </c>
      <c r="I182" s="278">
        <f>IF(C182=1,G182/'Valoració '!$G$36,IF(C182=2,G182/('Valoració '!$G$36*2),IF(C182=3,G182/('Valoració '!$G$36*4),0)))</f>
        <v>0</v>
      </c>
      <c r="J182" s="278">
        <f>IFERROR(E182/(100*(VLOOKUP('1.2.d.Publicacions'!F182,WoS[#All],2))),0)</f>
        <v>0</v>
      </c>
      <c r="K182" s="279" t="str">
        <f>IF(B182&lt;&gt;"",CONCATENATE('Valoració '!$D$7,"1.2.d_","00",'1.2.d.Publicacions'!A182),"")</f>
        <v/>
      </c>
    </row>
    <row r="183" spans="1:11" ht="15.75" thickBot="1">
      <c r="A183" s="212">
        <v>176</v>
      </c>
      <c r="B183" s="213"/>
      <c r="C183" s="214"/>
      <c r="D183" s="215"/>
      <c r="E183" s="215"/>
      <c r="F183" s="216"/>
      <c r="G183" s="277">
        <f t="shared" si="2"/>
        <v>0</v>
      </c>
      <c r="H183" s="278">
        <f>IFERROR(IF(D183="Grup 1",2,IF(D183="Grup 2",1,0))/'Valoració '!$G$36,0)</f>
        <v>0</v>
      </c>
      <c r="I183" s="278">
        <f>IF(C183=1,G183/'Valoració '!$G$36,IF(C183=2,G183/('Valoració '!$G$36*2),IF(C183=3,G183/('Valoració '!$G$36*4),0)))</f>
        <v>0</v>
      </c>
      <c r="J183" s="278">
        <f>IFERROR(E183/(100*(VLOOKUP('1.2.d.Publicacions'!F183,WoS[#All],2))),0)</f>
        <v>0</v>
      </c>
      <c r="K183" s="279" t="str">
        <f>IF(B183&lt;&gt;"",CONCATENATE('Valoració '!$D$7,"1.2.d_","00",'1.2.d.Publicacions'!A183),"")</f>
        <v/>
      </c>
    </row>
    <row r="184" spans="1:11" ht="15.75" thickBot="1">
      <c r="A184" s="212">
        <v>177</v>
      </c>
      <c r="B184" s="213"/>
      <c r="C184" s="214"/>
      <c r="D184" s="215"/>
      <c r="E184" s="215"/>
      <c r="F184" s="216"/>
      <c r="G184" s="277">
        <f t="shared" si="2"/>
        <v>0</v>
      </c>
      <c r="H184" s="278">
        <f>IFERROR(IF(D184="Grup 1",2,IF(D184="Grup 2",1,0))/'Valoració '!$G$36,0)</f>
        <v>0</v>
      </c>
      <c r="I184" s="278">
        <f>IF(C184=1,G184/'Valoració '!$G$36,IF(C184=2,G184/('Valoració '!$G$36*2),IF(C184=3,G184/('Valoració '!$G$36*4),0)))</f>
        <v>0</v>
      </c>
      <c r="J184" s="278">
        <f>IFERROR(E184/(100*(VLOOKUP('1.2.d.Publicacions'!F184,WoS[#All],2))),0)</f>
        <v>0</v>
      </c>
      <c r="K184" s="279" t="str">
        <f>IF(B184&lt;&gt;"",CONCATENATE('Valoració '!$D$7,"1.2.d_","00",'1.2.d.Publicacions'!A184),"")</f>
        <v/>
      </c>
    </row>
    <row r="185" spans="1:11" ht="15.75" thickBot="1">
      <c r="A185" s="212">
        <v>178</v>
      </c>
      <c r="B185" s="213"/>
      <c r="C185" s="214"/>
      <c r="D185" s="215"/>
      <c r="E185" s="215"/>
      <c r="F185" s="216"/>
      <c r="G185" s="277">
        <f t="shared" si="2"/>
        <v>0</v>
      </c>
      <c r="H185" s="278">
        <f>IFERROR(IF(D185="Grup 1",2,IF(D185="Grup 2",1,0))/'Valoració '!$G$36,0)</f>
        <v>0</v>
      </c>
      <c r="I185" s="278">
        <f>IF(C185=1,G185/'Valoració '!$G$36,IF(C185=2,G185/('Valoració '!$G$36*2),IF(C185=3,G185/('Valoració '!$G$36*4),0)))</f>
        <v>0</v>
      </c>
      <c r="J185" s="278">
        <f>IFERROR(E185/(100*(VLOOKUP('1.2.d.Publicacions'!F185,WoS[#All],2))),0)</f>
        <v>0</v>
      </c>
      <c r="K185" s="279" t="str">
        <f>IF(B185&lt;&gt;"",CONCATENATE('Valoració '!$D$7,"1.2.d_","00",'1.2.d.Publicacions'!A185),"")</f>
        <v/>
      </c>
    </row>
    <row r="186" spans="1:11" ht="15.75" thickBot="1">
      <c r="A186" s="212">
        <v>179</v>
      </c>
      <c r="B186" s="213"/>
      <c r="C186" s="214"/>
      <c r="D186" s="215"/>
      <c r="E186" s="215"/>
      <c r="F186" s="216"/>
      <c r="G186" s="277">
        <f t="shared" si="2"/>
        <v>0</v>
      </c>
      <c r="H186" s="278">
        <f>IFERROR(IF(D186="Grup 1",2,IF(D186="Grup 2",1,0))/'Valoració '!$G$36,0)</f>
        <v>0</v>
      </c>
      <c r="I186" s="278">
        <f>IF(C186=1,G186/'Valoració '!$G$36,IF(C186=2,G186/('Valoració '!$G$36*2),IF(C186=3,G186/('Valoració '!$G$36*4),0)))</f>
        <v>0</v>
      </c>
      <c r="J186" s="278">
        <f>IFERROR(E186/(100*(VLOOKUP('1.2.d.Publicacions'!F186,WoS[#All],2))),0)</f>
        <v>0</v>
      </c>
      <c r="K186" s="279" t="str">
        <f>IF(B186&lt;&gt;"",CONCATENATE('Valoració '!$D$7,"1.2.d_","00",'1.2.d.Publicacions'!A186),"")</f>
        <v/>
      </c>
    </row>
    <row r="187" spans="1:11" ht="15.75" thickBot="1">
      <c r="A187" s="212">
        <v>180</v>
      </c>
      <c r="B187" s="213"/>
      <c r="C187" s="214"/>
      <c r="D187" s="215"/>
      <c r="E187" s="215"/>
      <c r="F187" s="216"/>
      <c r="G187" s="277">
        <f t="shared" si="2"/>
        <v>0</v>
      </c>
      <c r="H187" s="278">
        <f>IFERROR(IF(D187="Grup 1",2,IF(D187="Grup 2",1,0))/'Valoració '!$G$36,0)</f>
        <v>0</v>
      </c>
      <c r="I187" s="278">
        <f>IF(C187=1,G187/'Valoració '!$G$36,IF(C187=2,G187/('Valoració '!$G$36*2),IF(C187=3,G187/('Valoració '!$G$36*4),0)))</f>
        <v>0</v>
      </c>
      <c r="J187" s="278">
        <f>IFERROR(E187/(100*(VLOOKUP('1.2.d.Publicacions'!F187,WoS[#All],2))),0)</f>
        <v>0</v>
      </c>
      <c r="K187" s="279" t="str">
        <f>IF(B187&lt;&gt;"",CONCATENATE('Valoració '!$D$7,"1.2.d_","00",'1.2.d.Publicacions'!A187),"")</f>
        <v/>
      </c>
    </row>
    <row r="188" spans="1:11" ht="15.75" thickBot="1">
      <c r="A188" s="212">
        <v>181</v>
      </c>
      <c r="B188" s="213"/>
      <c r="C188" s="214"/>
      <c r="D188" s="215"/>
      <c r="E188" s="215"/>
      <c r="F188" s="216"/>
      <c r="G188" s="277">
        <f t="shared" si="2"/>
        <v>0</v>
      </c>
      <c r="H188" s="278">
        <f>IFERROR(IF(D188="Grup 1",2,IF(D188="Grup 2",1,0))/'Valoració '!$G$36,0)</f>
        <v>0</v>
      </c>
      <c r="I188" s="278">
        <f>IF(C188=1,G188/'Valoració '!$G$36,IF(C188=2,G188/('Valoració '!$G$36*2),IF(C188=3,G188/('Valoració '!$G$36*4),0)))</f>
        <v>0</v>
      </c>
      <c r="J188" s="278">
        <f>IFERROR(E188/(100*(VLOOKUP('1.2.d.Publicacions'!F188,WoS[#All],2))),0)</f>
        <v>0</v>
      </c>
      <c r="K188" s="279" t="str">
        <f>IF(B188&lt;&gt;"",CONCATENATE('Valoració '!$D$7,"1.2.d_","00",'1.2.d.Publicacions'!A188),"")</f>
        <v/>
      </c>
    </row>
    <row r="189" spans="1:11" ht="15.75" thickBot="1">
      <c r="A189" s="212">
        <v>182</v>
      </c>
      <c r="B189" s="213"/>
      <c r="C189" s="214"/>
      <c r="D189" s="215"/>
      <c r="E189" s="215"/>
      <c r="F189" s="216"/>
      <c r="G189" s="277">
        <f t="shared" si="2"/>
        <v>0</v>
      </c>
      <c r="H189" s="278">
        <f>IFERROR(IF(D189="Grup 1",2,IF(D189="Grup 2",1,0))/'Valoració '!$G$36,0)</f>
        <v>0</v>
      </c>
      <c r="I189" s="278">
        <f>IF(C189=1,G189/'Valoració '!$G$36,IF(C189=2,G189/('Valoració '!$G$36*2),IF(C189=3,G189/('Valoració '!$G$36*4),0)))</f>
        <v>0</v>
      </c>
      <c r="J189" s="278">
        <f>IFERROR(E189/(100*(VLOOKUP('1.2.d.Publicacions'!F189,WoS[#All],2))),0)</f>
        <v>0</v>
      </c>
      <c r="K189" s="279" t="str">
        <f>IF(B189&lt;&gt;"",CONCATENATE('Valoració '!$D$7,"1.2.d_","00",'1.2.d.Publicacions'!A189),"")</f>
        <v/>
      </c>
    </row>
    <row r="190" spans="1:11" ht="15.75" thickBot="1">
      <c r="A190" s="212">
        <v>183</v>
      </c>
      <c r="B190" s="213"/>
      <c r="C190" s="214"/>
      <c r="D190" s="215"/>
      <c r="E190" s="215"/>
      <c r="F190" s="216"/>
      <c r="G190" s="277">
        <f t="shared" si="2"/>
        <v>0</v>
      </c>
      <c r="H190" s="278">
        <f>IFERROR(IF(D190="Grup 1",2,IF(D190="Grup 2",1,0))/'Valoració '!$G$36,0)</f>
        <v>0</v>
      </c>
      <c r="I190" s="278">
        <f>IF(C190=1,G190/'Valoració '!$G$36,IF(C190=2,G190/('Valoració '!$G$36*2),IF(C190=3,G190/('Valoració '!$G$36*4),0)))</f>
        <v>0</v>
      </c>
      <c r="J190" s="278">
        <f>IFERROR(E190/(100*(VLOOKUP('1.2.d.Publicacions'!F190,WoS[#All],2))),0)</f>
        <v>0</v>
      </c>
      <c r="K190" s="279" t="str">
        <f>IF(B190&lt;&gt;"",CONCATENATE('Valoració '!$D$7,"1.2.d_","00",'1.2.d.Publicacions'!A190),"")</f>
        <v/>
      </c>
    </row>
    <row r="191" spans="1:11" ht="15.75" thickBot="1">
      <c r="A191" s="212">
        <v>184</v>
      </c>
      <c r="B191" s="213"/>
      <c r="C191" s="214"/>
      <c r="D191" s="215"/>
      <c r="E191" s="215"/>
      <c r="F191" s="216"/>
      <c r="G191" s="277">
        <f t="shared" si="2"/>
        <v>0</v>
      </c>
      <c r="H191" s="278">
        <f>IFERROR(IF(D191="Grup 1",2,IF(D191="Grup 2",1,0))/'Valoració '!$G$36,0)</f>
        <v>0</v>
      </c>
      <c r="I191" s="278">
        <f>IF(C191=1,G191/'Valoració '!$G$36,IF(C191=2,G191/('Valoració '!$G$36*2),IF(C191=3,G191/('Valoració '!$G$36*4),0)))</f>
        <v>0</v>
      </c>
      <c r="J191" s="278">
        <f>IFERROR(E191/(100*(VLOOKUP('1.2.d.Publicacions'!F191,WoS[#All],2))),0)</f>
        <v>0</v>
      </c>
      <c r="K191" s="279" t="str">
        <f>IF(B191&lt;&gt;"",CONCATENATE('Valoració '!$D$7,"1.2.d_","00",'1.2.d.Publicacions'!A191),"")</f>
        <v/>
      </c>
    </row>
    <row r="192" spans="1:11" ht="15.75" thickBot="1">
      <c r="A192" s="212">
        <v>185</v>
      </c>
      <c r="B192" s="213"/>
      <c r="C192" s="214"/>
      <c r="D192" s="215"/>
      <c r="E192" s="215"/>
      <c r="F192" s="216"/>
      <c r="G192" s="277">
        <f t="shared" si="2"/>
        <v>0</v>
      </c>
      <c r="H192" s="278">
        <f>IFERROR(IF(D192="Grup 1",2,IF(D192="Grup 2",1,0))/'Valoració '!$G$36,0)</f>
        <v>0</v>
      </c>
      <c r="I192" s="278">
        <f>IF(C192=1,G192/'Valoració '!$G$36,IF(C192=2,G192/('Valoració '!$G$36*2),IF(C192=3,G192/('Valoració '!$G$36*4),0)))</f>
        <v>0</v>
      </c>
      <c r="J192" s="278">
        <f>IFERROR(E192/(100*(VLOOKUP('1.2.d.Publicacions'!F192,WoS[#All],2))),0)</f>
        <v>0</v>
      </c>
      <c r="K192" s="279" t="str">
        <f>IF(B192&lt;&gt;"",CONCATENATE('Valoració '!$D$7,"1.2.d_","00",'1.2.d.Publicacions'!A192),"")</f>
        <v/>
      </c>
    </row>
    <row r="193" spans="1:11" ht="15.75" thickBot="1">
      <c r="A193" s="212">
        <v>186</v>
      </c>
      <c r="B193" s="213"/>
      <c r="C193" s="214"/>
      <c r="D193" s="215"/>
      <c r="E193" s="215"/>
      <c r="F193" s="216"/>
      <c r="G193" s="277">
        <f t="shared" si="2"/>
        <v>0</v>
      </c>
      <c r="H193" s="278">
        <f>IFERROR(IF(D193="Grup 1",2,IF(D193="Grup 2",1,0))/'Valoració '!$G$36,0)</f>
        <v>0</v>
      </c>
      <c r="I193" s="278">
        <f>IF(C193=1,G193/'Valoració '!$G$36,IF(C193=2,G193/('Valoració '!$G$36*2),IF(C193=3,G193/('Valoració '!$G$36*4),0)))</f>
        <v>0</v>
      </c>
      <c r="J193" s="278">
        <f>IFERROR(E193/(100*(VLOOKUP('1.2.d.Publicacions'!F193,WoS[#All],2))),0)</f>
        <v>0</v>
      </c>
      <c r="K193" s="279" t="str">
        <f>IF(B193&lt;&gt;"",CONCATENATE('Valoració '!$D$7,"1.2.d_","00",'1.2.d.Publicacions'!A193),"")</f>
        <v/>
      </c>
    </row>
    <row r="194" spans="1:11" ht="15.75" thickBot="1">
      <c r="A194" s="212">
        <v>187</v>
      </c>
      <c r="B194" s="213"/>
      <c r="C194" s="214"/>
      <c r="D194" s="215"/>
      <c r="E194" s="215"/>
      <c r="F194" s="216"/>
      <c r="G194" s="277">
        <f t="shared" si="2"/>
        <v>0</v>
      </c>
      <c r="H194" s="278">
        <f>IFERROR(IF(D194="Grup 1",2,IF(D194="Grup 2",1,0))/'Valoració '!$G$36,0)</f>
        <v>0</v>
      </c>
      <c r="I194" s="278">
        <f>IF(C194=1,G194/'Valoració '!$G$36,IF(C194=2,G194/('Valoració '!$G$36*2),IF(C194=3,G194/('Valoració '!$G$36*4),0)))</f>
        <v>0</v>
      </c>
      <c r="J194" s="278">
        <f>IFERROR(E194/(100*(VLOOKUP('1.2.d.Publicacions'!F194,WoS[#All],2))),0)</f>
        <v>0</v>
      </c>
      <c r="K194" s="279" t="str">
        <f>IF(B194&lt;&gt;"",CONCATENATE('Valoració '!$D$7,"1.2.d_","00",'1.2.d.Publicacions'!A194),"")</f>
        <v/>
      </c>
    </row>
    <row r="195" spans="1:11" ht="15.75" thickBot="1">
      <c r="A195" s="212">
        <v>188</v>
      </c>
      <c r="B195" s="213"/>
      <c r="C195" s="214"/>
      <c r="D195" s="215"/>
      <c r="E195" s="215"/>
      <c r="F195" s="216"/>
      <c r="G195" s="277">
        <f t="shared" si="2"/>
        <v>0</v>
      </c>
      <c r="H195" s="278">
        <f>IFERROR(IF(D195="Grup 1",2,IF(D195="Grup 2",1,0))/'Valoració '!$G$36,0)</f>
        <v>0</v>
      </c>
      <c r="I195" s="278">
        <f>IF(C195=1,G195/'Valoració '!$G$36,IF(C195=2,G195/('Valoració '!$G$36*2),IF(C195=3,G195/('Valoració '!$G$36*4),0)))</f>
        <v>0</v>
      </c>
      <c r="J195" s="278">
        <f>IFERROR(E195/(100*(VLOOKUP('1.2.d.Publicacions'!F195,WoS[#All],2))),0)</f>
        <v>0</v>
      </c>
      <c r="K195" s="279" t="str">
        <f>IF(B195&lt;&gt;"",CONCATENATE('Valoració '!$D$7,"1.2.d_","00",'1.2.d.Publicacions'!A195),"")</f>
        <v/>
      </c>
    </row>
    <row r="196" spans="1:11" ht="15.75" thickBot="1">
      <c r="A196" s="212">
        <v>189</v>
      </c>
      <c r="B196" s="213"/>
      <c r="C196" s="214"/>
      <c r="D196" s="215"/>
      <c r="E196" s="215"/>
      <c r="F196" s="216"/>
      <c r="G196" s="277">
        <f t="shared" si="2"/>
        <v>0</v>
      </c>
      <c r="H196" s="278">
        <f>IFERROR(IF(D196="Grup 1",2,IF(D196="Grup 2",1,0))/'Valoració '!$G$36,0)</f>
        <v>0</v>
      </c>
      <c r="I196" s="278">
        <f>IF(C196=1,G196/'Valoració '!$G$36,IF(C196=2,G196/('Valoració '!$G$36*2),IF(C196=3,G196/('Valoració '!$G$36*4),0)))</f>
        <v>0</v>
      </c>
      <c r="J196" s="278">
        <f>IFERROR(E196/(100*(VLOOKUP('1.2.d.Publicacions'!F196,WoS[#All],2))),0)</f>
        <v>0</v>
      </c>
      <c r="K196" s="279" t="str">
        <f>IF(B196&lt;&gt;"",CONCATENATE('Valoració '!$D$7,"1.2.d_","00",'1.2.d.Publicacions'!A196),"")</f>
        <v/>
      </c>
    </row>
    <row r="197" spans="1:11" ht="15.75" thickBot="1">
      <c r="A197" s="212">
        <v>190</v>
      </c>
      <c r="B197" s="213"/>
      <c r="C197" s="214"/>
      <c r="D197" s="215"/>
      <c r="E197" s="215"/>
      <c r="F197" s="216"/>
      <c r="G197" s="277">
        <f t="shared" si="2"/>
        <v>0</v>
      </c>
      <c r="H197" s="278">
        <f>IFERROR(IF(D197="Grup 1",2,IF(D197="Grup 2",1,0))/'Valoració '!$G$36,0)</f>
        <v>0</v>
      </c>
      <c r="I197" s="278">
        <f>IF(C197=1,G197/'Valoració '!$G$36,IF(C197=2,G197/('Valoració '!$G$36*2),IF(C197=3,G197/('Valoració '!$G$36*4),0)))</f>
        <v>0</v>
      </c>
      <c r="J197" s="278">
        <f>IFERROR(E197/(100*(VLOOKUP('1.2.d.Publicacions'!F197,WoS[#All],2))),0)</f>
        <v>0</v>
      </c>
      <c r="K197" s="279" t="str">
        <f>IF(B197&lt;&gt;"",CONCATENATE('Valoració '!$D$7,"1.2.d_","00",'1.2.d.Publicacions'!A197),"")</f>
        <v/>
      </c>
    </row>
    <row r="198" spans="1:11" ht="15.75" thickBot="1">
      <c r="A198" s="212">
        <v>191</v>
      </c>
      <c r="B198" s="213"/>
      <c r="C198" s="214"/>
      <c r="D198" s="215"/>
      <c r="E198" s="215"/>
      <c r="F198" s="216"/>
      <c r="G198" s="277">
        <f t="shared" si="2"/>
        <v>0</v>
      </c>
      <c r="H198" s="278">
        <f>IFERROR(IF(D198="Grup 1",2,IF(D198="Grup 2",1,0))/'Valoració '!$G$36,0)</f>
        <v>0</v>
      </c>
      <c r="I198" s="278">
        <f>IF(C198=1,G198/'Valoració '!$G$36,IF(C198=2,G198/('Valoració '!$G$36*2),IF(C198=3,G198/('Valoració '!$G$36*4),0)))</f>
        <v>0</v>
      </c>
      <c r="J198" s="278">
        <f>IFERROR(E198/(100*(VLOOKUP('1.2.d.Publicacions'!F198,WoS[#All],2))),0)</f>
        <v>0</v>
      </c>
      <c r="K198" s="279" t="str">
        <f>IF(B198&lt;&gt;"",CONCATENATE('Valoració '!$D$7,"1.2.d_","00",'1.2.d.Publicacions'!A198),"")</f>
        <v/>
      </c>
    </row>
    <row r="199" spans="1:11" ht="15.75" thickBot="1">
      <c r="A199" s="212">
        <v>192</v>
      </c>
      <c r="B199" s="213"/>
      <c r="C199" s="214"/>
      <c r="D199" s="215"/>
      <c r="E199" s="215"/>
      <c r="F199" s="216"/>
      <c r="G199" s="277">
        <f t="shared" si="2"/>
        <v>0</v>
      </c>
      <c r="H199" s="278">
        <f>IFERROR(IF(D199="Grup 1",2,IF(D199="Grup 2",1,0))/'Valoració '!$G$36,0)</f>
        <v>0</v>
      </c>
      <c r="I199" s="278">
        <f>IF(C199=1,G199/'Valoració '!$G$36,IF(C199=2,G199/('Valoració '!$G$36*2),IF(C199=3,G199/('Valoració '!$G$36*4),0)))</f>
        <v>0</v>
      </c>
      <c r="J199" s="278">
        <f>IFERROR(E199/(100*(VLOOKUP('1.2.d.Publicacions'!F199,WoS[#All],2))),0)</f>
        <v>0</v>
      </c>
      <c r="K199" s="279" t="str">
        <f>IF(B199&lt;&gt;"",CONCATENATE('Valoració '!$D$7,"1.2.d_","00",'1.2.d.Publicacions'!A199),"")</f>
        <v/>
      </c>
    </row>
    <row r="200" spans="1:11" ht="15.75" thickBot="1">
      <c r="A200" s="212">
        <v>193</v>
      </c>
      <c r="B200" s="213"/>
      <c r="C200" s="214"/>
      <c r="D200" s="215"/>
      <c r="E200" s="215"/>
      <c r="F200" s="216"/>
      <c r="G200" s="277">
        <f t="shared" si="2"/>
        <v>0</v>
      </c>
      <c r="H200" s="278">
        <f>IFERROR(IF(D200="Grup 1",2,IF(D200="Grup 2",1,0))/'Valoració '!$G$36,0)</f>
        <v>0</v>
      </c>
      <c r="I200" s="278">
        <f>IF(C200=1,G200/'Valoració '!$G$36,IF(C200=2,G200/('Valoració '!$G$36*2),IF(C200=3,G200/('Valoració '!$G$36*4),0)))</f>
        <v>0</v>
      </c>
      <c r="J200" s="278">
        <f>IFERROR(E200/(100*(VLOOKUP('1.2.d.Publicacions'!F200,WoS[#All],2))),0)</f>
        <v>0</v>
      </c>
      <c r="K200" s="279" t="str">
        <f>IF(B200&lt;&gt;"",CONCATENATE('Valoració '!$D$7,"1.2.d_","00",'1.2.d.Publicacions'!A200),"")</f>
        <v/>
      </c>
    </row>
    <row r="201" spans="1:11" ht="15.75" thickBot="1">
      <c r="A201" s="212">
        <v>194</v>
      </c>
      <c r="B201" s="213"/>
      <c r="C201" s="214"/>
      <c r="D201" s="215"/>
      <c r="E201" s="215"/>
      <c r="F201" s="216"/>
      <c r="G201" s="277">
        <f t="shared" ref="G201:G206" si="3">IFERROR(1/(IF(C201=1,1,IF(C201=2,2,IF(C201=3,4,"indicar quartil")))),0)</f>
        <v>0</v>
      </c>
      <c r="H201" s="278">
        <f>IFERROR(IF(D201="Grup 1",2,IF(D201="Grup 2",1,0))/'Valoració '!$G$36,0)</f>
        <v>0</v>
      </c>
      <c r="I201" s="278">
        <f>IF(C201=1,G201/'Valoració '!$G$36,IF(C201=2,G201/('Valoració '!$G$36*2),IF(C201=3,G201/('Valoració '!$G$36*4),0)))</f>
        <v>0</v>
      </c>
      <c r="J201" s="278">
        <f>IFERROR(E201/(100*(VLOOKUP('1.2.d.Publicacions'!F201,WoS[#All],2))),0)</f>
        <v>0</v>
      </c>
      <c r="K201" s="279" t="str">
        <f>IF(B201&lt;&gt;"",CONCATENATE('Valoració '!$D$7,"1.2.d_","00",'1.2.d.Publicacions'!A201),"")</f>
        <v/>
      </c>
    </row>
    <row r="202" spans="1:11" ht="15.75" thickBot="1">
      <c r="A202" s="212">
        <v>195</v>
      </c>
      <c r="B202" s="213"/>
      <c r="C202" s="214"/>
      <c r="D202" s="215"/>
      <c r="E202" s="215"/>
      <c r="F202" s="216"/>
      <c r="G202" s="277">
        <f t="shared" si="3"/>
        <v>0</v>
      </c>
      <c r="H202" s="278">
        <f>IFERROR(IF(D202="Grup 1",2,IF(D202="Grup 2",1,0))/'Valoració '!$G$36,0)</f>
        <v>0</v>
      </c>
      <c r="I202" s="278">
        <f>IF(C202=1,G202/'Valoració '!$G$36,IF(C202=2,G202/('Valoració '!$G$36*2),IF(C202=3,G202/('Valoració '!$G$36*4),0)))</f>
        <v>0</v>
      </c>
      <c r="J202" s="278">
        <f>IFERROR(E202/(100*(VLOOKUP('1.2.d.Publicacions'!F202,WoS[#All],2))),0)</f>
        <v>0</v>
      </c>
      <c r="K202" s="279" t="str">
        <f>IF(B202&lt;&gt;"",CONCATENATE('Valoració '!$D$7,"1.2.d_","00",'1.2.d.Publicacions'!A202),"")</f>
        <v/>
      </c>
    </row>
    <row r="203" spans="1:11" ht="15.75" thickBot="1">
      <c r="A203" s="212">
        <v>196</v>
      </c>
      <c r="B203" s="213"/>
      <c r="C203" s="214"/>
      <c r="D203" s="215"/>
      <c r="E203" s="215"/>
      <c r="F203" s="216"/>
      <c r="G203" s="277">
        <f t="shared" si="3"/>
        <v>0</v>
      </c>
      <c r="H203" s="278">
        <f>IFERROR(IF(D203="Grup 1",2,IF(D203="Grup 2",1,0))/'Valoració '!$G$36,0)</f>
        <v>0</v>
      </c>
      <c r="I203" s="278">
        <f>IF(C203=1,G203/'Valoració '!$G$36,IF(C203=2,G203/('Valoració '!$G$36*2),IF(C203=3,G203/('Valoració '!$G$36*4),0)))</f>
        <v>0</v>
      </c>
      <c r="J203" s="278">
        <f>IFERROR(E203/(100*(VLOOKUP('1.2.d.Publicacions'!F203,WoS[#All],2))),0)</f>
        <v>0</v>
      </c>
      <c r="K203" s="279" t="str">
        <f>IF(B203&lt;&gt;"",CONCATENATE('Valoració '!$D$7,"1.2.d_","00",'1.2.d.Publicacions'!A203),"")</f>
        <v/>
      </c>
    </row>
    <row r="204" spans="1:11" ht="15.75" thickBot="1">
      <c r="A204" s="212">
        <v>197</v>
      </c>
      <c r="B204" s="213"/>
      <c r="C204" s="214"/>
      <c r="D204" s="215"/>
      <c r="E204" s="215"/>
      <c r="F204" s="216"/>
      <c r="G204" s="277">
        <f t="shared" si="3"/>
        <v>0</v>
      </c>
      <c r="H204" s="278">
        <f>IFERROR(IF(D204="Grup 1",2,IF(D204="Grup 2",1,0))/'Valoració '!$G$36,0)</f>
        <v>0</v>
      </c>
      <c r="I204" s="278">
        <f>IF(C204=1,G204/'Valoració '!$G$36,IF(C204=2,G204/('Valoració '!$G$36*2),IF(C204=3,G204/('Valoració '!$G$36*4),0)))</f>
        <v>0</v>
      </c>
      <c r="J204" s="278">
        <f>IFERROR(E204/(100*(VLOOKUP('1.2.d.Publicacions'!F204,WoS[#All],2))),0)</f>
        <v>0</v>
      </c>
      <c r="K204" s="279" t="str">
        <f>IF(B204&lt;&gt;"",CONCATENATE('Valoració '!$D$7,"1.2.d_","00",'1.2.d.Publicacions'!A204),"")</f>
        <v/>
      </c>
    </row>
    <row r="205" spans="1:11" ht="15.75" thickBot="1">
      <c r="A205" s="212">
        <v>198</v>
      </c>
      <c r="B205" s="213"/>
      <c r="C205" s="214"/>
      <c r="D205" s="215"/>
      <c r="E205" s="215"/>
      <c r="F205" s="216"/>
      <c r="G205" s="277">
        <f t="shared" si="3"/>
        <v>0</v>
      </c>
      <c r="H205" s="278">
        <f>IFERROR(IF(D205="Grup 1",2,IF(D205="Grup 2",1,0))/'Valoració '!$G$36,0)</f>
        <v>0</v>
      </c>
      <c r="I205" s="278">
        <f>IF(C205=1,G205/'Valoració '!$G$36,IF(C205=2,G205/('Valoració '!$G$36*2),IF(C205=3,G205/('Valoració '!$G$36*4),0)))</f>
        <v>0</v>
      </c>
      <c r="J205" s="278">
        <f>IFERROR(E205/(100*(VLOOKUP('1.2.d.Publicacions'!F205,WoS[#All],2))),0)</f>
        <v>0</v>
      </c>
      <c r="K205" s="279" t="str">
        <f>IF(B205&lt;&gt;"",CONCATENATE('Valoració '!$D$7,"1.2.d_","00",'1.2.d.Publicacions'!A205),"")</f>
        <v/>
      </c>
    </row>
    <row r="206" spans="1:11" ht="15.75" thickBot="1">
      <c r="A206" s="217">
        <v>199</v>
      </c>
      <c r="B206" s="218"/>
      <c r="C206" s="219"/>
      <c r="D206" s="220"/>
      <c r="E206" s="220"/>
      <c r="F206" s="221"/>
      <c r="G206" s="277">
        <f t="shared" si="3"/>
        <v>0</v>
      </c>
      <c r="H206" s="278">
        <f>IFERROR(IF(D206="Grup 1",2,IF(D206="Grup 2",1,0))/'Valoració '!$G$36,0)</f>
        <v>0</v>
      </c>
      <c r="I206" s="278">
        <f>IF(C206=1,G206/'Valoració '!$G$36,IF(C206=2,G206/('Valoració '!$G$36*2),IF(C206=3,G206/('Valoració '!$G$36*4),0)))</f>
        <v>0</v>
      </c>
      <c r="J206" s="278">
        <f>IFERROR(E206/(100*(VLOOKUP('1.2.d.Publicacions'!F206,WoS[#All],2))),0)</f>
        <v>0</v>
      </c>
      <c r="K206" s="279" t="str">
        <f>IF(B206&lt;&gt;"",CONCATENATE('Valoració '!$D$7,"1.2.d_","00",'1.2.d.Publicacions'!A206),"")</f>
        <v/>
      </c>
    </row>
    <row r="207" spans="1:11">
      <c r="A207" s="217">
        <v>200</v>
      </c>
      <c r="B207" s="218"/>
      <c r="C207" s="219"/>
      <c r="D207" s="220"/>
      <c r="E207" s="220"/>
      <c r="F207" s="221"/>
      <c r="G207" s="280">
        <f t="shared" ref="G207" si="4">IFERROR(1/(IF(C207=1,1,IF(C207=2,2,IF(C207=3,4,"indicar quartil")))),0)</f>
        <v>0</v>
      </c>
      <c r="H207" s="281">
        <f>IFERROR(IF(D207="Grup 1",2,IF(D207="Grup 2",1,0))/'Valoració '!$G$36,0)</f>
        <v>0</v>
      </c>
      <c r="I207" s="281">
        <f>IF(C207=1,G207/'Valoració '!$G$36,IF(C207=2,G207/('Valoració '!$G$36*2),IF(C207=3,G207/('Valoració '!$G$36*4),0)))</f>
        <v>0</v>
      </c>
      <c r="J207" s="281">
        <f>IFERROR(E207/(100*(VLOOKUP('1.2.d.Publicacions'!F207,#REF!,2))),0)</f>
        <v>0</v>
      </c>
      <c r="K207" s="282" t="str">
        <f>IF(B207&lt;&gt;"",CONCATENATE('Valoració '!$D$7,"1.2.d_","00",'1.2.d.Publicacions'!A207),"")</f>
        <v/>
      </c>
    </row>
    <row r="209" spans="2:2" ht="31.5">
      <c r="B209" s="20" t="s">
        <v>507</v>
      </c>
    </row>
  </sheetData>
  <sheetProtection algorithmName="SHA-512" hashValue="S0H4ZB0ZpcMb1wzmucyqWpyxp2MQsqE3QBuGwt4KDW6duSIQf7Gd5RA4m0JSCpa/juztSU8LldbWb2fSUtFKUg==" saltValue="H2hyA2J6dlONKu8sMR10jQ==" spinCount="100000" sheet="1" objects="1" scenarios="1"/>
  <mergeCells count="2">
    <mergeCell ref="A6:B6"/>
    <mergeCell ref="A1:B2"/>
  </mergeCells>
  <dataValidations count="2">
    <dataValidation type="list" allowBlank="1" showInputMessage="1" showErrorMessage="1" sqref="C8:C207" xr:uid="{00000000-0002-0000-0900-000000000000}">
      <formula1>"1, 2, 3"</formula1>
    </dataValidation>
    <dataValidation type="list" allowBlank="1" showInputMessage="1" showErrorMessage="1" sqref="D8:D207" xr:uid="{00000000-0002-0000-0900-000001000000}">
      <formula1>"Grup 1,Grup 2"</formula1>
    </dataValidation>
  </dataValidations>
  <hyperlinks>
    <hyperlink ref="A4" r:id="rId1" xr:uid="{00000000-0004-0000-0900-000000000000}"/>
  </hyperlinks>
  <pageMargins left="0.7" right="0.7" top="0.75" bottom="0.75" header="0.3" footer="0.3"/>
  <pageSetup orientation="portrait" verticalDpi="1200"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2000000}">
          <x14:formula1>
            <xm:f>'N AQU'!$B$26:$B$202</xm:f>
          </x14:formula1>
          <xm:sqref>F9:F207</xm:sqref>
        </x14:dataValidation>
        <x14:dataValidation type="list" allowBlank="1" showInputMessage="1" showErrorMessage="1" xr:uid="{7C552CAC-850B-40E6-AC4F-822DC31CA74F}">
          <x14:formula1>
            <xm:f>'N AQU'!$B$26:$B$279</xm:f>
          </x14:formula1>
          <xm:sqref>F8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ull8"/>
  <dimension ref="A1:T107"/>
  <sheetViews>
    <sheetView workbookViewId="0">
      <pane ySplit="7" topLeftCell="A8" activePane="bottomLeft" state="frozen"/>
      <selection pane="bottomLeft" activeCell="A8" sqref="A8"/>
      <selection activeCell="K33" sqref="K33"/>
    </sheetView>
  </sheetViews>
  <sheetFormatPr defaultColWidth="11.42578125" defaultRowHeight="15"/>
  <cols>
    <col min="1" max="1" width="9.140625" customWidth="1"/>
    <col min="2" max="2" width="17.140625" customWidth="1"/>
    <col min="3" max="3" width="29.5703125" customWidth="1"/>
    <col min="4" max="4" width="24.28515625" customWidth="1"/>
    <col min="5" max="5" width="32.28515625" customWidth="1"/>
    <col min="6" max="6" width="30.5703125" customWidth="1"/>
    <col min="7" max="7" width="25.7109375" customWidth="1"/>
    <col min="13" max="13" width="18.42578125" customWidth="1"/>
  </cols>
  <sheetData>
    <row r="1" spans="1:20">
      <c r="A1" s="130" t="s">
        <v>462</v>
      </c>
      <c r="B1" s="130"/>
      <c r="C1" s="73"/>
      <c r="D1" s="73"/>
      <c r="R1" s="13"/>
    </row>
    <row r="2" spans="1:20">
      <c r="A2" s="72" t="s">
        <v>463</v>
      </c>
      <c r="B2" s="72"/>
      <c r="C2" s="73"/>
      <c r="D2" s="73"/>
      <c r="R2" s="13"/>
    </row>
    <row r="3" spans="1:20">
      <c r="A3" s="16"/>
      <c r="B3" s="16"/>
      <c r="G3" s="19"/>
      <c r="R3" s="13"/>
    </row>
    <row r="4" spans="1:20" ht="26.25" customHeight="1">
      <c r="A4" s="23" t="s">
        <v>454</v>
      </c>
      <c r="B4" s="16"/>
      <c r="C4" s="75" t="s">
        <v>508</v>
      </c>
      <c r="D4" s="128"/>
      <c r="E4" s="129">
        <f>SUM(H8:H107)+SUM(I8:I107)+IF(SUM(J8:J107)&gt;0.5,0.5,SUM(J8:J107))+IF(SUM(K8:K107)&gt;0.5,0.5,SUM(K8:K107))+SUM(L8:L107)</f>
        <v>0</v>
      </c>
      <c r="G4" s="19"/>
      <c r="R4" s="13"/>
      <c r="T4" s="23" t="s">
        <v>454</v>
      </c>
    </row>
    <row r="5" spans="1:20">
      <c r="A5" s="16"/>
      <c r="B5" s="16"/>
      <c r="R5" s="13"/>
    </row>
    <row r="6" spans="1:20" ht="15.75">
      <c r="A6" s="358" t="s">
        <v>509</v>
      </c>
      <c r="B6" s="370"/>
      <c r="C6" s="359"/>
      <c r="D6" s="359"/>
      <c r="E6" s="359"/>
      <c r="F6" s="359"/>
      <c r="G6" s="359"/>
      <c r="H6" s="359"/>
      <c r="I6" s="359"/>
      <c r="J6" s="359"/>
      <c r="K6" s="359"/>
      <c r="L6" s="359"/>
      <c r="M6" s="360"/>
      <c r="N6" s="17"/>
      <c r="O6" s="17"/>
      <c r="P6" s="17"/>
      <c r="Q6" s="17"/>
      <c r="R6" s="17"/>
      <c r="S6" s="17"/>
    </row>
    <row r="7" spans="1:20">
      <c r="A7" s="196" t="s">
        <v>456</v>
      </c>
      <c r="B7" s="197" t="s">
        <v>510</v>
      </c>
      <c r="C7" s="197" t="s">
        <v>511</v>
      </c>
      <c r="D7" s="197" t="s">
        <v>512</v>
      </c>
      <c r="E7" s="197" t="s">
        <v>513</v>
      </c>
      <c r="F7" s="197" t="s">
        <v>514</v>
      </c>
      <c r="G7" s="197" t="s">
        <v>515</v>
      </c>
      <c r="H7" s="150" t="s">
        <v>516</v>
      </c>
      <c r="I7" s="150" t="s">
        <v>517</v>
      </c>
      <c r="J7" s="150" t="s">
        <v>518</v>
      </c>
      <c r="K7" s="150" t="s">
        <v>519</v>
      </c>
      <c r="L7" s="150" t="s">
        <v>520</v>
      </c>
      <c r="M7" s="174" t="s">
        <v>461</v>
      </c>
    </row>
    <row r="8" spans="1:20">
      <c r="A8" s="166">
        <v>1</v>
      </c>
      <c r="B8" s="11"/>
      <c r="C8" s="11"/>
      <c r="D8" s="11"/>
      <c r="E8" s="11"/>
      <c r="F8" s="11"/>
      <c r="G8" s="11"/>
      <c r="H8" s="121">
        <f>IF(B8="Patent",0,IF(AND(D8="Internacional",G8="Responsable"),0.25*E8,0))</f>
        <v>0</v>
      </c>
      <c r="I8" s="121">
        <f>IF(B8="Patent",0,IF(AND(D8="Nacional",G8="Responsable"),0.2*E8,0))</f>
        <v>0</v>
      </c>
      <c r="J8" s="121">
        <f>IF(B8="Patent",0,IF(AND(D8="Nacional",G8="Participant"),0.1*E8,0))</f>
        <v>0</v>
      </c>
      <c r="K8" s="121">
        <f>IF(B8="Patent",0,IF(AND(D8="Internacional",G8="Participant"),0.1*E8,0))</f>
        <v>0</v>
      </c>
      <c r="L8" s="121">
        <f>IF(B8="Patent",1,0)</f>
        <v>0</v>
      </c>
      <c r="M8" s="195" t="str">
        <f>IF(C8&lt;&gt;"",(CONCATENATE("1.2.e_",'Valoració '!$D$7,"00",A8)),"")</f>
        <v/>
      </c>
    </row>
    <row r="9" spans="1:20">
      <c r="A9" s="166">
        <v>2</v>
      </c>
      <c r="B9" s="11"/>
      <c r="C9" s="11"/>
      <c r="D9" s="11"/>
      <c r="E9" s="11"/>
      <c r="F9" s="11"/>
      <c r="G9" s="11"/>
      <c r="H9" s="121">
        <f t="shared" ref="H9:H107" si="0">IF(B9="Patent",0,IF(AND(D9="Internacional",G9="Responsable"),0.25*E9,0))</f>
        <v>0</v>
      </c>
      <c r="I9" s="121">
        <f t="shared" ref="I9:I107" si="1">IF(B9="Patent",0,IF(AND(D9="Nacional",G9="Responsable"),0.2*E9,0))</f>
        <v>0</v>
      </c>
      <c r="J9" s="121">
        <f t="shared" ref="J9:J107" si="2">IF(B9="Patent",0,IF(AND(D9="Nacional",G9="Participant"),0.1*E9,0))</f>
        <v>0</v>
      </c>
      <c r="K9" s="121">
        <f t="shared" ref="K9:K107" si="3">IF(B9="Patent",0,IF(AND(D9="Internacional",G9="Participant"),0.1*E9,0))</f>
        <v>0</v>
      </c>
      <c r="L9" s="121">
        <f t="shared" ref="L9:L107" si="4">IF(B9="Patent",1,0)</f>
        <v>0</v>
      </c>
      <c r="M9" s="195" t="str">
        <f>IF(C9&lt;&gt;"",(CONCATENATE("1.2.e_",'Valoració '!$D$7,"00",A9)),"")</f>
        <v/>
      </c>
    </row>
    <row r="10" spans="1:20">
      <c r="A10" s="166">
        <v>3</v>
      </c>
      <c r="B10" s="11"/>
      <c r="C10" s="11"/>
      <c r="D10" s="11"/>
      <c r="E10" s="11"/>
      <c r="F10" s="11"/>
      <c r="G10" s="11"/>
      <c r="H10" s="121">
        <f t="shared" si="0"/>
        <v>0</v>
      </c>
      <c r="I10" s="121">
        <f t="shared" si="1"/>
        <v>0</v>
      </c>
      <c r="J10" s="121">
        <f t="shared" si="2"/>
        <v>0</v>
      </c>
      <c r="K10" s="121">
        <f t="shared" si="3"/>
        <v>0</v>
      </c>
      <c r="L10" s="121">
        <f t="shared" si="4"/>
        <v>0</v>
      </c>
      <c r="M10" s="195" t="str">
        <f>IF(C10&lt;&gt;"",(CONCATENATE("1.2.e_",'Valoració '!$D$7,"00",A10)),"")</f>
        <v/>
      </c>
    </row>
    <row r="11" spans="1:20">
      <c r="A11" s="166">
        <v>4</v>
      </c>
      <c r="B11" s="11"/>
      <c r="C11" s="11"/>
      <c r="D11" s="11"/>
      <c r="E11" s="11"/>
      <c r="F11" s="11"/>
      <c r="G11" s="11"/>
      <c r="H11" s="121">
        <f t="shared" si="0"/>
        <v>0</v>
      </c>
      <c r="I11" s="121">
        <f t="shared" si="1"/>
        <v>0</v>
      </c>
      <c r="J11" s="121">
        <f t="shared" si="2"/>
        <v>0</v>
      </c>
      <c r="K11" s="121">
        <f t="shared" si="3"/>
        <v>0</v>
      </c>
      <c r="L11" s="121">
        <f t="shared" si="4"/>
        <v>0</v>
      </c>
      <c r="M11" s="195" t="str">
        <f>IF(C11&lt;&gt;"",(CONCATENATE("1.2.e_",'Valoració '!$D$7,"00",A11)),"")</f>
        <v/>
      </c>
    </row>
    <row r="12" spans="1:20">
      <c r="A12" s="166">
        <v>5</v>
      </c>
      <c r="B12" s="11"/>
      <c r="C12" s="11"/>
      <c r="D12" s="11"/>
      <c r="E12" s="11"/>
      <c r="F12" s="11"/>
      <c r="G12" s="11"/>
      <c r="H12" s="121">
        <f t="shared" si="0"/>
        <v>0</v>
      </c>
      <c r="I12" s="121">
        <f t="shared" si="1"/>
        <v>0</v>
      </c>
      <c r="J12" s="121">
        <f t="shared" si="2"/>
        <v>0</v>
      </c>
      <c r="K12" s="121">
        <f t="shared" si="3"/>
        <v>0</v>
      </c>
      <c r="L12" s="121">
        <f t="shared" si="4"/>
        <v>0</v>
      </c>
      <c r="M12" s="195" t="str">
        <f>IF(C12&lt;&gt;"",(CONCATENATE("1.2.e_",'Valoració '!$D$7,"00",A12)),"")</f>
        <v/>
      </c>
    </row>
    <row r="13" spans="1:20">
      <c r="A13" s="166">
        <v>6</v>
      </c>
      <c r="B13" s="11"/>
      <c r="C13" s="11"/>
      <c r="D13" s="11"/>
      <c r="E13" s="11"/>
      <c r="F13" s="11"/>
      <c r="G13" s="11"/>
      <c r="H13" s="121">
        <f t="shared" si="0"/>
        <v>0</v>
      </c>
      <c r="I13" s="121">
        <f t="shared" si="1"/>
        <v>0</v>
      </c>
      <c r="J13" s="121">
        <f t="shared" si="2"/>
        <v>0</v>
      </c>
      <c r="K13" s="121">
        <f t="shared" si="3"/>
        <v>0</v>
      </c>
      <c r="L13" s="121">
        <f t="shared" si="4"/>
        <v>0</v>
      </c>
      <c r="M13" s="195" t="str">
        <f>IF(C13&lt;&gt;"",(CONCATENATE("1.2.e_",'Valoració '!$D$7,"00",A13)),"")</f>
        <v/>
      </c>
    </row>
    <row r="14" spans="1:20">
      <c r="A14" s="166">
        <v>7</v>
      </c>
      <c r="B14" s="11"/>
      <c r="C14" s="11"/>
      <c r="D14" s="11"/>
      <c r="E14" s="11"/>
      <c r="F14" s="11"/>
      <c r="G14" s="11"/>
      <c r="H14" s="121">
        <f t="shared" si="0"/>
        <v>0</v>
      </c>
      <c r="I14" s="121">
        <f t="shared" si="1"/>
        <v>0</v>
      </c>
      <c r="J14" s="121">
        <f t="shared" si="2"/>
        <v>0</v>
      </c>
      <c r="K14" s="121">
        <f t="shared" si="3"/>
        <v>0</v>
      </c>
      <c r="L14" s="121">
        <f t="shared" si="4"/>
        <v>0</v>
      </c>
      <c r="M14" s="195" t="str">
        <f>IF(C14&lt;&gt;"",(CONCATENATE("1.2.e_",'Valoració '!$D$7,"00",A14)),"")</f>
        <v/>
      </c>
    </row>
    <row r="15" spans="1:20">
      <c r="A15" s="166">
        <v>8</v>
      </c>
      <c r="B15" s="11"/>
      <c r="C15" s="11"/>
      <c r="D15" s="11"/>
      <c r="E15" s="11"/>
      <c r="F15" s="11"/>
      <c r="G15" s="11"/>
      <c r="H15" s="121">
        <f t="shared" si="0"/>
        <v>0</v>
      </c>
      <c r="I15" s="121">
        <f t="shared" si="1"/>
        <v>0</v>
      </c>
      <c r="J15" s="121">
        <f t="shared" si="2"/>
        <v>0</v>
      </c>
      <c r="K15" s="121">
        <f t="shared" si="3"/>
        <v>0</v>
      </c>
      <c r="L15" s="121">
        <f t="shared" si="4"/>
        <v>0</v>
      </c>
      <c r="M15" s="195" t="str">
        <f>IF(C15&lt;&gt;"",(CONCATENATE("1.2.e_",'Valoració '!$D$7,"00",A15)),"")</f>
        <v/>
      </c>
    </row>
    <row r="16" spans="1:20">
      <c r="A16" s="166">
        <v>9</v>
      </c>
      <c r="B16" s="11"/>
      <c r="C16" s="11"/>
      <c r="D16" s="11"/>
      <c r="E16" s="11"/>
      <c r="F16" s="11"/>
      <c r="G16" s="11"/>
      <c r="H16" s="121">
        <f t="shared" si="0"/>
        <v>0</v>
      </c>
      <c r="I16" s="121">
        <f t="shared" si="1"/>
        <v>0</v>
      </c>
      <c r="J16" s="121">
        <f t="shared" si="2"/>
        <v>0</v>
      </c>
      <c r="K16" s="121">
        <f t="shared" si="3"/>
        <v>0</v>
      </c>
      <c r="L16" s="121">
        <f t="shared" si="4"/>
        <v>0</v>
      </c>
      <c r="M16" s="195" t="str">
        <f>IF(C16&lt;&gt;"",(CONCATENATE("1.2.e_",'Valoració '!$D$7,"00",A16)),"")</f>
        <v/>
      </c>
    </row>
    <row r="17" spans="1:13">
      <c r="A17" s="166">
        <v>10</v>
      </c>
      <c r="B17" s="11"/>
      <c r="C17" s="11"/>
      <c r="D17" s="11"/>
      <c r="E17" s="11"/>
      <c r="F17" s="11"/>
      <c r="G17" s="11"/>
      <c r="H17" s="121">
        <f t="shared" si="0"/>
        <v>0</v>
      </c>
      <c r="I17" s="121">
        <f t="shared" si="1"/>
        <v>0</v>
      </c>
      <c r="J17" s="121">
        <f t="shared" si="2"/>
        <v>0</v>
      </c>
      <c r="K17" s="121">
        <f t="shared" si="3"/>
        <v>0</v>
      </c>
      <c r="L17" s="121">
        <f t="shared" si="4"/>
        <v>0</v>
      </c>
      <c r="M17" s="195" t="str">
        <f>IF(C17&lt;&gt;"",(CONCATENATE("1.2.e_",'Valoració '!$D$7,"00",A17)),"")</f>
        <v/>
      </c>
    </row>
    <row r="18" spans="1:13">
      <c r="A18" s="166">
        <v>11</v>
      </c>
      <c r="B18" s="11"/>
      <c r="C18" s="11"/>
      <c r="D18" s="11"/>
      <c r="E18" s="11"/>
      <c r="F18" s="11"/>
      <c r="G18" s="11"/>
      <c r="H18" s="121">
        <f t="shared" si="0"/>
        <v>0</v>
      </c>
      <c r="I18" s="121">
        <f t="shared" si="1"/>
        <v>0</v>
      </c>
      <c r="J18" s="121">
        <f t="shared" si="2"/>
        <v>0</v>
      </c>
      <c r="K18" s="121">
        <f t="shared" si="3"/>
        <v>0</v>
      </c>
      <c r="L18" s="121">
        <f t="shared" si="4"/>
        <v>0</v>
      </c>
      <c r="M18" s="195" t="str">
        <f>IF(C18&lt;&gt;"",(CONCATENATE("1.2.e_",'Valoració '!$D$7,"00",A18)),"")</f>
        <v/>
      </c>
    </row>
    <row r="19" spans="1:13">
      <c r="A19" s="166">
        <v>12</v>
      </c>
      <c r="B19" s="11"/>
      <c r="C19" s="11"/>
      <c r="D19" s="11"/>
      <c r="E19" s="11"/>
      <c r="F19" s="11"/>
      <c r="G19" s="11"/>
      <c r="H19" s="121">
        <f t="shared" si="0"/>
        <v>0</v>
      </c>
      <c r="I19" s="121">
        <f t="shared" si="1"/>
        <v>0</v>
      </c>
      <c r="J19" s="121">
        <f t="shared" si="2"/>
        <v>0</v>
      </c>
      <c r="K19" s="121">
        <f t="shared" si="3"/>
        <v>0</v>
      </c>
      <c r="L19" s="121">
        <f t="shared" si="4"/>
        <v>0</v>
      </c>
      <c r="M19" s="195" t="str">
        <f>IF(C19&lt;&gt;"",(CONCATENATE("1.2.e_",'Valoració '!$D$7,"00",A19)),"")</f>
        <v/>
      </c>
    </row>
    <row r="20" spans="1:13">
      <c r="A20" s="166">
        <v>13</v>
      </c>
      <c r="B20" s="11"/>
      <c r="C20" s="11"/>
      <c r="D20" s="11"/>
      <c r="E20" s="11"/>
      <c r="F20" s="11"/>
      <c r="G20" s="11"/>
      <c r="H20" s="121">
        <f t="shared" si="0"/>
        <v>0</v>
      </c>
      <c r="I20" s="121">
        <f t="shared" si="1"/>
        <v>0</v>
      </c>
      <c r="J20" s="121">
        <f t="shared" si="2"/>
        <v>0</v>
      </c>
      <c r="K20" s="121">
        <f t="shared" si="3"/>
        <v>0</v>
      </c>
      <c r="L20" s="121">
        <f t="shared" si="4"/>
        <v>0</v>
      </c>
      <c r="M20" s="195" t="str">
        <f>IF(C20&lt;&gt;"",(CONCATENATE("1.2.e_",'Valoració '!$D$7,"00",A20)),"")</f>
        <v/>
      </c>
    </row>
    <row r="21" spans="1:13">
      <c r="A21" s="166">
        <v>14</v>
      </c>
      <c r="B21" s="11"/>
      <c r="C21" s="11"/>
      <c r="D21" s="11"/>
      <c r="E21" s="11"/>
      <c r="F21" s="11"/>
      <c r="G21" s="11"/>
      <c r="H21" s="121">
        <f t="shared" si="0"/>
        <v>0</v>
      </c>
      <c r="I21" s="121">
        <f t="shared" si="1"/>
        <v>0</v>
      </c>
      <c r="J21" s="121">
        <f t="shared" si="2"/>
        <v>0</v>
      </c>
      <c r="K21" s="121">
        <f t="shared" si="3"/>
        <v>0</v>
      </c>
      <c r="L21" s="121">
        <f t="shared" si="4"/>
        <v>0</v>
      </c>
      <c r="M21" s="195" t="str">
        <f>IF(C21&lt;&gt;"",(CONCATENATE("1.2.e_",'Valoració '!$D$7,"00",A21)),"")</f>
        <v/>
      </c>
    </row>
    <row r="22" spans="1:13">
      <c r="A22" s="166">
        <v>15</v>
      </c>
      <c r="B22" s="11"/>
      <c r="C22" s="11"/>
      <c r="D22" s="11"/>
      <c r="E22" s="11"/>
      <c r="F22" s="11"/>
      <c r="G22" s="11"/>
      <c r="H22" s="121">
        <f t="shared" si="0"/>
        <v>0</v>
      </c>
      <c r="I22" s="121">
        <f t="shared" si="1"/>
        <v>0</v>
      </c>
      <c r="J22" s="121">
        <f t="shared" si="2"/>
        <v>0</v>
      </c>
      <c r="K22" s="121">
        <f t="shared" si="3"/>
        <v>0</v>
      </c>
      <c r="L22" s="121">
        <f t="shared" si="4"/>
        <v>0</v>
      </c>
      <c r="M22" s="195" t="str">
        <f>IF(C22&lt;&gt;"",(CONCATENATE("1.2.e_",'Valoració '!$D$7,"00",A22)),"")</f>
        <v/>
      </c>
    </row>
    <row r="23" spans="1:13">
      <c r="A23" s="166">
        <v>16</v>
      </c>
      <c r="B23" s="11"/>
      <c r="C23" s="11"/>
      <c r="D23" s="11"/>
      <c r="E23" s="11"/>
      <c r="F23" s="11"/>
      <c r="G23" s="11"/>
      <c r="H23" s="121">
        <f t="shared" si="0"/>
        <v>0</v>
      </c>
      <c r="I23" s="121">
        <f t="shared" si="1"/>
        <v>0</v>
      </c>
      <c r="J23" s="121">
        <f t="shared" si="2"/>
        <v>0</v>
      </c>
      <c r="K23" s="121">
        <f t="shared" si="3"/>
        <v>0</v>
      </c>
      <c r="L23" s="121">
        <f t="shared" si="4"/>
        <v>0</v>
      </c>
      <c r="M23" s="195" t="str">
        <f>IF(C23&lt;&gt;"",(CONCATENATE("1.2.e_",'Valoració '!$D$7,"00",A23)),"")</f>
        <v/>
      </c>
    </row>
    <row r="24" spans="1:13">
      <c r="A24" s="166">
        <v>17</v>
      </c>
      <c r="B24" s="11"/>
      <c r="C24" s="11"/>
      <c r="D24" s="11"/>
      <c r="E24" s="11"/>
      <c r="F24" s="11"/>
      <c r="G24" s="11"/>
      <c r="H24" s="121">
        <f t="shared" si="0"/>
        <v>0</v>
      </c>
      <c r="I24" s="121">
        <f t="shared" si="1"/>
        <v>0</v>
      </c>
      <c r="J24" s="121">
        <f t="shared" si="2"/>
        <v>0</v>
      </c>
      <c r="K24" s="121">
        <f t="shared" si="3"/>
        <v>0</v>
      </c>
      <c r="L24" s="121">
        <f t="shared" si="4"/>
        <v>0</v>
      </c>
      <c r="M24" s="195" t="str">
        <f>IF(C24&lt;&gt;"",(CONCATENATE("1.2.e_",'Valoració '!$D$7,"00",A24)),"")</f>
        <v/>
      </c>
    </row>
    <row r="25" spans="1:13">
      <c r="A25" s="166">
        <v>18</v>
      </c>
      <c r="B25" s="11"/>
      <c r="C25" s="11"/>
      <c r="D25" s="11"/>
      <c r="E25" s="11"/>
      <c r="F25" s="11"/>
      <c r="G25" s="11"/>
      <c r="H25" s="121">
        <f t="shared" si="0"/>
        <v>0</v>
      </c>
      <c r="I25" s="121">
        <f t="shared" si="1"/>
        <v>0</v>
      </c>
      <c r="J25" s="121">
        <f t="shared" si="2"/>
        <v>0</v>
      </c>
      <c r="K25" s="121">
        <f t="shared" si="3"/>
        <v>0</v>
      </c>
      <c r="L25" s="121">
        <f t="shared" si="4"/>
        <v>0</v>
      </c>
      <c r="M25" s="195" t="str">
        <f>IF(C25&lt;&gt;"",(CONCATENATE("1.2.e_",'Valoració '!$D$7,"00",A25)),"")</f>
        <v/>
      </c>
    </row>
    <row r="26" spans="1:13">
      <c r="A26" s="166">
        <v>19</v>
      </c>
      <c r="B26" s="11"/>
      <c r="C26" s="11"/>
      <c r="D26" s="11"/>
      <c r="E26" s="11"/>
      <c r="F26" s="11"/>
      <c r="G26" s="11"/>
      <c r="H26" s="121">
        <f t="shared" si="0"/>
        <v>0</v>
      </c>
      <c r="I26" s="121">
        <f t="shared" si="1"/>
        <v>0</v>
      </c>
      <c r="J26" s="121">
        <f t="shared" si="2"/>
        <v>0</v>
      </c>
      <c r="K26" s="121">
        <f t="shared" si="3"/>
        <v>0</v>
      </c>
      <c r="L26" s="121">
        <f t="shared" si="4"/>
        <v>0</v>
      </c>
      <c r="M26" s="195" t="str">
        <f>IF(C26&lt;&gt;"",(CONCATENATE("1.2.e_",'Valoració '!$D$7,"00",A26)),"")</f>
        <v/>
      </c>
    </row>
    <row r="27" spans="1:13">
      <c r="A27" s="166">
        <v>20</v>
      </c>
      <c r="B27" s="11"/>
      <c r="C27" s="11"/>
      <c r="D27" s="11"/>
      <c r="E27" s="11"/>
      <c r="F27" s="11"/>
      <c r="G27" s="11"/>
      <c r="H27" s="121">
        <f t="shared" si="0"/>
        <v>0</v>
      </c>
      <c r="I27" s="121">
        <f t="shared" si="1"/>
        <v>0</v>
      </c>
      <c r="J27" s="121">
        <f t="shared" si="2"/>
        <v>0</v>
      </c>
      <c r="K27" s="121">
        <f t="shared" si="3"/>
        <v>0</v>
      </c>
      <c r="L27" s="121">
        <f t="shared" si="4"/>
        <v>0</v>
      </c>
      <c r="M27" s="195" t="str">
        <f>IF(C27&lt;&gt;"",(CONCATENATE("1.2.e_",'Valoració '!$D$7,"00",A27)),"")</f>
        <v/>
      </c>
    </row>
    <row r="28" spans="1:13">
      <c r="A28" s="166">
        <v>21</v>
      </c>
      <c r="B28" s="11"/>
      <c r="C28" s="11"/>
      <c r="D28" s="11"/>
      <c r="E28" s="11"/>
      <c r="F28" s="11"/>
      <c r="G28" s="11"/>
      <c r="H28" s="121">
        <f t="shared" si="0"/>
        <v>0</v>
      </c>
      <c r="I28" s="121">
        <f t="shared" si="1"/>
        <v>0</v>
      </c>
      <c r="J28" s="121">
        <f t="shared" si="2"/>
        <v>0</v>
      </c>
      <c r="K28" s="121">
        <f t="shared" si="3"/>
        <v>0</v>
      </c>
      <c r="L28" s="121">
        <f t="shared" si="4"/>
        <v>0</v>
      </c>
      <c r="M28" s="195" t="str">
        <f>IF(C28&lt;&gt;"",(CONCATENATE("1.2.e_",'Valoració '!$D$7,"00",A28)),"")</f>
        <v/>
      </c>
    </row>
    <row r="29" spans="1:13">
      <c r="A29" s="166">
        <v>22</v>
      </c>
      <c r="B29" s="11"/>
      <c r="C29" s="11"/>
      <c r="D29" s="11"/>
      <c r="E29" s="11"/>
      <c r="F29" s="11"/>
      <c r="G29" s="11"/>
      <c r="H29" s="121">
        <f t="shared" si="0"/>
        <v>0</v>
      </c>
      <c r="I29" s="121">
        <f t="shared" si="1"/>
        <v>0</v>
      </c>
      <c r="J29" s="121">
        <f t="shared" si="2"/>
        <v>0</v>
      </c>
      <c r="K29" s="121">
        <f t="shared" si="3"/>
        <v>0</v>
      </c>
      <c r="L29" s="121">
        <f t="shared" si="4"/>
        <v>0</v>
      </c>
      <c r="M29" s="195" t="str">
        <f>IF(C29&lt;&gt;"",(CONCATENATE("1.2.e_",'Valoració '!$D$7,"00",A29)),"")</f>
        <v/>
      </c>
    </row>
    <row r="30" spans="1:13">
      <c r="A30" s="166">
        <v>23</v>
      </c>
      <c r="B30" s="11"/>
      <c r="C30" s="11"/>
      <c r="D30" s="11"/>
      <c r="E30" s="11"/>
      <c r="F30" s="11"/>
      <c r="G30" s="11"/>
      <c r="H30" s="121">
        <f t="shared" si="0"/>
        <v>0</v>
      </c>
      <c r="I30" s="121">
        <f t="shared" si="1"/>
        <v>0</v>
      </c>
      <c r="J30" s="121">
        <f t="shared" si="2"/>
        <v>0</v>
      </c>
      <c r="K30" s="121">
        <f t="shared" si="3"/>
        <v>0</v>
      </c>
      <c r="L30" s="121">
        <f t="shared" si="4"/>
        <v>0</v>
      </c>
      <c r="M30" s="195" t="str">
        <f>IF(C30&lt;&gt;"",(CONCATENATE("1.2.e_",'Valoració '!$D$7,"00",A30)),"")</f>
        <v/>
      </c>
    </row>
    <row r="31" spans="1:13">
      <c r="A31" s="166">
        <v>24</v>
      </c>
      <c r="B31" s="11"/>
      <c r="C31" s="11"/>
      <c r="D31" s="11"/>
      <c r="E31" s="11"/>
      <c r="F31" s="11"/>
      <c r="G31" s="11"/>
      <c r="H31" s="121">
        <f t="shared" si="0"/>
        <v>0</v>
      </c>
      <c r="I31" s="121">
        <f t="shared" si="1"/>
        <v>0</v>
      </c>
      <c r="J31" s="121">
        <f t="shared" si="2"/>
        <v>0</v>
      </c>
      <c r="K31" s="121">
        <f t="shared" si="3"/>
        <v>0</v>
      </c>
      <c r="L31" s="121">
        <f t="shared" si="4"/>
        <v>0</v>
      </c>
      <c r="M31" s="195" t="str">
        <f>IF(C31&lt;&gt;"",(CONCATENATE("1.2.e_",'Valoració '!$D$7,"00",A31)),"")</f>
        <v/>
      </c>
    </row>
    <row r="32" spans="1:13">
      <c r="A32" s="166">
        <v>25</v>
      </c>
      <c r="B32" s="11"/>
      <c r="C32" s="11"/>
      <c r="D32" s="11"/>
      <c r="E32" s="11"/>
      <c r="F32" s="11"/>
      <c r="G32" s="11"/>
      <c r="H32" s="121">
        <f t="shared" si="0"/>
        <v>0</v>
      </c>
      <c r="I32" s="121">
        <f t="shared" si="1"/>
        <v>0</v>
      </c>
      <c r="J32" s="121">
        <f t="shared" si="2"/>
        <v>0</v>
      </c>
      <c r="K32" s="121">
        <f t="shared" si="3"/>
        <v>0</v>
      </c>
      <c r="L32" s="121">
        <f t="shared" si="4"/>
        <v>0</v>
      </c>
      <c r="M32" s="195" t="str">
        <f>IF(C32&lt;&gt;"",(CONCATENATE("1.2.e_",'Valoració '!$D$7,"00",A32)),"")</f>
        <v/>
      </c>
    </row>
    <row r="33" spans="1:13">
      <c r="A33" s="166">
        <v>26</v>
      </c>
      <c r="B33" s="11"/>
      <c r="C33" s="11"/>
      <c r="D33" s="11"/>
      <c r="E33" s="11"/>
      <c r="F33" s="11"/>
      <c r="G33" s="11"/>
      <c r="H33" s="121">
        <f t="shared" si="0"/>
        <v>0</v>
      </c>
      <c r="I33" s="121">
        <f t="shared" si="1"/>
        <v>0</v>
      </c>
      <c r="J33" s="121">
        <f t="shared" si="2"/>
        <v>0</v>
      </c>
      <c r="K33" s="121">
        <f t="shared" si="3"/>
        <v>0</v>
      </c>
      <c r="L33" s="121">
        <f t="shared" si="4"/>
        <v>0</v>
      </c>
      <c r="M33" s="195" t="str">
        <f>IF(C33&lt;&gt;"",(CONCATENATE("1.2.e_",'Valoració '!$D$7,"00",A33)),"")</f>
        <v/>
      </c>
    </row>
    <row r="34" spans="1:13">
      <c r="A34" s="166">
        <v>27</v>
      </c>
      <c r="B34" s="11"/>
      <c r="C34" s="11"/>
      <c r="D34" s="11"/>
      <c r="E34" s="11"/>
      <c r="F34" s="11"/>
      <c r="G34" s="11"/>
      <c r="H34" s="121">
        <f t="shared" si="0"/>
        <v>0</v>
      </c>
      <c r="I34" s="121">
        <f t="shared" si="1"/>
        <v>0</v>
      </c>
      <c r="J34" s="121">
        <f t="shared" si="2"/>
        <v>0</v>
      </c>
      <c r="K34" s="121">
        <f t="shared" si="3"/>
        <v>0</v>
      </c>
      <c r="L34" s="121">
        <f t="shared" si="4"/>
        <v>0</v>
      </c>
      <c r="M34" s="195" t="str">
        <f>IF(C34&lt;&gt;"",(CONCATENATE("1.2.e_",'Valoració '!$D$7,"00",A34)),"")</f>
        <v/>
      </c>
    </row>
    <row r="35" spans="1:13">
      <c r="A35" s="166">
        <v>28</v>
      </c>
      <c r="B35" s="11"/>
      <c r="C35" s="11"/>
      <c r="D35" s="11"/>
      <c r="E35" s="11"/>
      <c r="F35" s="11"/>
      <c r="G35" s="11"/>
      <c r="H35" s="121">
        <f t="shared" si="0"/>
        <v>0</v>
      </c>
      <c r="I35" s="121">
        <f t="shared" si="1"/>
        <v>0</v>
      </c>
      <c r="J35" s="121">
        <f t="shared" si="2"/>
        <v>0</v>
      </c>
      <c r="K35" s="121">
        <f t="shared" si="3"/>
        <v>0</v>
      </c>
      <c r="L35" s="121">
        <f t="shared" si="4"/>
        <v>0</v>
      </c>
      <c r="M35" s="195" t="str">
        <f>IF(C35&lt;&gt;"",(CONCATENATE("1.2.e_",'Valoració '!$D$7,"00",A35)),"")</f>
        <v/>
      </c>
    </row>
    <row r="36" spans="1:13">
      <c r="A36" s="166">
        <v>29</v>
      </c>
      <c r="B36" s="11"/>
      <c r="C36" s="11"/>
      <c r="D36" s="11"/>
      <c r="E36" s="11"/>
      <c r="F36" s="11"/>
      <c r="G36" s="11"/>
      <c r="H36" s="121">
        <f t="shared" si="0"/>
        <v>0</v>
      </c>
      <c r="I36" s="121">
        <f t="shared" si="1"/>
        <v>0</v>
      </c>
      <c r="J36" s="121">
        <f t="shared" si="2"/>
        <v>0</v>
      </c>
      <c r="K36" s="121">
        <f t="shared" si="3"/>
        <v>0</v>
      </c>
      <c r="L36" s="121">
        <f t="shared" si="4"/>
        <v>0</v>
      </c>
      <c r="M36" s="195" t="str">
        <f>IF(C36&lt;&gt;"",(CONCATENATE("1.2.e_",'Valoració '!$D$7,"00",A36)),"")</f>
        <v/>
      </c>
    </row>
    <row r="37" spans="1:13">
      <c r="A37" s="166">
        <v>30</v>
      </c>
      <c r="B37" s="11"/>
      <c r="C37" s="11"/>
      <c r="D37" s="11"/>
      <c r="E37" s="11"/>
      <c r="F37" s="11"/>
      <c r="G37" s="11"/>
      <c r="H37" s="121">
        <f t="shared" si="0"/>
        <v>0</v>
      </c>
      <c r="I37" s="121">
        <f t="shared" si="1"/>
        <v>0</v>
      </c>
      <c r="J37" s="121">
        <f t="shared" si="2"/>
        <v>0</v>
      </c>
      <c r="K37" s="121">
        <f t="shared" si="3"/>
        <v>0</v>
      </c>
      <c r="L37" s="121">
        <f t="shared" si="4"/>
        <v>0</v>
      </c>
      <c r="M37" s="195" t="str">
        <f>IF(C37&lt;&gt;"",(CONCATENATE("1.2.e_",'Valoració '!$D$7,"00",A37)),"")</f>
        <v/>
      </c>
    </row>
    <row r="38" spans="1:13">
      <c r="A38" s="166">
        <v>31</v>
      </c>
      <c r="B38" s="11"/>
      <c r="C38" s="11"/>
      <c r="D38" s="11"/>
      <c r="E38" s="11"/>
      <c r="F38" s="11"/>
      <c r="G38" s="11"/>
      <c r="H38" s="121">
        <f t="shared" si="0"/>
        <v>0</v>
      </c>
      <c r="I38" s="121">
        <f t="shared" si="1"/>
        <v>0</v>
      </c>
      <c r="J38" s="121">
        <f t="shared" si="2"/>
        <v>0</v>
      </c>
      <c r="K38" s="121">
        <f t="shared" si="3"/>
        <v>0</v>
      </c>
      <c r="L38" s="121">
        <f t="shared" si="4"/>
        <v>0</v>
      </c>
      <c r="M38" s="195" t="str">
        <f>IF(C38&lt;&gt;"",(CONCATENATE("1.2.e_",'Valoració '!$D$7,"00",A38)),"")</f>
        <v/>
      </c>
    </row>
    <row r="39" spans="1:13">
      <c r="A39" s="166">
        <v>32</v>
      </c>
      <c r="B39" s="11"/>
      <c r="C39" s="11"/>
      <c r="D39" s="11"/>
      <c r="E39" s="11"/>
      <c r="F39" s="11"/>
      <c r="G39" s="11"/>
      <c r="H39" s="121">
        <f t="shared" si="0"/>
        <v>0</v>
      </c>
      <c r="I39" s="121">
        <f t="shared" si="1"/>
        <v>0</v>
      </c>
      <c r="J39" s="121">
        <f t="shared" si="2"/>
        <v>0</v>
      </c>
      <c r="K39" s="121">
        <f t="shared" si="3"/>
        <v>0</v>
      </c>
      <c r="L39" s="121">
        <f t="shared" si="4"/>
        <v>0</v>
      </c>
      <c r="M39" s="195" t="str">
        <f>IF(C39&lt;&gt;"",(CONCATENATE("1.2.e_",'Valoració '!$D$7,"00",A39)),"")</f>
        <v/>
      </c>
    </row>
    <row r="40" spans="1:13">
      <c r="A40" s="166">
        <v>33</v>
      </c>
      <c r="B40" s="11"/>
      <c r="C40" s="11"/>
      <c r="D40" s="11"/>
      <c r="E40" s="11"/>
      <c r="F40" s="11"/>
      <c r="G40" s="11"/>
      <c r="H40" s="121">
        <f t="shared" si="0"/>
        <v>0</v>
      </c>
      <c r="I40" s="121">
        <f t="shared" si="1"/>
        <v>0</v>
      </c>
      <c r="J40" s="121">
        <f t="shared" si="2"/>
        <v>0</v>
      </c>
      <c r="K40" s="121">
        <f t="shared" si="3"/>
        <v>0</v>
      </c>
      <c r="L40" s="121">
        <f t="shared" si="4"/>
        <v>0</v>
      </c>
      <c r="M40" s="195" t="str">
        <f>IF(C40&lt;&gt;"",(CONCATENATE("1.2.e_",'Valoració '!$D$7,"00",A40)),"")</f>
        <v/>
      </c>
    </row>
    <row r="41" spans="1:13">
      <c r="A41" s="166">
        <v>34</v>
      </c>
      <c r="B41" s="11"/>
      <c r="C41" s="11"/>
      <c r="D41" s="11"/>
      <c r="E41" s="11"/>
      <c r="F41" s="11"/>
      <c r="G41" s="11"/>
      <c r="H41" s="121">
        <f t="shared" si="0"/>
        <v>0</v>
      </c>
      <c r="I41" s="121">
        <f t="shared" si="1"/>
        <v>0</v>
      </c>
      <c r="J41" s="121">
        <f t="shared" si="2"/>
        <v>0</v>
      </c>
      <c r="K41" s="121">
        <f t="shared" si="3"/>
        <v>0</v>
      </c>
      <c r="L41" s="121">
        <f t="shared" si="4"/>
        <v>0</v>
      </c>
      <c r="M41" s="195" t="str">
        <f>IF(C41&lt;&gt;"",(CONCATENATE("1.2.e_",'Valoració '!$D$7,"00",A41)),"")</f>
        <v/>
      </c>
    </row>
    <row r="42" spans="1:13">
      <c r="A42" s="166">
        <v>35</v>
      </c>
      <c r="B42" s="11"/>
      <c r="C42" s="11"/>
      <c r="D42" s="11"/>
      <c r="E42" s="11"/>
      <c r="F42" s="11"/>
      <c r="G42" s="11"/>
      <c r="H42" s="121">
        <f t="shared" si="0"/>
        <v>0</v>
      </c>
      <c r="I42" s="121">
        <f t="shared" si="1"/>
        <v>0</v>
      </c>
      <c r="J42" s="121">
        <f t="shared" si="2"/>
        <v>0</v>
      </c>
      <c r="K42" s="121">
        <f t="shared" si="3"/>
        <v>0</v>
      </c>
      <c r="L42" s="121">
        <f t="shared" si="4"/>
        <v>0</v>
      </c>
      <c r="M42" s="195" t="str">
        <f>IF(C42&lt;&gt;"",(CONCATENATE("1.2.e_",'Valoració '!$D$7,"00",A42)),"")</f>
        <v/>
      </c>
    </row>
    <row r="43" spans="1:13">
      <c r="A43" s="166">
        <v>36</v>
      </c>
      <c r="B43" s="11"/>
      <c r="C43" s="11"/>
      <c r="D43" s="11"/>
      <c r="E43" s="11"/>
      <c r="F43" s="11"/>
      <c r="G43" s="11"/>
      <c r="H43" s="121">
        <f t="shared" si="0"/>
        <v>0</v>
      </c>
      <c r="I43" s="121">
        <f t="shared" si="1"/>
        <v>0</v>
      </c>
      <c r="J43" s="121">
        <f t="shared" si="2"/>
        <v>0</v>
      </c>
      <c r="K43" s="121">
        <f t="shared" si="3"/>
        <v>0</v>
      </c>
      <c r="L43" s="121">
        <f t="shared" si="4"/>
        <v>0</v>
      </c>
      <c r="M43" s="195" t="str">
        <f>IF(C43&lt;&gt;"",(CONCATENATE("1.2.e_",'Valoració '!$D$7,"00",A43)),"")</f>
        <v/>
      </c>
    </row>
    <row r="44" spans="1:13">
      <c r="A44" s="166">
        <v>37</v>
      </c>
      <c r="B44" s="11"/>
      <c r="C44" s="11"/>
      <c r="D44" s="11"/>
      <c r="E44" s="11"/>
      <c r="F44" s="11"/>
      <c r="G44" s="11"/>
      <c r="H44" s="121">
        <f t="shared" si="0"/>
        <v>0</v>
      </c>
      <c r="I44" s="121">
        <f t="shared" si="1"/>
        <v>0</v>
      </c>
      <c r="J44" s="121">
        <f t="shared" si="2"/>
        <v>0</v>
      </c>
      <c r="K44" s="121">
        <f t="shared" si="3"/>
        <v>0</v>
      </c>
      <c r="L44" s="121">
        <f t="shared" si="4"/>
        <v>0</v>
      </c>
      <c r="M44" s="195" t="str">
        <f>IF(C44&lt;&gt;"",(CONCATENATE("1.2.e_",'Valoració '!$D$7,"00",A44)),"")</f>
        <v/>
      </c>
    </row>
    <row r="45" spans="1:13">
      <c r="A45" s="166">
        <v>38</v>
      </c>
      <c r="B45" s="11"/>
      <c r="C45" s="11"/>
      <c r="D45" s="11"/>
      <c r="E45" s="11"/>
      <c r="F45" s="11"/>
      <c r="G45" s="11"/>
      <c r="H45" s="121">
        <f t="shared" si="0"/>
        <v>0</v>
      </c>
      <c r="I45" s="121">
        <f t="shared" si="1"/>
        <v>0</v>
      </c>
      <c r="J45" s="121">
        <f t="shared" si="2"/>
        <v>0</v>
      </c>
      <c r="K45" s="121">
        <f t="shared" si="3"/>
        <v>0</v>
      </c>
      <c r="L45" s="121">
        <f t="shared" si="4"/>
        <v>0</v>
      </c>
      <c r="M45" s="195" t="str">
        <f>IF(C45&lt;&gt;"",(CONCATENATE("1.2.e_",'Valoració '!$D$7,"00",A45)),"")</f>
        <v/>
      </c>
    </row>
    <row r="46" spans="1:13">
      <c r="A46" s="166">
        <v>39</v>
      </c>
      <c r="B46" s="11"/>
      <c r="C46" s="11"/>
      <c r="D46" s="11"/>
      <c r="E46" s="11"/>
      <c r="F46" s="11"/>
      <c r="G46" s="11"/>
      <c r="H46" s="121">
        <f t="shared" si="0"/>
        <v>0</v>
      </c>
      <c r="I46" s="121">
        <f t="shared" si="1"/>
        <v>0</v>
      </c>
      <c r="J46" s="121">
        <f t="shared" si="2"/>
        <v>0</v>
      </c>
      <c r="K46" s="121">
        <f t="shared" si="3"/>
        <v>0</v>
      </c>
      <c r="L46" s="121">
        <f t="shared" si="4"/>
        <v>0</v>
      </c>
      <c r="M46" s="195" t="str">
        <f>IF(C46&lt;&gt;"",(CONCATENATE("1.2.e_",'Valoració '!$D$7,"00",A46)),"")</f>
        <v/>
      </c>
    </row>
    <row r="47" spans="1:13">
      <c r="A47" s="166">
        <v>40</v>
      </c>
      <c r="B47" s="11"/>
      <c r="C47" s="11"/>
      <c r="D47" s="11"/>
      <c r="E47" s="11"/>
      <c r="F47" s="11"/>
      <c r="G47" s="11"/>
      <c r="H47" s="121">
        <f t="shared" si="0"/>
        <v>0</v>
      </c>
      <c r="I47" s="121">
        <f t="shared" si="1"/>
        <v>0</v>
      </c>
      <c r="J47" s="121">
        <f t="shared" si="2"/>
        <v>0</v>
      </c>
      <c r="K47" s="121">
        <f t="shared" si="3"/>
        <v>0</v>
      </c>
      <c r="L47" s="121">
        <f t="shared" si="4"/>
        <v>0</v>
      </c>
      <c r="M47" s="195" t="str">
        <f>IF(C47&lt;&gt;"",(CONCATENATE("1.2.e_",'Valoració '!$D$7,"00",A47)),"")</f>
        <v/>
      </c>
    </row>
    <row r="48" spans="1:13">
      <c r="A48" s="166">
        <v>41</v>
      </c>
      <c r="B48" s="11"/>
      <c r="C48" s="11"/>
      <c r="D48" s="11"/>
      <c r="E48" s="11"/>
      <c r="F48" s="11"/>
      <c r="G48" s="11"/>
      <c r="H48" s="121">
        <f t="shared" si="0"/>
        <v>0</v>
      </c>
      <c r="I48" s="121">
        <f t="shared" si="1"/>
        <v>0</v>
      </c>
      <c r="J48" s="121">
        <f t="shared" si="2"/>
        <v>0</v>
      </c>
      <c r="K48" s="121">
        <f t="shared" si="3"/>
        <v>0</v>
      </c>
      <c r="L48" s="121">
        <f t="shared" si="4"/>
        <v>0</v>
      </c>
      <c r="M48" s="195" t="str">
        <f>IF(C48&lt;&gt;"",(CONCATENATE("1.2.e_",'Valoració '!$D$7,"00",A48)),"")</f>
        <v/>
      </c>
    </row>
    <row r="49" spans="1:13">
      <c r="A49" s="166">
        <v>42</v>
      </c>
      <c r="B49" s="11"/>
      <c r="C49" s="11"/>
      <c r="D49" s="11"/>
      <c r="E49" s="11"/>
      <c r="F49" s="11"/>
      <c r="G49" s="11"/>
      <c r="H49" s="121">
        <f t="shared" si="0"/>
        <v>0</v>
      </c>
      <c r="I49" s="121">
        <f t="shared" si="1"/>
        <v>0</v>
      </c>
      <c r="J49" s="121">
        <f t="shared" si="2"/>
        <v>0</v>
      </c>
      <c r="K49" s="121">
        <f t="shared" si="3"/>
        <v>0</v>
      </c>
      <c r="L49" s="121">
        <f t="shared" si="4"/>
        <v>0</v>
      </c>
      <c r="M49" s="195" t="str">
        <f>IF(C49&lt;&gt;"",(CONCATENATE("1.2.e_",'Valoració '!$D$7,"00",A49)),"")</f>
        <v/>
      </c>
    </row>
    <row r="50" spans="1:13">
      <c r="A50" s="166">
        <v>43</v>
      </c>
      <c r="B50" s="11"/>
      <c r="C50" s="11"/>
      <c r="D50" s="11"/>
      <c r="E50" s="11"/>
      <c r="F50" s="11"/>
      <c r="G50" s="11"/>
      <c r="H50" s="121">
        <f t="shared" si="0"/>
        <v>0</v>
      </c>
      <c r="I50" s="121">
        <f t="shared" si="1"/>
        <v>0</v>
      </c>
      <c r="J50" s="121">
        <f t="shared" si="2"/>
        <v>0</v>
      </c>
      <c r="K50" s="121">
        <f t="shared" si="3"/>
        <v>0</v>
      </c>
      <c r="L50" s="121">
        <f t="shared" si="4"/>
        <v>0</v>
      </c>
      <c r="M50" s="195" t="str">
        <f>IF(C50&lt;&gt;"",(CONCATENATE("1.2.e_",'Valoració '!$D$7,"00",A50)),"")</f>
        <v/>
      </c>
    </row>
    <row r="51" spans="1:13">
      <c r="A51" s="166">
        <v>44</v>
      </c>
      <c r="B51" s="11"/>
      <c r="C51" s="11"/>
      <c r="D51" s="11"/>
      <c r="E51" s="11"/>
      <c r="F51" s="11"/>
      <c r="G51" s="11"/>
      <c r="H51" s="121">
        <f t="shared" si="0"/>
        <v>0</v>
      </c>
      <c r="I51" s="121">
        <f t="shared" si="1"/>
        <v>0</v>
      </c>
      <c r="J51" s="121">
        <f t="shared" si="2"/>
        <v>0</v>
      </c>
      <c r="K51" s="121">
        <f t="shared" si="3"/>
        <v>0</v>
      </c>
      <c r="L51" s="121">
        <f t="shared" si="4"/>
        <v>0</v>
      </c>
      <c r="M51" s="195" t="str">
        <f>IF(C51&lt;&gt;"",(CONCATENATE("1.2.e_",'Valoració '!$D$7,"00",A51)),"")</f>
        <v/>
      </c>
    </row>
    <row r="52" spans="1:13">
      <c r="A52" s="166">
        <v>45</v>
      </c>
      <c r="B52" s="11"/>
      <c r="C52" s="11"/>
      <c r="D52" s="11"/>
      <c r="E52" s="11"/>
      <c r="F52" s="11"/>
      <c r="G52" s="11"/>
      <c r="H52" s="121">
        <f t="shared" si="0"/>
        <v>0</v>
      </c>
      <c r="I52" s="121">
        <f t="shared" si="1"/>
        <v>0</v>
      </c>
      <c r="J52" s="121">
        <f t="shared" si="2"/>
        <v>0</v>
      </c>
      <c r="K52" s="121">
        <f t="shared" si="3"/>
        <v>0</v>
      </c>
      <c r="L52" s="121">
        <f t="shared" si="4"/>
        <v>0</v>
      </c>
      <c r="M52" s="195" t="str">
        <f>IF(C52&lt;&gt;"",(CONCATENATE("1.2.e_",'Valoració '!$D$7,"00",A52)),"")</f>
        <v/>
      </c>
    </row>
    <row r="53" spans="1:13">
      <c r="A53" s="166">
        <v>46</v>
      </c>
      <c r="B53" s="11"/>
      <c r="C53" s="11"/>
      <c r="D53" s="11"/>
      <c r="E53" s="11"/>
      <c r="F53" s="11"/>
      <c r="G53" s="11"/>
      <c r="H53" s="121">
        <f t="shared" si="0"/>
        <v>0</v>
      </c>
      <c r="I53" s="121">
        <f t="shared" si="1"/>
        <v>0</v>
      </c>
      <c r="J53" s="121">
        <f t="shared" si="2"/>
        <v>0</v>
      </c>
      <c r="K53" s="121">
        <f t="shared" si="3"/>
        <v>0</v>
      </c>
      <c r="L53" s="121">
        <f t="shared" si="4"/>
        <v>0</v>
      </c>
      <c r="M53" s="195" t="str">
        <f>IF(C53&lt;&gt;"",(CONCATENATE("1.2.e_",'Valoració '!$D$7,"00",A53)),"")</f>
        <v/>
      </c>
    </row>
    <row r="54" spans="1:13">
      <c r="A54" s="166">
        <v>47</v>
      </c>
      <c r="B54" s="11"/>
      <c r="C54" s="11"/>
      <c r="D54" s="11"/>
      <c r="E54" s="11"/>
      <c r="F54" s="11"/>
      <c r="G54" s="11"/>
      <c r="H54" s="121">
        <f t="shared" si="0"/>
        <v>0</v>
      </c>
      <c r="I54" s="121">
        <f t="shared" si="1"/>
        <v>0</v>
      </c>
      <c r="J54" s="121">
        <f t="shared" si="2"/>
        <v>0</v>
      </c>
      <c r="K54" s="121">
        <f t="shared" si="3"/>
        <v>0</v>
      </c>
      <c r="L54" s="121">
        <f t="shared" si="4"/>
        <v>0</v>
      </c>
      <c r="M54" s="195" t="str">
        <f>IF(C54&lt;&gt;"",(CONCATENATE("1.2.e_",'Valoració '!$D$7,"00",A54)),"")</f>
        <v/>
      </c>
    </row>
    <row r="55" spans="1:13">
      <c r="A55" s="166">
        <v>48</v>
      </c>
      <c r="B55" s="11"/>
      <c r="C55" s="11"/>
      <c r="D55" s="11"/>
      <c r="E55" s="11"/>
      <c r="F55" s="11"/>
      <c r="G55" s="11"/>
      <c r="H55" s="121">
        <f t="shared" si="0"/>
        <v>0</v>
      </c>
      <c r="I55" s="121">
        <f t="shared" si="1"/>
        <v>0</v>
      </c>
      <c r="J55" s="121">
        <f t="shared" si="2"/>
        <v>0</v>
      </c>
      <c r="K55" s="121">
        <f t="shared" si="3"/>
        <v>0</v>
      </c>
      <c r="L55" s="121">
        <f t="shared" si="4"/>
        <v>0</v>
      </c>
      <c r="M55" s="195" t="str">
        <f>IF(C55&lt;&gt;"",(CONCATENATE("1.2.e_",'Valoració '!$D$7,"00",A55)),"")</f>
        <v/>
      </c>
    </row>
    <row r="56" spans="1:13">
      <c r="A56" s="166">
        <v>49</v>
      </c>
      <c r="B56" s="11"/>
      <c r="C56" s="11"/>
      <c r="D56" s="11"/>
      <c r="E56" s="11"/>
      <c r="F56" s="11"/>
      <c r="G56" s="11"/>
      <c r="H56" s="121">
        <f t="shared" si="0"/>
        <v>0</v>
      </c>
      <c r="I56" s="121">
        <f t="shared" si="1"/>
        <v>0</v>
      </c>
      <c r="J56" s="121">
        <f t="shared" si="2"/>
        <v>0</v>
      </c>
      <c r="K56" s="121">
        <f t="shared" si="3"/>
        <v>0</v>
      </c>
      <c r="L56" s="121">
        <f t="shared" si="4"/>
        <v>0</v>
      </c>
      <c r="M56" s="195" t="str">
        <f>IF(C56&lt;&gt;"",(CONCATENATE("1.2.e_",'Valoració '!$D$7,"00",A56)),"")</f>
        <v/>
      </c>
    </row>
    <row r="57" spans="1:13">
      <c r="A57" s="166">
        <v>50</v>
      </c>
      <c r="B57" s="11"/>
      <c r="C57" s="11"/>
      <c r="D57" s="11"/>
      <c r="E57" s="11"/>
      <c r="F57" s="11"/>
      <c r="G57" s="11"/>
      <c r="H57" s="121">
        <f t="shared" ref="H57:H106" si="5">IF(B57="Patent",0,IF(AND(D57="Internacional",G57="Responsable"),0.25*E57,0))</f>
        <v>0</v>
      </c>
      <c r="I57" s="121">
        <f t="shared" ref="I57:I106" si="6">IF(B57="Patent",0,IF(AND(D57="Nacional",G57="Responsable"),0.2*E57,0))</f>
        <v>0</v>
      </c>
      <c r="J57" s="121">
        <f t="shared" ref="J57:J106" si="7">IF(B57="Patent",0,IF(AND(D57="Nacional",G57="Participant"),0.1*E57,0))</f>
        <v>0</v>
      </c>
      <c r="K57" s="121">
        <f t="shared" ref="K57:K106" si="8">IF(B57="Patent",0,IF(AND(D57="Internacional",G57="Participant"),0.1*E57,0))</f>
        <v>0</v>
      </c>
      <c r="L57" s="121">
        <f t="shared" ref="L57:L106" si="9">IF(B57="Patent",1,0)</f>
        <v>0</v>
      </c>
      <c r="M57" s="195" t="str">
        <f>IF(C57&lt;&gt;"",(CONCATENATE("1.2.e_",'Valoració '!$D$7,"00",A57)),"")</f>
        <v/>
      </c>
    </row>
    <row r="58" spans="1:13">
      <c r="A58" s="166">
        <v>51</v>
      </c>
      <c r="B58" s="11"/>
      <c r="C58" s="11"/>
      <c r="D58" s="11"/>
      <c r="E58" s="11"/>
      <c r="F58" s="11"/>
      <c r="G58" s="11"/>
      <c r="H58" s="121">
        <f t="shared" si="5"/>
        <v>0</v>
      </c>
      <c r="I58" s="121">
        <f t="shared" si="6"/>
        <v>0</v>
      </c>
      <c r="J58" s="121">
        <f t="shared" si="7"/>
        <v>0</v>
      </c>
      <c r="K58" s="121">
        <f t="shared" si="8"/>
        <v>0</v>
      </c>
      <c r="L58" s="121">
        <f t="shared" si="9"/>
        <v>0</v>
      </c>
      <c r="M58" s="195" t="str">
        <f>IF(C58&lt;&gt;"",(CONCATENATE("1.2.e_",'Valoració '!$D$7,"00",A58)),"")</f>
        <v/>
      </c>
    </row>
    <row r="59" spans="1:13">
      <c r="A59" s="166">
        <v>52</v>
      </c>
      <c r="B59" s="11"/>
      <c r="C59" s="11"/>
      <c r="D59" s="11"/>
      <c r="E59" s="11"/>
      <c r="F59" s="11"/>
      <c r="G59" s="11"/>
      <c r="H59" s="121">
        <f t="shared" si="5"/>
        <v>0</v>
      </c>
      <c r="I59" s="121">
        <f t="shared" si="6"/>
        <v>0</v>
      </c>
      <c r="J59" s="121">
        <f t="shared" si="7"/>
        <v>0</v>
      </c>
      <c r="K59" s="121">
        <f t="shared" si="8"/>
        <v>0</v>
      </c>
      <c r="L59" s="121">
        <f t="shared" si="9"/>
        <v>0</v>
      </c>
      <c r="M59" s="195" t="str">
        <f>IF(C59&lt;&gt;"",(CONCATENATE("1.2.e_",'Valoració '!$D$7,"00",A59)),"")</f>
        <v/>
      </c>
    </row>
    <row r="60" spans="1:13">
      <c r="A60" s="166">
        <v>53</v>
      </c>
      <c r="B60" s="11"/>
      <c r="C60" s="11"/>
      <c r="D60" s="11"/>
      <c r="E60" s="11"/>
      <c r="F60" s="11"/>
      <c r="G60" s="11"/>
      <c r="H60" s="121">
        <f t="shared" si="5"/>
        <v>0</v>
      </c>
      <c r="I60" s="121">
        <f t="shared" si="6"/>
        <v>0</v>
      </c>
      <c r="J60" s="121">
        <f t="shared" si="7"/>
        <v>0</v>
      </c>
      <c r="K60" s="121">
        <f t="shared" si="8"/>
        <v>0</v>
      </c>
      <c r="L60" s="121">
        <f t="shared" si="9"/>
        <v>0</v>
      </c>
      <c r="M60" s="195" t="str">
        <f>IF(C60&lt;&gt;"",(CONCATENATE("1.2.e_",'Valoració '!$D$7,"00",A60)),"")</f>
        <v/>
      </c>
    </row>
    <row r="61" spans="1:13">
      <c r="A61" s="166">
        <v>54</v>
      </c>
      <c r="B61" s="11"/>
      <c r="C61" s="11"/>
      <c r="D61" s="11"/>
      <c r="E61" s="11"/>
      <c r="F61" s="11"/>
      <c r="G61" s="11"/>
      <c r="H61" s="121">
        <f t="shared" si="5"/>
        <v>0</v>
      </c>
      <c r="I61" s="121">
        <f t="shared" si="6"/>
        <v>0</v>
      </c>
      <c r="J61" s="121">
        <f t="shared" si="7"/>
        <v>0</v>
      </c>
      <c r="K61" s="121">
        <f t="shared" si="8"/>
        <v>0</v>
      </c>
      <c r="L61" s="121">
        <f t="shared" si="9"/>
        <v>0</v>
      </c>
      <c r="M61" s="195" t="str">
        <f>IF(C61&lt;&gt;"",(CONCATENATE("1.2.e_",'Valoració '!$D$7,"00",A61)),"")</f>
        <v/>
      </c>
    </row>
    <row r="62" spans="1:13">
      <c r="A62" s="166">
        <v>55</v>
      </c>
      <c r="B62" s="11"/>
      <c r="C62" s="11"/>
      <c r="D62" s="11"/>
      <c r="E62" s="11"/>
      <c r="F62" s="11"/>
      <c r="G62" s="11"/>
      <c r="H62" s="121">
        <f t="shared" si="5"/>
        <v>0</v>
      </c>
      <c r="I62" s="121">
        <f t="shared" si="6"/>
        <v>0</v>
      </c>
      <c r="J62" s="121">
        <f t="shared" si="7"/>
        <v>0</v>
      </c>
      <c r="K62" s="121">
        <f t="shared" si="8"/>
        <v>0</v>
      </c>
      <c r="L62" s="121">
        <f t="shared" si="9"/>
        <v>0</v>
      </c>
      <c r="M62" s="195" t="str">
        <f>IF(C62&lt;&gt;"",(CONCATENATE("1.2.e_",'Valoració '!$D$7,"00",A62)),"")</f>
        <v/>
      </c>
    </row>
    <row r="63" spans="1:13">
      <c r="A63" s="166">
        <v>56</v>
      </c>
      <c r="B63" s="11"/>
      <c r="C63" s="11"/>
      <c r="D63" s="11"/>
      <c r="E63" s="11"/>
      <c r="F63" s="11"/>
      <c r="G63" s="11"/>
      <c r="H63" s="121">
        <f t="shared" si="5"/>
        <v>0</v>
      </c>
      <c r="I63" s="121">
        <f t="shared" si="6"/>
        <v>0</v>
      </c>
      <c r="J63" s="121">
        <f t="shared" si="7"/>
        <v>0</v>
      </c>
      <c r="K63" s="121">
        <f t="shared" si="8"/>
        <v>0</v>
      </c>
      <c r="L63" s="121">
        <f t="shared" si="9"/>
        <v>0</v>
      </c>
      <c r="M63" s="195" t="str">
        <f>IF(C63&lt;&gt;"",(CONCATENATE("1.2.e_",'Valoració '!$D$7,"00",A63)),"")</f>
        <v/>
      </c>
    </row>
    <row r="64" spans="1:13">
      <c r="A64" s="166">
        <v>57</v>
      </c>
      <c r="B64" s="11"/>
      <c r="C64" s="11"/>
      <c r="D64" s="11"/>
      <c r="E64" s="11"/>
      <c r="F64" s="11"/>
      <c r="G64" s="11"/>
      <c r="H64" s="121">
        <f t="shared" si="5"/>
        <v>0</v>
      </c>
      <c r="I64" s="121">
        <f t="shared" si="6"/>
        <v>0</v>
      </c>
      <c r="J64" s="121">
        <f t="shared" si="7"/>
        <v>0</v>
      </c>
      <c r="K64" s="121">
        <f t="shared" si="8"/>
        <v>0</v>
      </c>
      <c r="L64" s="121">
        <f t="shared" si="9"/>
        <v>0</v>
      </c>
      <c r="M64" s="195" t="str">
        <f>IF(C64&lt;&gt;"",(CONCATENATE("1.2.e_",'Valoració '!$D$7,"00",A64)),"")</f>
        <v/>
      </c>
    </row>
    <row r="65" spans="1:13">
      <c r="A65" s="166">
        <v>58</v>
      </c>
      <c r="B65" s="11"/>
      <c r="C65" s="11"/>
      <c r="D65" s="11"/>
      <c r="E65" s="11"/>
      <c r="F65" s="11"/>
      <c r="G65" s="11"/>
      <c r="H65" s="121">
        <f t="shared" si="5"/>
        <v>0</v>
      </c>
      <c r="I65" s="121">
        <f t="shared" si="6"/>
        <v>0</v>
      </c>
      <c r="J65" s="121">
        <f t="shared" si="7"/>
        <v>0</v>
      </c>
      <c r="K65" s="121">
        <f t="shared" si="8"/>
        <v>0</v>
      </c>
      <c r="L65" s="121">
        <f t="shared" si="9"/>
        <v>0</v>
      </c>
      <c r="M65" s="195" t="str">
        <f>IF(C65&lt;&gt;"",(CONCATENATE("1.2.e_",'Valoració '!$D$7,"00",A65)),"")</f>
        <v/>
      </c>
    </row>
    <row r="66" spans="1:13">
      <c r="A66" s="166">
        <v>59</v>
      </c>
      <c r="B66" s="11"/>
      <c r="C66" s="11"/>
      <c r="D66" s="11"/>
      <c r="E66" s="11"/>
      <c r="F66" s="11"/>
      <c r="G66" s="11"/>
      <c r="H66" s="121">
        <f t="shared" si="5"/>
        <v>0</v>
      </c>
      <c r="I66" s="121">
        <f t="shared" si="6"/>
        <v>0</v>
      </c>
      <c r="J66" s="121">
        <f t="shared" si="7"/>
        <v>0</v>
      </c>
      <c r="K66" s="121">
        <f t="shared" si="8"/>
        <v>0</v>
      </c>
      <c r="L66" s="121">
        <f t="shared" si="9"/>
        <v>0</v>
      </c>
      <c r="M66" s="195" t="str">
        <f>IF(C66&lt;&gt;"",(CONCATENATE("1.2.e_",'Valoració '!$D$7,"00",A66)),"")</f>
        <v/>
      </c>
    </row>
    <row r="67" spans="1:13">
      <c r="A67" s="166">
        <v>60</v>
      </c>
      <c r="B67" s="11"/>
      <c r="C67" s="11"/>
      <c r="D67" s="11"/>
      <c r="E67" s="11"/>
      <c r="F67" s="11"/>
      <c r="G67" s="11"/>
      <c r="H67" s="121">
        <f t="shared" si="5"/>
        <v>0</v>
      </c>
      <c r="I67" s="121">
        <f t="shared" si="6"/>
        <v>0</v>
      </c>
      <c r="J67" s="121">
        <f t="shared" si="7"/>
        <v>0</v>
      </c>
      <c r="K67" s="121">
        <f t="shared" si="8"/>
        <v>0</v>
      </c>
      <c r="L67" s="121">
        <f t="shared" si="9"/>
        <v>0</v>
      </c>
      <c r="M67" s="195" t="str">
        <f>IF(C67&lt;&gt;"",(CONCATENATE("1.2.e_",'Valoració '!$D$7,"00",A67)),"")</f>
        <v/>
      </c>
    </row>
    <row r="68" spans="1:13">
      <c r="A68" s="166">
        <v>61</v>
      </c>
      <c r="B68" s="11"/>
      <c r="C68" s="11"/>
      <c r="D68" s="11"/>
      <c r="E68" s="11"/>
      <c r="F68" s="11"/>
      <c r="G68" s="11"/>
      <c r="H68" s="121">
        <f t="shared" si="5"/>
        <v>0</v>
      </c>
      <c r="I68" s="121">
        <f t="shared" si="6"/>
        <v>0</v>
      </c>
      <c r="J68" s="121">
        <f t="shared" si="7"/>
        <v>0</v>
      </c>
      <c r="K68" s="121">
        <f t="shared" si="8"/>
        <v>0</v>
      </c>
      <c r="L68" s="121">
        <f t="shared" si="9"/>
        <v>0</v>
      </c>
      <c r="M68" s="195" t="str">
        <f>IF(C68&lt;&gt;"",(CONCATENATE("1.2.e_",'Valoració '!$D$7,"00",A68)),"")</f>
        <v/>
      </c>
    </row>
    <row r="69" spans="1:13">
      <c r="A69" s="166">
        <v>62</v>
      </c>
      <c r="B69" s="11"/>
      <c r="C69" s="11"/>
      <c r="D69" s="11"/>
      <c r="E69" s="11"/>
      <c r="F69" s="11"/>
      <c r="G69" s="11"/>
      <c r="H69" s="121">
        <f t="shared" si="5"/>
        <v>0</v>
      </c>
      <c r="I69" s="121">
        <f t="shared" si="6"/>
        <v>0</v>
      </c>
      <c r="J69" s="121">
        <f t="shared" si="7"/>
        <v>0</v>
      </c>
      <c r="K69" s="121">
        <f t="shared" si="8"/>
        <v>0</v>
      </c>
      <c r="L69" s="121">
        <f t="shared" si="9"/>
        <v>0</v>
      </c>
      <c r="M69" s="195" t="str">
        <f>IF(C69&lt;&gt;"",(CONCATENATE("1.2.e_",'Valoració '!$D$7,"00",A69)),"")</f>
        <v/>
      </c>
    </row>
    <row r="70" spans="1:13">
      <c r="A70" s="166">
        <v>63</v>
      </c>
      <c r="B70" s="11"/>
      <c r="C70" s="11"/>
      <c r="D70" s="11"/>
      <c r="E70" s="11"/>
      <c r="F70" s="11"/>
      <c r="G70" s="11"/>
      <c r="H70" s="121">
        <f t="shared" si="5"/>
        <v>0</v>
      </c>
      <c r="I70" s="121">
        <f t="shared" si="6"/>
        <v>0</v>
      </c>
      <c r="J70" s="121">
        <f t="shared" si="7"/>
        <v>0</v>
      </c>
      <c r="K70" s="121">
        <f t="shared" si="8"/>
        <v>0</v>
      </c>
      <c r="L70" s="121">
        <f t="shared" si="9"/>
        <v>0</v>
      </c>
      <c r="M70" s="195" t="str">
        <f>IF(C70&lt;&gt;"",(CONCATENATE("1.2.e_",'Valoració '!$D$7,"00",A70)),"")</f>
        <v/>
      </c>
    </row>
    <row r="71" spans="1:13">
      <c r="A71" s="166">
        <v>64</v>
      </c>
      <c r="B71" s="11"/>
      <c r="C71" s="11"/>
      <c r="D71" s="11"/>
      <c r="E71" s="11"/>
      <c r="F71" s="11"/>
      <c r="G71" s="11"/>
      <c r="H71" s="121">
        <f t="shared" si="5"/>
        <v>0</v>
      </c>
      <c r="I71" s="121">
        <f t="shared" si="6"/>
        <v>0</v>
      </c>
      <c r="J71" s="121">
        <f t="shared" si="7"/>
        <v>0</v>
      </c>
      <c r="K71" s="121">
        <f t="shared" si="8"/>
        <v>0</v>
      </c>
      <c r="L71" s="121">
        <f t="shared" si="9"/>
        <v>0</v>
      </c>
      <c r="M71" s="195" t="str">
        <f>IF(C71&lt;&gt;"",(CONCATENATE("1.2.e_",'Valoració '!$D$7,"00",A71)),"")</f>
        <v/>
      </c>
    </row>
    <row r="72" spans="1:13">
      <c r="A72" s="166">
        <v>65</v>
      </c>
      <c r="B72" s="11"/>
      <c r="C72" s="11"/>
      <c r="D72" s="11"/>
      <c r="E72" s="11"/>
      <c r="F72" s="11"/>
      <c r="G72" s="11"/>
      <c r="H72" s="121">
        <f t="shared" si="5"/>
        <v>0</v>
      </c>
      <c r="I72" s="121">
        <f t="shared" si="6"/>
        <v>0</v>
      </c>
      <c r="J72" s="121">
        <f t="shared" si="7"/>
        <v>0</v>
      </c>
      <c r="K72" s="121">
        <f t="shared" si="8"/>
        <v>0</v>
      </c>
      <c r="L72" s="121">
        <f t="shared" si="9"/>
        <v>0</v>
      </c>
      <c r="M72" s="195" t="str">
        <f>IF(C72&lt;&gt;"",(CONCATENATE("1.2.e_",'Valoració '!$D$7,"00",A72)),"")</f>
        <v/>
      </c>
    </row>
    <row r="73" spans="1:13">
      <c r="A73" s="166">
        <v>66</v>
      </c>
      <c r="B73" s="11"/>
      <c r="C73" s="11"/>
      <c r="D73" s="11"/>
      <c r="E73" s="11"/>
      <c r="F73" s="11"/>
      <c r="G73" s="11"/>
      <c r="H73" s="121">
        <f t="shared" si="5"/>
        <v>0</v>
      </c>
      <c r="I73" s="121">
        <f t="shared" si="6"/>
        <v>0</v>
      </c>
      <c r="J73" s="121">
        <f t="shared" si="7"/>
        <v>0</v>
      </c>
      <c r="K73" s="121">
        <f t="shared" si="8"/>
        <v>0</v>
      </c>
      <c r="L73" s="121">
        <f t="shared" si="9"/>
        <v>0</v>
      </c>
      <c r="M73" s="195" t="str">
        <f>IF(C73&lt;&gt;"",(CONCATENATE("1.2.e_",'Valoració '!$D$7,"00",A73)),"")</f>
        <v/>
      </c>
    </row>
    <row r="74" spans="1:13">
      <c r="A74" s="166">
        <v>67</v>
      </c>
      <c r="B74" s="11"/>
      <c r="C74" s="11"/>
      <c r="D74" s="11"/>
      <c r="E74" s="11"/>
      <c r="F74" s="11"/>
      <c r="G74" s="11"/>
      <c r="H74" s="121">
        <f t="shared" si="5"/>
        <v>0</v>
      </c>
      <c r="I74" s="121">
        <f t="shared" si="6"/>
        <v>0</v>
      </c>
      <c r="J74" s="121">
        <f t="shared" si="7"/>
        <v>0</v>
      </c>
      <c r="K74" s="121">
        <f t="shared" si="8"/>
        <v>0</v>
      </c>
      <c r="L74" s="121">
        <f t="shared" si="9"/>
        <v>0</v>
      </c>
      <c r="M74" s="195" t="str">
        <f>IF(C74&lt;&gt;"",(CONCATENATE("1.2.e_",'Valoració '!$D$7,"00",A74)),"")</f>
        <v/>
      </c>
    </row>
    <row r="75" spans="1:13">
      <c r="A75" s="166">
        <v>68</v>
      </c>
      <c r="B75" s="11"/>
      <c r="C75" s="11"/>
      <c r="D75" s="11"/>
      <c r="E75" s="11"/>
      <c r="F75" s="11"/>
      <c r="G75" s="11"/>
      <c r="H75" s="121">
        <f t="shared" si="5"/>
        <v>0</v>
      </c>
      <c r="I75" s="121">
        <f t="shared" si="6"/>
        <v>0</v>
      </c>
      <c r="J75" s="121">
        <f t="shared" si="7"/>
        <v>0</v>
      </c>
      <c r="K75" s="121">
        <f t="shared" si="8"/>
        <v>0</v>
      </c>
      <c r="L75" s="121">
        <f t="shared" si="9"/>
        <v>0</v>
      </c>
      <c r="M75" s="195" t="str">
        <f>IF(C75&lt;&gt;"",(CONCATENATE("1.2.e_",'Valoració '!$D$7,"00",A75)),"")</f>
        <v/>
      </c>
    </row>
    <row r="76" spans="1:13">
      <c r="A76" s="166">
        <v>69</v>
      </c>
      <c r="B76" s="11"/>
      <c r="C76" s="11"/>
      <c r="D76" s="11"/>
      <c r="E76" s="11"/>
      <c r="F76" s="11"/>
      <c r="G76" s="11"/>
      <c r="H76" s="121">
        <f t="shared" si="5"/>
        <v>0</v>
      </c>
      <c r="I76" s="121">
        <f t="shared" si="6"/>
        <v>0</v>
      </c>
      <c r="J76" s="121">
        <f t="shared" si="7"/>
        <v>0</v>
      </c>
      <c r="K76" s="121">
        <f t="shared" si="8"/>
        <v>0</v>
      </c>
      <c r="L76" s="121">
        <f t="shared" si="9"/>
        <v>0</v>
      </c>
      <c r="M76" s="195" t="str">
        <f>IF(C76&lt;&gt;"",(CONCATENATE("1.2.e_",'Valoració '!$D$7,"00",A76)),"")</f>
        <v/>
      </c>
    </row>
    <row r="77" spans="1:13">
      <c r="A77" s="166">
        <v>70</v>
      </c>
      <c r="B77" s="11"/>
      <c r="C77" s="11"/>
      <c r="D77" s="11"/>
      <c r="E77" s="11"/>
      <c r="F77" s="11"/>
      <c r="G77" s="11"/>
      <c r="H77" s="121">
        <f t="shared" si="5"/>
        <v>0</v>
      </c>
      <c r="I77" s="121">
        <f t="shared" si="6"/>
        <v>0</v>
      </c>
      <c r="J77" s="121">
        <f t="shared" si="7"/>
        <v>0</v>
      </c>
      <c r="K77" s="121">
        <f t="shared" si="8"/>
        <v>0</v>
      </c>
      <c r="L77" s="121">
        <f t="shared" si="9"/>
        <v>0</v>
      </c>
      <c r="M77" s="195" t="str">
        <f>IF(C77&lt;&gt;"",(CONCATENATE("1.2.e_",'Valoració '!$D$7,"00",A77)),"")</f>
        <v/>
      </c>
    </row>
    <row r="78" spans="1:13">
      <c r="A78" s="166">
        <v>71</v>
      </c>
      <c r="B78" s="11"/>
      <c r="C78" s="11"/>
      <c r="D78" s="11"/>
      <c r="E78" s="11"/>
      <c r="F78" s="11"/>
      <c r="G78" s="11"/>
      <c r="H78" s="121">
        <f t="shared" si="5"/>
        <v>0</v>
      </c>
      <c r="I78" s="121">
        <f t="shared" si="6"/>
        <v>0</v>
      </c>
      <c r="J78" s="121">
        <f t="shared" si="7"/>
        <v>0</v>
      </c>
      <c r="K78" s="121">
        <f t="shared" si="8"/>
        <v>0</v>
      </c>
      <c r="L78" s="121">
        <f t="shared" si="9"/>
        <v>0</v>
      </c>
      <c r="M78" s="195" t="str">
        <f>IF(C78&lt;&gt;"",(CONCATENATE("1.2.e_",'Valoració '!$D$7,"00",A78)),"")</f>
        <v/>
      </c>
    </row>
    <row r="79" spans="1:13">
      <c r="A79" s="166">
        <v>72</v>
      </c>
      <c r="B79" s="11"/>
      <c r="C79" s="11"/>
      <c r="D79" s="11"/>
      <c r="E79" s="11"/>
      <c r="F79" s="11"/>
      <c r="G79" s="11"/>
      <c r="H79" s="121">
        <f t="shared" si="5"/>
        <v>0</v>
      </c>
      <c r="I79" s="121">
        <f t="shared" si="6"/>
        <v>0</v>
      </c>
      <c r="J79" s="121">
        <f t="shared" si="7"/>
        <v>0</v>
      </c>
      <c r="K79" s="121">
        <f t="shared" si="8"/>
        <v>0</v>
      </c>
      <c r="L79" s="121">
        <f t="shared" si="9"/>
        <v>0</v>
      </c>
      <c r="M79" s="195" t="str">
        <f>IF(C79&lt;&gt;"",(CONCATENATE("1.2.e_",'Valoració '!$D$7,"00",A79)),"")</f>
        <v/>
      </c>
    </row>
    <row r="80" spans="1:13">
      <c r="A80" s="166">
        <v>73</v>
      </c>
      <c r="B80" s="11"/>
      <c r="C80" s="11"/>
      <c r="D80" s="11"/>
      <c r="E80" s="11"/>
      <c r="F80" s="11"/>
      <c r="G80" s="11"/>
      <c r="H80" s="121">
        <f t="shared" si="5"/>
        <v>0</v>
      </c>
      <c r="I80" s="121">
        <f t="shared" si="6"/>
        <v>0</v>
      </c>
      <c r="J80" s="121">
        <f t="shared" si="7"/>
        <v>0</v>
      </c>
      <c r="K80" s="121">
        <f t="shared" si="8"/>
        <v>0</v>
      </c>
      <c r="L80" s="121">
        <f t="shared" si="9"/>
        <v>0</v>
      </c>
      <c r="M80" s="195" t="str">
        <f>IF(C80&lt;&gt;"",(CONCATENATE("1.2.e_",'Valoració '!$D$7,"00",A80)),"")</f>
        <v/>
      </c>
    </row>
    <row r="81" spans="1:13">
      <c r="A81" s="166">
        <v>74</v>
      </c>
      <c r="B81" s="11"/>
      <c r="C81" s="11"/>
      <c r="D81" s="11"/>
      <c r="E81" s="11"/>
      <c r="F81" s="11"/>
      <c r="G81" s="11"/>
      <c r="H81" s="121">
        <f t="shared" si="5"/>
        <v>0</v>
      </c>
      <c r="I81" s="121">
        <f t="shared" si="6"/>
        <v>0</v>
      </c>
      <c r="J81" s="121">
        <f t="shared" si="7"/>
        <v>0</v>
      </c>
      <c r="K81" s="121">
        <f t="shared" si="8"/>
        <v>0</v>
      </c>
      <c r="L81" s="121">
        <f t="shared" si="9"/>
        <v>0</v>
      </c>
      <c r="M81" s="195" t="str">
        <f>IF(C81&lt;&gt;"",(CONCATENATE("1.2.e_",'Valoració '!$D$7,"00",A81)),"")</f>
        <v/>
      </c>
    </row>
    <row r="82" spans="1:13">
      <c r="A82" s="166">
        <v>75</v>
      </c>
      <c r="B82" s="11"/>
      <c r="C82" s="11"/>
      <c r="D82" s="11"/>
      <c r="E82" s="11"/>
      <c r="F82" s="11"/>
      <c r="G82" s="11"/>
      <c r="H82" s="121">
        <f t="shared" si="5"/>
        <v>0</v>
      </c>
      <c r="I82" s="121">
        <f t="shared" si="6"/>
        <v>0</v>
      </c>
      <c r="J82" s="121">
        <f t="shared" si="7"/>
        <v>0</v>
      </c>
      <c r="K82" s="121">
        <f t="shared" si="8"/>
        <v>0</v>
      </c>
      <c r="L82" s="121">
        <f t="shared" si="9"/>
        <v>0</v>
      </c>
      <c r="M82" s="195" t="str">
        <f>IF(C82&lt;&gt;"",(CONCATENATE("1.2.e_",'Valoració '!$D$7,"00",A82)),"")</f>
        <v/>
      </c>
    </row>
    <row r="83" spans="1:13">
      <c r="A83" s="166">
        <v>76</v>
      </c>
      <c r="B83" s="11"/>
      <c r="C83" s="11"/>
      <c r="D83" s="11"/>
      <c r="E83" s="11"/>
      <c r="F83" s="11"/>
      <c r="G83" s="11"/>
      <c r="H83" s="121">
        <f t="shared" si="5"/>
        <v>0</v>
      </c>
      <c r="I83" s="121">
        <f t="shared" si="6"/>
        <v>0</v>
      </c>
      <c r="J83" s="121">
        <f t="shared" si="7"/>
        <v>0</v>
      </c>
      <c r="K83" s="121">
        <f t="shared" si="8"/>
        <v>0</v>
      </c>
      <c r="L83" s="121">
        <f t="shared" si="9"/>
        <v>0</v>
      </c>
      <c r="M83" s="195" t="str">
        <f>IF(C83&lt;&gt;"",(CONCATENATE("1.2.e_",'Valoració '!$D$7,"00",A83)),"")</f>
        <v/>
      </c>
    </row>
    <row r="84" spans="1:13">
      <c r="A84" s="166">
        <v>77</v>
      </c>
      <c r="B84" s="11"/>
      <c r="C84" s="11"/>
      <c r="D84" s="11"/>
      <c r="E84" s="11"/>
      <c r="F84" s="11"/>
      <c r="G84" s="11"/>
      <c r="H84" s="121">
        <f t="shared" si="5"/>
        <v>0</v>
      </c>
      <c r="I84" s="121">
        <f t="shared" si="6"/>
        <v>0</v>
      </c>
      <c r="J84" s="121">
        <f t="shared" si="7"/>
        <v>0</v>
      </c>
      <c r="K84" s="121">
        <f t="shared" si="8"/>
        <v>0</v>
      </c>
      <c r="L84" s="121">
        <f t="shared" si="9"/>
        <v>0</v>
      </c>
      <c r="M84" s="195" t="str">
        <f>IF(C84&lt;&gt;"",(CONCATENATE("1.2.e_",'Valoració '!$D$7,"00",A84)),"")</f>
        <v/>
      </c>
    </row>
    <row r="85" spans="1:13">
      <c r="A85" s="166">
        <v>78</v>
      </c>
      <c r="B85" s="11"/>
      <c r="C85" s="11"/>
      <c r="D85" s="11"/>
      <c r="E85" s="11"/>
      <c r="F85" s="11"/>
      <c r="G85" s="11"/>
      <c r="H85" s="121">
        <f t="shared" si="5"/>
        <v>0</v>
      </c>
      <c r="I85" s="121">
        <f t="shared" si="6"/>
        <v>0</v>
      </c>
      <c r="J85" s="121">
        <f t="shared" si="7"/>
        <v>0</v>
      </c>
      <c r="K85" s="121">
        <f t="shared" si="8"/>
        <v>0</v>
      </c>
      <c r="L85" s="121">
        <f t="shared" si="9"/>
        <v>0</v>
      </c>
      <c r="M85" s="195" t="str">
        <f>IF(C85&lt;&gt;"",(CONCATENATE("1.2.e_",'Valoració '!$D$7,"00",A85)),"")</f>
        <v/>
      </c>
    </row>
    <row r="86" spans="1:13">
      <c r="A86" s="166">
        <v>79</v>
      </c>
      <c r="B86" s="11"/>
      <c r="C86" s="11"/>
      <c r="D86" s="11"/>
      <c r="E86" s="11"/>
      <c r="F86" s="11"/>
      <c r="G86" s="11"/>
      <c r="H86" s="121">
        <f t="shared" si="5"/>
        <v>0</v>
      </c>
      <c r="I86" s="121">
        <f t="shared" si="6"/>
        <v>0</v>
      </c>
      <c r="J86" s="121">
        <f t="shared" si="7"/>
        <v>0</v>
      </c>
      <c r="K86" s="121">
        <f t="shared" si="8"/>
        <v>0</v>
      </c>
      <c r="L86" s="121">
        <f t="shared" si="9"/>
        <v>0</v>
      </c>
      <c r="M86" s="195" t="str">
        <f>IF(C86&lt;&gt;"",(CONCATENATE("1.2.e_",'Valoració '!$D$7,"00",A86)),"")</f>
        <v/>
      </c>
    </row>
    <row r="87" spans="1:13">
      <c r="A87" s="166">
        <v>80</v>
      </c>
      <c r="B87" s="11"/>
      <c r="C87" s="11"/>
      <c r="D87" s="11"/>
      <c r="E87" s="11"/>
      <c r="F87" s="11"/>
      <c r="G87" s="11"/>
      <c r="H87" s="121">
        <f t="shared" si="5"/>
        <v>0</v>
      </c>
      <c r="I87" s="121">
        <f t="shared" si="6"/>
        <v>0</v>
      </c>
      <c r="J87" s="121">
        <f t="shared" si="7"/>
        <v>0</v>
      </c>
      <c r="K87" s="121">
        <f t="shared" si="8"/>
        <v>0</v>
      </c>
      <c r="L87" s="121">
        <f t="shared" si="9"/>
        <v>0</v>
      </c>
      <c r="M87" s="195" t="str">
        <f>IF(C87&lt;&gt;"",(CONCATENATE("1.2.e_",'Valoració '!$D$7,"00",A87)),"")</f>
        <v/>
      </c>
    </row>
    <row r="88" spans="1:13">
      <c r="A88" s="166">
        <v>81</v>
      </c>
      <c r="B88" s="11"/>
      <c r="C88" s="11"/>
      <c r="D88" s="11"/>
      <c r="E88" s="11"/>
      <c r="F88" s="11"/>
      <c r="G88" s="11"/>
      <c r="H88" s="121">
        <f t="shared" si="5"/>
        <v>0</v>
      </c>
      <c r="I88" s="121">
        <f t="shared" si="6"/>
        <v>0</v>
      </c>
      <c r="J88" s="121">
        <f t="shared" si="7"/>
        <v>0</v>
      </c>
      <c r="K88" s="121">
        <f t="shared" si="8"/>
        <v>0</v>
      </c>
      <c r="L88" s="121">
        <f t="shared" si="9"/>
        <v>0</v>
      </c>
      <c r="M88" s="195" t="str">
        <f>IF(C88&lt;&gt;"",(CONCATENATE("1.2.e_",'Valoració '!$D$7,"00",A88)),"")</f>
        <v/>
      </c>
    </row>
    <row r="89" spans="1:13">
      <c r="A89" s="166">
        <v>82</v>
      </c>
      <c r="B89" s="11"/>
      <c r="C89" s="11"/>
      <c r="D89" s="11"/>
      <c r="E89" s="11"/>
      <c r="F89" s="11"/>
      <c r="G89" s="11"/>
      <c r="H89" s="121">
        <f t="shared" si="5"/>
        <v>0</v>
      </c>
      <c r="I89" s="121">
        <f t="shared" si="6"/>
        <v>0</v>
      </c>
      <c r="J89" s="121">
        <f t="shared" si="7"/>
        <v>0</v>
      </c>
      <c r="K89" s="121">
        <f t="shared" si="8"/>
        <v>0</v>
      </c>
      <c r="L89" s="121">
        <f t="shared" si="9"/>
        <v>0</v>
      </c>
      <c r="M89" s="195" t="str">
        <f>IF(C89&lt;&gt;"",(CONCATENATE("1.2.e_",'Valoració '!$D$7,"00",A89)),"")</f>
        <v/>
      </c>
    </row>
    <row r="90" spans="1:13">
      <c r="A90" s="166">
        <v>83</v>
      </c>
      <c r="B90" s="11"/>
      <c r="C90" s="11"/>
      <c r="D90" s="11"/>
      <c r="E90" s="11"/>
      <c r="F90" s="11"/>
      <c r="G90" s="11"/>
      <c r="H90" s="121">
        <f t="shared" si="5"/>
        <v>0</v>
      </c>
      <c r="I90" s="121">
        <f t="shared" si="6"/>
        <v>0</v>
      </c>
      <c r="J90" s="121">
        <f t="shared" si="7"/>
        <v>0</v>
      </c>
      <c r="K90" s="121">
        <f t="shared" si="8"/>
        <v>0</v>
      </c>
      <c r="L90" s="121">
        <f t="shared" si="9"/>
        <v>0</v>
      </c>
      <c r="M90" s="195" t="str">
        <f>IF(C90&lt;&gt;"",(CONCATENATE("1.2.e_",'Valoració '!$D$7,"00",A90)),"")</f>
        <v/>
      </c>
    </row>
    <row r="91" spans="1:13">
      <c r="A91" s="166">
        <v>84</v>
      </c>
      <c r="B91" s="11"/>
      <c r="C91" s="11"/>
      <c r="D91" s="11"/>
      <c r="E91" s="11"/>
      <c r="F91" s="11"/>
      <c r="G91" s="11"/>
      <c r="H91" s="121">
        <f t="shared" si="5"/>
        <v>0</v>
      </c>
      <c r="I91" s="121">
        <f t="shared" si="6"/>
        <v>0</v>
      </c>
      <c r="J91" s="121">
        <f t="shared" si="7"/>
        <v>0</v>
      </c>
      <c r="K91" s="121">
        <f t="shared" si="8"/>
        <v>0</v>
      </c>
      <c r="L91" s="121">
        <f t="shared" si="9"/>
        <v>0</v>
      </c>
      <c r="M91" s="195" t="str">
        <f>IF(C91&lt;&gt;"",(CONCATENATE("1.2.e_",'Valoració '!$D$7,"00",A91)),"")</f>
        <v/>
      </c>
    </row>
    <row r="92" spans="1:13">
      <c r="A92" s="166">
        <v>85</v>
      </c>
      <c r="B92" s="11"/>
      <c r="C92" s="11"/>
      <c r="D92" s="11"/>
      <c r="E92" s="11"/>
      <c r="F92" s="11"/>
      <c r="G92" s="11"/>
      <c r="H92" s="121">
        <f t="shared" si="5"/>
        <v>0</v>
      </c>
      <c r="I92" s="121">
        <f t="shared" si="6"/>
        <v>0</v>
      </c>
      <c r="J92" s="121">
        <f t="shared" si="7"/>
        <v>0</v>
      </c>
      <c r="K92" s="121">
        <f t="shared" si="8"/>
        <v>0</v>
      </c>
      <c r="L92" s="121">
        <f t="shared" si="9"/>
        <v>0</v>
      </c>
      <c r="M92" s="195" t="str">
        <f>IF(C92&lt;&gt;"",(CONCATENATE("1.2.e_",'Valoració '!$D$7,"00",A92)),"")</f>
        <v/>
      </c>
    </row>
    <row r="93" spans="1:13">
      <c r="A93" s="166">
        <v>86</v>
      </c>
      <c r="B93" s="11"/>
      <c r="C93" s="11"/>
      <c r="D93" s="11"/>
      <c r="E93" s="11"/>
      <c r="F93" s="11"/>
      <c r="G93" s="11"/>
      <c r="H93" s="121">
        <f t="shared" si="5"/>
        <v>0</v>
      </c>
      <c r="I93" s="121">
        <f t="shared" si="6"/>
        <v>0</v>
      </c>
      <c r="J93" s="121">
        <f t="shared" si="7"/>
        <v>0</v>
      </c>
      <c r="K93" s="121">
        <f t="shared" si="8"/>
        <v>0</v>
      </c>
      <c r="L93" s="121">
        <f t="shared" si="9"/>
        <v>0</v>
      </c>
      <c r="M93" s="195" t="str">
        <f>IF(C93&lt;&gt;"",(CONCATENATE("1.2.e_",'Valoració '!$D$7,"00",A93)),"")</f>
        <v/>
      </c>
    </row>
    <row r="94" spans="1:13">
      <c r="A94" s="166">
        <v>87</v>
      </c>
      <c r="B94" s="11"/>
      <c r="C94" s="11"/>
      <c r="D94" s="11"/>
      <c r="E94" s="11"/>
      <c r="F94" s="11"/>
      <c r="G94" s="11"/>
      <c r="H94" s="121">
        <f t="shared" si="5"/>
        <v>0</v>
      </c>
      <c r="I94" s="121">
        <f t="shared" si="6"/>
        <v>0</v>
      </c>
      <c r="J94" s="121">
        <f t="shared" si="7"/>
        <v>0</v>
      </c>
      <c r="K94" s="121">
        <f t="shared" si="8"/>
        <v>0</v>
      </c>
      <c r="L94" s="121">
        <f t="shared" si="9"/>
        <v>0</v>
      </c>
      <c r="M94" s="195" t="str">
        <f>IF(C94&lt;&gt;"",(CONCATENATE("1.2.e_",'Valoració '!$D$7,"00",A94)),"")</f>
        <v/>
      </c>
    </row>
    <row r="95" spans="1:13">
      <c r="A95" s="166">
        <v>88</v>
      </c>
      <c r="B95" s="11"/>
      <c r="C95" s="11"/>
      <c r="D95" s="11"/>
      <c r="E95" s="11"/>
      <c r="F95" s="11"/>
      <c r="G95" s="11"/>
      <c r="H95" s="121">
        <f t="shared" si="5"/>
        <v>0</v>
      </c>
      <c r="I95" s="121">
        <f t="shared" si="6"/>
        <v>0</v>
      </c>
      <c r="J95" s="121">
        <f t="shared" si="7"/>
        <v>0</v>
      </c>
      <c r="K95" s="121">
        <f t="shared" si="8"/>
        <v>0</v>
      </c>
      <c r="L95" s="121">
        <f t="shared" si="9"/>
        <v>0</v>
      </c>
      <c r="M95" s="195" t="str">
        <f>IF(C95&lt;&gt;"",(CONCATENATE("1.2.e_",'Valoració '!$D$7,"00",A95)),"")</f>
        <v/>
      </c>
    </row>
    <row r="96" spans="1:13">
      <c r="A96" s="166">
        <v>89</v>
      </c>
      <c r="B96" s="11"/>
      <c r="C96" s="11"/>
      <c r="D96" s="11"/>
      <c r="E96" s="11"/>
      <c r="F96" s="11"/>
      <c r="G96" s="11"/>
      <c r="H96" s="121">
        <f t="shared" si="5"/>
        <v>0</v>
      </c>
      <c r="I96" s="121">
        <f t="shared" si="6"/>
        <v>0</v>
      </c>
      <c r="J96" s="121">
        <f t="shared" si="7"/>
        <v>0</v>
      </c>
      <c r="K96" s="121">
        <f t="shared" si="8"/>
        <v>0</v>
      </c>
      <c r="L96" s="121">
        <f t="shared" si="9"/>
        <v>0</v>
      </c>
      <c r="M96" s="195" t="str">
        <f>IF(C96&lt;&gt;"",(CONCATENATE("1.2.e_",'Valoració '!$D$7,"00",A96)),"")</f>
        <v/>
      </c>
    </row>
    <row r="97" spans="1:13">
      <c r="A97" s="166">
        <v>90</v>
      </c>
      <c r="B97" s="11"/>
      <c r="C97" s="11"/>
      <c r="D97" s="11"/>
      <c r="E97" s="11"/>
      <c r="F97" s="11"/>
      <c r="G97" s="11"/>
      <c r="H97" s="121">
        <f t="shared" si="5"/>
        <v>0</v>
      </c>
      <c r="I97" s="121">
        <f t="shared" si="6"/>
        <v>0</v>
      </c>
      <c r="J97" s="121">
        <f t="shared" si="7"/>
        <v>0</v>
      </c>
      <c r="K97" s="121">
        <f t="shared" si="8"/>
        <v>0</v>
      </c>
      <c r="L97" s="121">
        <f t="shared" si="9"/>
        <v>0</v>
      </c>
      <c r="M97" s="195" t="str">
        <f>IF(C97&lt;&gt;"",(CONCATENATE("1.2.e_",'Valoració '!$D$7,"00",A97)),"")</f>
        <v/>
      </c>
    </row>
    <row r="98" spans="1:13">
      <c r="A98" s="166">
        <v>91</v>
      </c>
      <c r="B98" s="11"/>
      <c r="C98" s="11"/>
      <c r="D98" s="11"/>
      <c r="E98" s="11"/>
      <c r="F98" s="11"/>
      <c r="G98" s="11"/>
      <c r="H98" s="121">
        <f t="shared" si="5"/>
        <v>0</v>
      </c>
      <c r="I98" s="121">
        <f t="shared" si="6"/>
        <v>0</v>
      </c>
      <c r="J98" s="121">
        <f t="shared" si="7"/>
        <v>0</v>
      </c>
      <c r="K98" s="121">
        <f t="shared" si="8"/>
        <v>0</v>
      </c>
      <c r="L98" s="121">
        <f t="shared" si="9"/>
        <v>0</v>
      </c>
      <c r="M98" s="195" t="str">
        <f>IF(C98&lt;&gt;"",(CONCATENATE("1.2.e_",'Valoració '!$D$7,"00",A98)),"")</f>
        <v/>
      </c>
    </row>
    <row r="99" spans="1:13">
      <c r="A99" s="166">
        <v>92</v>
      </c>
      <c r="B99" s="11"/>
      <c r="C99" s="11"/>
      <c r="D99" s="11"/>
      <c r="E99" s="11"/>
      <c r="F99" s="11"/>
      <c r="G99" s="11"/>
      <c r="H99" s="121">
        <f t="shared" si="5"/>
        <v>0</v>
      </c>
      <c r="I99" s="121">
        <f t="shared" si="6"/>
        <v>0</v>
      </c>
      <c r="J99" s="121">
        <f t="shared" si="7"/>
        <v>0</v>
      </c>
      <c r="K99" s="121">
        <f t="shared" si="8"/>
        <v>0</v>
      </c>
      <c r="L99" s="121">
        <f t="shared" si="9"/>
        <v>0</v>
      </c>
      <c r="M99" s="195" t="str">
        <f>IF(C99&lt;&gt;"",(CONCATENATE("1.2.e_",'Valoració '!$D$7,"00",A99)),"")</f>
        <v/>
      </c>
    </row>
    <row r="100" spans="1:13">
      <c r="A100" s="166">
        <v>93</v>
      </c>
      <c r="B100" s="11"/>
      <c r="C100" s="11"/>
      <c r="D100" s="11"/>
      <c r="E100" s="11"/>
      <c r="F100" s="11"/>
      <c r="G100" s="11"/>
      <c r="H100" s="121">
        <f t="shared" si="5"/>
        <v>0</v>
      </c>
      <c r="I100" s="121">
        <f t="shared" si="6"/>
        <v>0</v>
      </c>
      <c r="J100" s="121">
        <f t="shared" si="7"/>
        <v>0</v>
      </c>
      <c r="K100" s="121">
        <f t="shared" si="8"/>
        <v>0</v>
      </c>
      <c r="L100" s="121">
        <f t="shared" si="9"/>
        <v>0</v>
      </c>
      <c r="M100" s="195" t="str">
        <f>IF(C100&lt;&gt;"",(CONCATENATE("1.2.e_",'Valoració '!$D$7,"00",A100)),"")</f>
        <v/>
      </c>
    </row>
    <row r="101" spans="1:13">
      <c r="A101" s="166">
        <v>94</v>
      </c>
      <c r="B101" s="11"/>
      <c r="C101" s="11"/>
      <c r="D101" s="11"/>
      <c r="E101" s="11"/>
      <c r="F101" s="11"/>
      <c r="G101" s="11"/>
      <c r="H101" s="121">
        <f t="shared" si="5"/>
        <v>0</v>
      </c>
      <c r="I101" s="121">
        <f t="shared" si="6"/>
        <v>0</v>
      </c>
      <c r="J101" s="121">
        <f t="shared" si="7"/>
        <v>0</v>
      </c>
      <c r="K101" s="121">
        <f t="shared" si="8"/>
        <v>0</v>
      </c>
      <c r="L101" s="121">
        <f t="shared" si="9"/>
        <v>0</v>
      </c>
      <c r="M101" s="195" t="str">
        <f>IF(C101&lt;&gt;"",(CONCATENATE("1.2.e_",'Valoració '!$D$7,"00",A101)),"")</f>
        <v/>
      </c>
    </row>
    <row r="102" spans="1:13">
      <c r="A102" s="166">
        <v>95</v>
      </c>
      <c r="B102" s="11"/>
      <c r="C102" s="11"/>
      <c r="D102" s="11"/>
      <c r="E102" s="11"/>
      <c r="F102" s="11"/>
      <c r="G102" s="11"/>
      <c r="H102" s="121">
        <f t="shared" si="5"/>
        <v>0</v>
      </c>
      <c r="I102" s="121">
        <f t="shared" si="6"/>
        <v>0</v>
      </c>
      <c r="J102" s="121">
        <f t="shared" si="7"/>
        <v>0</v>
      </c>
      <c r="K102" s="121">
        <f t="shared" si="8"/>
        <v>0</v>
      </c>
      <c r="L102" s="121">
        <f t="shared" si="9"/>
        <v>0</v>
      </c>
      <c r="M102" s="195" t="str">
        <f>IF(C102&lt;&gt;"",(CONCATENATE("1.2.e_",'Valoració '!$D$7,"00",A102)),"")</f>
        <v/>
      </c>
    </row>
    <row r="103" spans="1:13">
      <c r="A103" s="166">
        <v>96</v>
      </c>
      <c r="B103" s="11"/>
      <c r="C103" s="11"/>
      <c r="D103" s="11"/>
      <c r="E103" s="11"/>
      <c r="F103" s="11"/>
      <c r="G103" s="11"/>
      <c r="H103" s="121">
        <f t="shared" si="5"/>
        <v>0</v>
      </c>
      <c r="I103" s="121">
        <f t="shared" si="6"/>
        <v>0</v>
      </c>
      <c r="J103" s="121">
        <f t="shared" si="7"/>
        <v>0</v>
      </c>
      <c r="K103" s="121">
        <f t="shared" si="8"/>
        <v>0</v>
      </c>
      <c r="L103" s="121">
        <f t="shared" si="9"/>
        <v>0</v>
      </c>
      <c r="M103" s="195" t="str">
        <f>IF(C103&lt;&gt;"",(CONCATENATE("1.2.e_",'Valoració '!$D$7,"00",A103)),"")</f>
        <v/>
      </c>
    </row>
    <row r="104" spans="1:13">
      <c r="A104" s="166">
        <v>97</v>
      </c>
      <c r="B104" s="11"/>
      <c r="C104" s="11"/>
      <c r="D104" s="11"/>
      <c r="E104" s="11"/>
      <c r="F104" s="11"/>
      <c r="G104" s="11"/>
      <c r="H104" s="121">
        <f t="shared" si="5"/>
        <v>0</v>
      </c>
      <c r="I104" s="121">
        <f t="shared" si="6"/>
        <v>0</v>
      </c>
      <c r="J104" s="121">
        <f t="shared" si="7"/>
        <v>0</v>
      </c>
      <c r="K104" s="121">
        <f t="shared" si="8"/>
        <v>0</v>
      </c>
      <c r="L104" s="121">
        <f t="shared" si="9"/>
        <v>0</v>
      </c>
      <c r="M104" s="195" t="str">
        <f>IF(C104&lt;&gt;"",(CONCATENATE("1.2.e_",'Valoració '!$D$7,"00",A104)),"")</f>
        <v/>
      </c>
    </row>
    <row r="105" spans="1:13">
      <c r="A105" s="166">
        <v>98</v>
      </c>
      <c r="B105" s="11"/>
      <c r="C105" s="11"/>
      <c r="D105" s="11"/>
      <c r="E105" s="11"/>
      <c r="F105" s="11"/>
      <c r="G105" s="11"/>
      <c r="H105" s="121">
        <f t="shared" si="5"/>
        <v>0</v>
      </c>
      <c r="I105" s="121">
        <f t="shared" si="6"/>
        <v>0</v>
      </c>
      <c r="J105" s="121">
        <f t="shared" si="7"/>
        <v>0</v>
      </c>
      <c r="K105" s="121">
        <f t="shared" si="8"/>
        <v>0</v>
      </c>
      <c r="L105" s="121">
        <f t="shared" si="9"/>
        <v>0</v>
      </c>
      <c r="M105" s="195" t="str">
        <f>IF(C105&lt;&gt;"",(CONCATENATE("1.2.e_",'Valoració '!$D$7,"00",A105)),"")</f>
        <v/>
      </c>
    </row>
    <row r="106" spans="1:13">
      <c r="A106" s="166">
        <v>99</v>
      </c>
      <c r="B106" s="11"/>
      <c r="C106" s="11"/>
      <c r="D106" s="11"/>
      <c r="E106" s="11"/>
      <c r="F106" s="11"/>
      <c r="G106" s="11"/>
      <c r="H106" s="121">
        <f t="shared" si="5"/>
        <v>0</v>
      </c>
      <c r="I106" s="121">
        <f t="shared" si="6"/>
        <v>0</v>
      </c>
      <c r="J106" s="121">
        <f t="shared" si="7"/>
        <v>0</v>
      </c>
      <c r="K106" s="121">
        <f t="shared" si="8"/>
        <v>0</v>
      </c>
      <c r="L106" s="121">
        <f t="shared" si="9"/>
        <v>0</v>
      </c>
      <c r="M106" s="195" t="str">
        <f>IF(C106&lt;&gt;"",(CONCATENATE("1.2.e_",'Valoració '!$D$7,"00",A106)),"")</f>
        <v/>
      </c>
    </row>
    <row r="107" spans="1:13">
      <c r="A107" s="167">
        <v>100</v>
      </c>
      <c r="B107" s="179"/>
      <c r="C107" s="179"/>
      <c r="D107" s="179"/>
      <c r="E107" s="179"/>
      <c r="F107" s="179"/>
      <c r="G107" s="179"/>
      <c r="H107" s="198">
        <f t="shared" si="0"/>
        <v>0</v>
      </c>
      <c r="I107" s="198">
        <f t="shared" si="1"/>
        <v>0</v>
      </c>
      <c r="J107" s="198">
        <f t="shared" si="2"/>
        <v>0</v>
      </c>
      <c r="K107" s="198">
        <f t="shared" si="3"/>
        <v>0</v>
      </c>
      <c r="L107" s="198">
        <f t="shared" si="4"/>
        <v>0</v>
      </c>
      <c r="M107" s="195" t="str">
        <f>IF(C107&lt;&gt;"",(CONCATENATE("1.2.e_",'Valoració '!$D$7,"00",A107)),"")</f>
        <v/>
      </c>
    </row>
  </sheetData>
  <sheetProtection algorithmName="SHA-512" hashValue="Hjtjmbo2l10rnbpP7VNP8fthr9j5wyGTGzX2/zTyZkdDhvNSuUuMdEe+MuG5IAj70meRKJBSxrSSxx3WBCMUMw==" saltValue="8WBQ6wW08V5+5lvuv41klg==" spinCount="100000" sheet="1" objects="1" scenarios="1"/>
  <mergeCells count="1">
    <mergeCell ref="A6:M6"/>
  </mergeCells>
  <dataValidations count="3">
    <dataValidation type="list" allowBlank="1" showInputMessage="1" showErrorMessage="1" sqref="D8:D107" xr:uid="{00000000-0002-0000-0A00-000000000000}">
      <formula1>"Nacional, Internacional"</formula1>
    </dataValidation>
    <dataValidation type="list" allowBlank="1" showInputMessage="1" showErrorMessage="1" sqref="G8:G107" xr:uid="{00000000-0002-0000-0A00-000001000000}">
      <formula1>"Responsable, Participant"</formula1>
    </dataValidation>
    <dataValidation type="list" allowBlank="1" showInputMessage="1" showErrorMessage="1" sqref="B8:B107" xr:uid="{00000000-0002-0000-0A00-000002000000}">
      <formula1>"Conveni, Patent"</formula1>
    </dataValidation>
  </dataValidations>
  <hyperlinks>
    <hyperlink ref="T4" r:id="rId1" xr:uid="{00000000-0004-0000-0A00-000000000000}"/>
    <hyperlink ref="A4" r:id="rId2" xr:uid="{00000000-0004-0000-0A00-000001000000}"/>
  </hyperlinks>
  <pageMargins left="0.7" right="0.7" top="0.75" bottom="0.75" header="0.3" footer="0.3"/>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ull16"/>
  <dimension ref="A1:E109"/>
  <sheetViews>
    <sheetView workbookViewId="0">
      <selection activeCell="A7" sqref="A7"/>
    </sheetView>
  </sheetViews>
  <sheetFormatPr defaultColWidth="9.140625" defaultRowHeight="15"/>
  <cols>
    <col min="2" max="2" width="84.5703125" customWidth="1"/>
    <col min="3" max="3" width="42.5703125" customWidth="1"/>
    <col min="4" max="5" width="20.140625" customWidth="1"/>
  </cols>
  <sheetData>
    <row r="1" spans="1:5">
      <c r="A1" s="122" t="s">
        <v>521</v>
      </c>
      <c r="B1" s="73"/>
    </row>
    <row r="2" spans="1:5">
      <c r="A2" s="73" t="s">
        <v>453</v>
      </c>
      <c r="B2" s="73"/>
    </row>
    <row r="4" spans="1:5">
      <c r="A4" s="23" t="s">
        <v>454</v>
      </c>
    </row>
    <row r="6" spans="1:5">
      <c r="A6" s="358" t="s">
        <v>522</v>
      </c>
      <c r="B6" s="359"/>
      <c r="C6" s="359"/>
      <c r="D6" s="360"/>
    </row>
    <row r="7" spans="1:5" ht="34.5" customHeight="1">
      <c r="A7" s="172" t="s">
        <v>456</v>
      </c>
      <c r="B7" s="173" t="s">
        <v>523</v>
      </c>
      <c r="C7" s="173" t="s">
        <v>524</v>
      </c>
      <c r="D7" s="173" t="s">
        <v>525</v>
      </c>
      <c r="E7" s="174" t="s">
        <v>461</v>
      </c>
    </row>
    <row r="8" spans="1:5">
      <c r="A8" s="166">
        <v>1</v>
      </c>
      <c r="B8" s="24"/>
      <c r="C8" s="24"/>
      <c r="D8" s="158"/>
      <c r="E8" s="171" t="str">
        <f>IF(B8&lt;&gt;0,(CONCATENATE("12f_",'Valoració '!$D$7,"00",A8))," ")</f>
        <v xml:space="preserve"> </v>
      </c>
    </row>
    <row r="9" spans="1:5">
      <c r="A9" s="166">
        <v>2</v>
      </c>
      <c r="B9" s="24"/>
      <c r="C9" s="24"/>
      <c r="D9" s="158"/>
      <c r="E9" s="171" t="str">
        <f>IF(B9&lt;&gt;0,(CONCATENATE("12f_",'Valoració '!$D$7,"00",A9))," ")</f>
        <v xml:space="preserve"> </v>
      </c>
    </row>
    <row r="10" spans="1:5">
      <c r="A10" s="166">
        <v>3</v>
      </c>
      <c r="B10" s="24"/>
      <c r="C10" s="24"/>
      <c r="D10" s="158"/>
      <c r="E10" s="171" t="str">
        <f>IF(B10&lt;&gt;0,(CONCATENATE("12f_",'Valoració '!$D$7,"00",A10))," ")</f>
        <v xml:space="preserve"> </v>
      </c>
    </row>
    <row r="11" spans="1:5">
      <c r="A11" s="166">
        <v>4</v>
      </c>
      <c r="B11" s="24"/>
      <c r="C11" s="24"/>
      <c r="D11" s="158"/>
      <c r="E11" s="171" t="str">
        <f>IF(B11&lt;&gt;0,(CONCATENATE("12f_",'Valoració '!$D$7,"00",A11))," ")</f>
        <v xml:space="preserve"> </v>
      </c>
    </row>
    <row r="12" spans="1:5">
      <c r="A12" s="166">
        <v>5</v>
      </c>
      <c r="B12" s="24"/>
      <c r="C12" s="24"/>
      <c r="D12" s="158"/>
      <c r="E12" s="171" t="str">
        <f>IF(B12&lt;&gt;0,(CONCATENATE("12f_",'Valoració '!$D$7,"00",A12))," ")</f>
        <v xml:space="preserve"> </v>
      </c>
    </row>
    <row r="13" spans="1:5">
      <c r="A13" s="166">
        <v>6</v>
      </c>
      <c r="B13" s="24"/>
      <c r="C13" s="24"/>
      <c r="D13" s="158"/>
      <c r="E13" s="171" t="str">
        <f>IF(B13&lt;&gt;0,(CONCATENATE("12f_",'Valoració '!$D$7,"00",A13))," ")</f>
        <v xml:space="preserve"> </v>
      </c>
    </row>
    <row r="14" spans="1:5">
      <c r="A14" s="166">
        <v>7</v>
      </c>
      <c r="B14" s="11"/>
      <c r="C14" s="11"/>
      <c r="D14" s="285"/>
      <c r="E14" s="171" t="str">
        <f>IF(B14&lt;&gt;0,(CONCATENATE("12f_",'Valoració '!$D$7,"00",A14))," ")</f>
        <v xml:space="preserve"> </v>
      </c>
    </row>
    <row r="15" spans="1:5">
      <c r="A15" s="166">
        <v>8</v>
      </c>
      <c r="B15" s="11"/>
      <c r="C15" s="11"/>
      <c r="D15" s="285"/>
      <c r="E15" s="171" t="str">
        <f>IF(B15&lt;&gt;0,(CONCATENATE("12f_",'Valoració '!$D$7,"00",A15))," ")</f>
        <v xml:space="preserve"> </v>
      </c>
    </row>
    <row r="16" spans="1:5">
      <c r="A16" s="166">
        <v>9</v>
      </c>
      <c r="B16" s="11"/>
      <c r="C16" s="11"/>
      <c r="D16" s="285"/>
      <c r="E16" s="171" t="str">
        <f>IF(B16&lt;&gt;0,(CONCATENATE("12f_",'Valoració '!$D$7,"00",A16))," ")</f>
        <v xml:space="preserve"> </v>
      </c>
    </row>
    <row r="17" spans="1:5">
      <c r="A17" s="166">
        <v>10</v>
      </c>
      <c r="B17" s="11"/>
      <c r="C17" s="11"/>
      <c r="D17" s="285"/>
      <c r="E17" s="171" t="str">
        <f>IF(B17&lt;&gt;0,(CONCATENATE("12f_",'Valoració '!$D$7,"00",A17))," ")</f>
        <v xml:space="preserve"> </v>
      </c>
    </row>
    <row r="18" spans="1:5">
      <c r="A18" s="166">
        <v>11</v>
      </c>
      <c r="B18" s="11"/>
      <c r="C18" s="11"/>
      <c r="D18" s="285"/>
      <c r="E18" s="171" t="str">
        <f>IF(B18&lt;&gt;0,(CONCATENATE("12f_",'Valoració '!$D$7,"00",A18))," ")</f>
        <v xml:space="preserve"> </v>
      </c>
    </row>
    <row r="19" spans="1:5">
      <c r="A19" s="166">
        <v>12</v>
      </c>
      <c r="B19" s="11"/>
      <c r="C19" s="11"/>
      <c r="D19" s="285"/>
      <c r="E19" s="171" t="str">
        <f>IF(B19&lt;&gt;0,(CONCATENATE("12f_",'Valoració '!$D$7,"00",A19))," ")</f>
        <v xml:space="preserve"> </v>
      </c>
    </row>
    <row r="20" spans="1:5">
      <c r="A20" s="166">
        <v>13</v>
      </c>
      <c r="B20" s="11"/>
      <c r="C20" s="11"/>
      <c r="D20" s="285"/>
      <c r="E20" s="171" t="str">
        <f>IF(B20&lt;&gt;0,(CONCATENATE("12f_",'Valoració '!$D$7,"00",A20))," ")</f>
        <v xml:space="preserve"> </v>
      </c>
    </row>
    <row r="21" spans="1:5">
      <c r="A21" s="166">
        <v>14</v>
      </c>
      <c r="B21" s="11"/>
      <c r="C21" s="11"/>
      <c r="D21" s="285"/>
      <c r="E21" s="171" t="str">
        <f>IF(B21&lt;&gt;0,(CONCATENATE("12f_",'Valoració '!$D$7,"00",A21))," ")</f>
        <v xml:space="preserve"> </v>
      </c>
    </row>
    <row r="22" spans="1:5">
      <c r="A22" s="166">
        <v>15</v>
      </c>
      <c r="B22" s="11"/>
      <c r="C22" s="11"/>
      <c r="D22" s="285"/>
      <c r="E22" s="171" t="str">
        <f>IF(B22&lt;&gt;0,(CONCATENATE("12f_",'Valoració '!$D$7,"00",A22))," ")</f>
        <v xml:space="preserve"> </v>
      </c>
    </row>
    <row r="23" spans="1:5">
      <c r="A23" s="166">
        <v>16</v>
      </c>
      <c r="B23" s="11"/>
      <c r="C23" s="11"/>
      <c r="D23" s="285"/>
      <c r="E23" s="171" t="str">
        <f>IF(B23&lt;&gt;0,(CONCATENATE("12f_",'Valoració '!$D$7,"00",A23))," ")</f>
        <v xml:space="preserve"> </v>
      </c>
    </row>
    <row r="24" spans="1:5">
      <c r="A24" s="166">
        <v>17</v>
      </c>
      <c r="B24" s="11"/>
      <c r="C24" s="11"/>
      <c r="D24" s="285"/>
      <c r="E24" s="171" t="str">
        <f>IF(B24&lt;&gt;0,(CONCATENATE("12f_",'Valoració '!$D$7,"00",A24))," ")</f>
        <v xml:space="preserve"> </v>
      </c>
    </row>
    <row r="25" spans="1:5">
      <c r="A25" s="166">
        <v>18</v>
      </c>
      <c r="B25" s="11"/>
      <c r="C25" s="11"/>
      <c r="D25" s="285"/>
      <c r="E25" s="171" t="str">
        <f>IF(B25&lt;&gt;0,(CONCATENATE("12f_",'Valoració '!$D$7,"00",A25))," ")</f>
        <v xml:space="preserve"> </v>
      </c>
    </row>
    <row r="26" spans="1:5">
      <c r="A26" s="166">
        <v>19</v>
      </c>
      <c r="B26" s="11"/>
      <c r="C26" s="11"/>
      <c r="D26" s="285"/>
      <c r="E26" s="171" t="str">
        <f>IF(B26&lt;&gt;0,(CONCATENATE("12f_",'Valoració '!$D$7,"00",A26))," ")</f>
        <v xml:space="preserve"> </v>
      </c>
    </row>
    <row r="27" spans="1:5">
      <c r="A27" s="166">
        <v>20</v>
      </c>
      <c r="B27" s="11"/>
      <c r="C27" s="11"/>
      <c r="D27" s="285"/>
      <c r="E27" s="171" t="str">
        <f>IF(B27&lt;&gt;0,(CONCATENATE("12f_",'Valoració '!$D$7,"00",A27))," ")</f>
        <v xml:space="preserve"> </v>
      </c>
    </row>
    <row r="28" spans="1:5">
      <c r="A28" s="166">
        <v>21</v>
      </c>
      <c r="B28" s="11"/>
      <c r="C28" s="11"/>
      <c r="D28" s="285"/>
      <c r="E28" s="171" t="str">
        <f>IF(B28&lt;&gt;0,(CONCATENATE("12f_",'Valoració '!$D$7,"00",A28))," ")</f>
        <v xml:space="preserve"> </v>
      </c>
    </row>
    <row r="29" spans="1:5">
      <c r="A29" s="166">
        <v>22</v>
      </c>
      <c r="B29" s="11"/>
      <c r="C29" s="11"/>
      <c r="D29" s="285"/>
      <c r="E29" s="171" t="str">
        <f>IF(B29&lt;&gt;0,(CONCATENATE("12f_",'Valoració '!$D$7,"00",A29))," ")</f>
        <v xml:space="preserve"> </v>
      </c>
    </row>
    <row r="30" spans="1:5">
      <c r="A30" s="166">
        <v>23</v>
      </c>
      <c r="B30" s="11"/>
      <c r="C30" s="11"/>
      <c r="D30" s="285"/>
      <c r="E30" s="171" t="str">
        <f>IF(B30&lt;&gt;0,(CONCATENATE("12f_",'Valoració '!$D$7,"00",A30))," ")</f>
        <v xml:space="preserve"> </v>
      </c>
    </row>
    <row r="31" spans="1:5">
      <c r="A31" s="166">
        <v>24</v>
      </c>
      <c r="B31" s="11"/>
      <c r="C31" s="11"/>
      <c r="D31" s="285"/>
      <c r="E31" s="171" t="str">
        <f>IF(B31&lt;&gt;0,(CONCATENATE("12f_",'Valoració '!$D$7,"00",A31))," ")</f>
        <v xml:space="preserve"> </v>
      </c>
    </row>
    <row r="32" spans="1:5">
      <c r="A32" s="166">
        <v>25</v>
      </c>
      <c r="B32" s="11"/>
      <c r="C32" s="11"/>
      <c r="D32" s="285"/>
      <c r="E32" s="171" t="str">
        <f>IF(B32&lt;&gt;0,(CONCATENATE("12f_",'Valoració '!$D$7,"00",A32))," ")</f>
        <v xml:space="preserve"> </v>
      </c>
    </row>
    <row r="33" spans="1:5">
      <c r="A33" s="166">
        <v>26</v>
      </c>
      <c r="B33" s="11"/>
      <c r="C33" s="11"/>
      <c r="D33" s="285"/>
      <c r="E33" s="171" t="str">
        <f>IF(B33&lt;&gt;0,(CONCATENATE("12f_",'Valoració '!$D$7,"00",A33))," ")</f>
        <v xml:space="preserve"> </v>
      </c>
    </row>
    <row r="34" spans="1:5">
      <c r="A34" s="166">
        <v>27</v>
      </c>
      <c r="B34" s="11"/>
      <c r="C34" s="11"/>
      <c r="D34" s="285"/>
      <c r="E34" s="171" t="str">
        <f>IF(B34&lt;&gt;0,(CONCATENATE("12f_",'Valoració '!$D$7,"00",A34))," ")</f>
        <v xml:space="preserve"> </v>
      </c>
    </row>
    <row r="35" spans="1:5">
      <c r="A35" s="166">
        <v>28</v>
      </c>
      <c r="B35" s="11"/>
      <c r="C35" s="11"/>
      <c r="D35" s="285"/>
      <c r="E35" s="171" t="str">
        <f>IF(B35&lt;&gt;0,(CONCATENATE("12f_",'Valoració '!$D$7,"00",A35))," ")</f>
        <v xml:space="preserve"> </v>
      </c>
    </row>
    <row r="36" spans="1:5">
      <c r="A36" s="166">
        <v>29</v>
      </c>
      <c r="B36" s="11"/>
      <c r="C36" s="11"/>
      <c r="D36" s="285"/>
      <c r="E36" s="171" t="str">
        <f>IF(B36&lt;&gt;0,(CONCATENATE("12f_",'Valoració '!$D$7,"00",A36))," ")</f>
        <v xml:space="preserve"> </v>
      </c>
    </row>
    <row r="37" spans="1:5">
      <c r="A37" s="166">
        <v>30</v>
      </c>
      <c r="B37" s="11"/>
      <c r="C37" s="11"/>
      <c r="D37" s="285"/>
      <c r="E37" s="171" t="str">
        <f>IF(B37&lt;&gt;0,(CONCATENATE("12f_",'Valoració '!$D$7,"00",A37))," ")</f>
        <v xml:space="preserve"> </v>
      </c>
    </row>
    <row r="38" spans="1:5">
      <c r="A38" s="166">
        <v>31</v>
      </c>
      <c r="B38" s="11"/>
      <c r="C38" s="11"/>
      <c r="D38" s="285"/>
      <c r="E38" s="171" t="str">
        <f>IF(B38&lt;&gt;0,(CONCATENATE("12f_",'Valoració '!$D$7,"00",A38))," ")</f>
        <v xml:space="preserve"> </v>
      </c>
    </row>
    <row r="39" spans="1:5">
      <c r="A39" s="166">
        <v>32</v>
      </c>
      <c r="B39" s="11"/>
      <c r="C39" s="11"/>
      <c r="D39" s="285"/>
      <c r="E39" s="171" t="str">
        <f>IF(B39&lt;&gt;0,(CONCATENATE("12f_",'Valoració '!$D$7,"00",A39))," ")</f>
        <v xml:space="preserve"> </v>
      </c>
    </row>
    <row r="40" spans="1:5">
      <c r="A40" s="166">
        <v>33</v>
      </c>
      <c r="B40" s="11"/>
      <c r="C40" s="11"/>
      <c r="D40" s="285"/>
      <c r="E40" s="171" t="str">
        <f>IF(B40&lt;&gt;0,(CONCATENATE("12f_",'Valoració '!$D$7,"00",A40))," ")</f>
        <v xml:space="preserve"> </v>
      </c>
    </row>
    <row r="41" spans="1:5">
      <c r="A41" s="166">
        <v>34</v>
      </c>
      <c r="B41" s="11"/>
      <c r="C41" s="11"/>
      <c r="D41" s="285"/>
      <c r="E41" s="171" t="str">
        <f>IF(B41&lt;&gt;0,(CONCATENATE("12f_",'Valoració '!$D$7,"00",A41))," ")</f>
        <v xml:space="preserve"> </v>
      </c>
    </row>
    <row r="42" spans="1:5">
      <c r="A42" s="166">
        <v>35</v>
      </c>
      <c r="B42" s="11"/>
      <c r="C42" s="11"/>
      <c r="D42" s="285"/>
      <c r="E42" s="171" t="str">
        <f>IF(B42&lt;&gt;0,(CONCATENATE("12f_",'Valoració '!$D$7,"00",A42))," ")</f>
        <v xml:space="preserve"> </v>
      </c>
    </row>
    <row r="43" spans="1:5">
      <c r="A43" s="166">
        <v>36</v>
      </c>
      <c r="B43" s="11"/>
      <c r="C43" s="11"/>
      <c r="D43" s="285"/>
      <c r="E43" s="171" t="str">
        <f>IF(B43&lt;&gt;0,(CONCATENATE("12f_",'Valoració '!$D$7,"00",A43))," ")</f>
        <v xml:space="preserve"> </v>
      </c>
    </row>
    <row r="44" spans="1:5">
      <c r="A44" s="166">
        <v>37</v>
      </c>
      <c r="B44" s="11"/>
      <c r="C44" s="11"/>
      <c r="D44" s="285"/>
      <c r="E44" s="171" t="str">
        <f>IF(B44&lt;&gt;0,(CONCATENATE("12f_",'Valoració '!$D$7,"00",A44))," ")</f>
        <v xml:space="preserve"> </v>
      </c>
    </row>
    <row r="45" spans="1:5">
      <c r="A45" s="166">
        <v>38</v>
      </c>
      <c r="B45" s="11"/>
      <c r="C45" s="11"/>
      <c r="D45" s="285"/>
      <c r="E45" s="171" t="str">
        <f>IF(B45&lt;&gt;0,(CONCATENATE("12f_",'Valoració '!$D$7,"00",A45))," ")</f>
        <v xml:space="preserve"> </v>
      </c>
    </row>
    <row r="46" spans="1:5">
      <c r="A46" s="166">
        <v>39</v>
      </c>
      <c r="B46" s="11"/>
      <c r="C46" s="11"/>
      <c r="D46" s="285"/>
      <c r="E46" s="171" t="str">
        <f>IF(B46&lt;&gt;0,(CONCATENATE("12f_",'Valoració '!$D$7,"00",A46))," ")</f>
        <v xml:space="preserve"> </v>
      </c>
    </row>
    <row r="47" spans="1:5">
      <c r="A47" s="166">
        <v>40</v>
      </c>
      <c r="B47" s="11"/>
      <c r="C47" s="11"/>
      <c r="D47" s="285"/>
      <c r="E47" s="171" t="str">
        <f>IF(B47&lt;&gt;0,(CONCATENATE("12f_",'Valoració '!$D$7,"00",A47))," ")</f>
        <v xml:space="preserve"> </v>
      </c>
    </row>
    <row r="48" spans="1:5">
      <c r="A48" s="166">
        <v>41</v>
      </c>
      <c r="B48" s="11"/>
      <c r="C48" s="11"/>
      <c r="D48" s="285"/>
      <c r="E48" s="171" t="str">
        <f>IF(B48&lt;&gt;0,(CONCATENATE("12f_",'Valoració '!$D$7,"00",A48))," ")</f>
        <v xml:space="preserve"> </v>
      </c>
    </row>
    <row r="49" spans="1:5">
      <c r="A49" s="166">
        <v>42</v>
      </c>
      <c r="B49" s="11"/>
      <c r="C49" s="11"/>
      <c r="D49" s="285"/>
      <c r="E49" s="171" t="str">
        <f>IF(B49&lt;&gt;0,(CONCATENATE("12f_",'Valoració '!$D$7,"00",A49))," ")</f>
        <v xml:space="preserve"> </v>
      </c>
    </row>
    <row r="50" spans="1:5">
      <c r="A50" s="166">
        <v>43</v>
      </c>
      <c r="B50" s="11"/>
      <c r="C50" s="11"/>
      <c r="D50" s="285"/>
      <c r="E50" s="171" t="str">
        <f>IF(B50&lt;&gt;0,(CONCATENATE("12f_",'Valoració '!$D$7,"00",A50))," ")</f>
        <v xml:space="preserve"> </v>
      </c>
    </row>
    <row r="51" spans="1:5">
      <c r="A51" s="166">
        <v>44</v>
      </c>
      <c r="B51" s="11"/>
      <c r="C51" s="11"/>
      <c r="D51" s="285"/>
      <c r="E51" s="171" t="str">
        <f>IF(B51&lt;&gt;0,(CONCATENATE("12f_",'Valoració '!$D$7,"00",A51))," ")</f>
        <v xml:space="preserve"> </v>
      </c>
    </row>
    <row r="52" spans="1:5">
      <c r="A52" s="166">
        <v>45</v>
      </c>
      <c r="B52" s="11"/>
      <c r="C52" s="11"/>
      <c r="D52" s="285"/>
      <c r="E52" s="171" t="str">
        <f>IF(B52&lt;&gt;0,(CONCATENATE("12f_",'Valoració '!$D$7,"00",A52))," ")</f>
        <v xml:space="preserve"> </v>
      </c>
    </row>
    <row r="53" spans="1:5">
      <c r="A53" s="166">
        <v>46</v>
      </c>
      <c r="B53" s="11"/>
      <c r="C53" s="11"/>
      <c r="D53" s="285"/>
      <c r="E53" s="171" t="str">
        <f>IF(B53&lt;&gt;0,(CONCATENATE("12f_",'Valoració '!$D$7,"00",A53))," ")</f>
        <v xml:space="preserve"> </v>
      </c>
    </row>
    <row r="54" spans="1:5">
      <c r="A54" s="166">
        <v>47</v>
      </c>
      <c r="B54" s="11"/>
      <c r="C54" s="11"/>
      <c r="D54" s="285"/>
      <c r="E54" s="171" t="str">
        <f>IF(B54&lt;&gt;0,(CONCATENATE("12f_",'Valoració '!$D$7,"00",A54))," ")</f>
        <v xml:space="preserve"> </v>
      </c>
    </row>
    <row r="55" spans="1:5">
      <c r="A55" s="166">
        <v>48</v>
      </c>
      <c r="B55" s="11"/>
      <c r="C55" s="11"/>
      <c r="D55" s="285"/>
      <c r="E55" s="171" t="str">
        <f>IF(B55&lt;&gt;0,(CONCATENATE("12f_",'Valoració '!$D$7,"00",A55))," ")</f>
        <v xml:space="preserve"> </v>
      </c>
    </row>
    <row r="56" spans="1:5">
      <c r="A56" s="166">
        <v>49</v>
      </c>
      <c r="B56" s="11"/>
      <c r="C56" s="11"/>
      <c r="D56" s="285"/>
      <c r="E56" s="171" t="str">
        <f>IF(B56&lt;&gt;0,(CONCATENATE("12f_",'Valoració '!$D$7,"00",A56))," ")</f>
        <v xml:space="preserve"> </v>
      </c>
    </row>
    <row r="57" spans="1:5">
      <c r="A57" s="166">
        <v>50</v>
      </c>
      <c r="B57" s="11"/>
      <c r="C57" s="11"/>
      <c r="D57" s="285"/>
      <c r="E57" s="171" t="str">
        <f>IF(B57&lt;&gt;0,(CONCATENATE("12f_",'Valoració '!$D$7,"00",A57))," ")</f>
        <v xml:space="preserve"> </v>
      </c>
    </row>
    <row r="58" spans="1:5">
      <c r="A58" s="166">
        <v>51</v>
      </c>
      <c r="B58" s="11"/>
      <c r="C58" s="11"/>
      <c r="D58" s="285"/>
      <c r="E58" s="171" t="str">
        <f>IF(B58&lt;&gt;0,(CONCATENATE("12f_",'Valoració '!$D$7,"00",A58))," ")</f>
        <v xml:space="preserve"> </v>
      </c>
    </row>
    <row r="59" spans="1:5">
      <c r="A59" s="166">
        <v>52</v>
      </c>
      <c r="B59" s="11"/>
      <c r="C59" s="11"/>
      <c r="D59" s="285"/>
      <c r="E59" s="171" t="str">
        <f>IF(B59&lt;&gt;0,(CONCATENATE("12f_",'Valoració '!$D$7,"00",A59))," ")</f>
        <v xml:space="preserve"> </v>
      </c>
    </row>
    <row r="60" spans="1:5">
      <c r="A60" s="166">
        <v>53</v>
      </c>
      <c r="B60" s="11"/>
      <c r="C60" s="11"/>
      <c r="D60" s="285"/>
      <c r="E60" s="171" t="str">
        <f>IF(B60&lt;&gt;0,(CONCATENATE("12f_",'Valoració '!$D$7,"00",A60))," ")</f>
        <v xml:space="preserve"> </v>
      </c>
    </row>
    <row r="61" spans="1:5">
      <c r="A61" s="166">
        <v>54</v>
      </c>
      <c r="B61" s="11"/>
      <c r="C61" s="11"/>
      <c r="D61" s="285"/>
      <c r="E61" s="171" t="str">
        <f>IF(B61&lt;&gt;0,(CONCATENATE("12f_",'Valoració '!$D$7,"00",A61))," ")</f>
        <v xml:space="preserve"> </v>
      </c>
    </row>
    <row r="62" spans="1:5">
      <c r="A62" s="166">
        <v>55</v>
      </c>
      <c r="B62" s="11"/>
      <c r="C62" s="11"/>
      <c r="D62" s="285"/>
      <c r="E62" s="171" t="str">
        <f>IF(B62&lt;&gt;0,(CONCATENATE("12f_",'Valoració '!$D$7,"00",A62))," ")</f>
        <v xml:space="preserve"> </v>
      </c>
    </row>
    <row r="63" spans="1:5">
      <c r="A63" s="166">
        <v>56</v>
      </c>
      <c r="B63" s="11"/>
      <c r="C63" s="11"/>
      <c r="D63" s="285"/>
      <c r="E63" s="171" t="str">
        <f>IF(B63&lt;&gt;0,(CONCATENATE("12f_",'Valoració '!$D$7,"00",A63))," ")</f>
        <v xml:space="preserve"> </v>
      </c>
    </row>
    <row r="64" spans="1:5">
      <c r="A64" s="166">
        <v>57</v>
      </c>
      <c r="B64" s="11"/>
      <c r="C64" s="11"/>
      <c r="D64" s="285"/>
      <c r="E64" s="171" t="str">
        <f>IF(B64&lt;&gt;0,(CONCATENATE("12f_",'Valoració '!$D$7,"00",A64))," ")</f>
        <v xml:space="preserve"> </v>
      </c>
    </row>
    <row r="65" spans="1:5">
      <c r="A65" s="166">
        <v>58</v>
      </c>
      <c r="B65" s="11"/>
      <c r="C65" s="11"/>
      <c r="D65" s="285"/>
      <c r="E65" s="171" t="str">
        <f>IF(B65&lt;&gt;0,(CONCATENATE("12f_",'Valoració '!$D$7,"00",A65))," ")</f>
        <v xml:space="preserve"> </v>
      </c>
    </row>
    <row r="66" spans="1:5">
      <c r="A66" s="166">
        <v>59</v>
      </c>
      <c r="B66" s="11"/>
      <c r="C66" s="11"/>
      <c r="D66" s="285"/>
      <c r="E66" s="171" t="str">
        <f>IF(B66&lt;&gt;0,(CONCATENATE("12f_",'Valoració '!$D$7,"00",A66))," ")</f>
        <v xml:space="preserve"> </v>
      </c>
    </row>
    <row r="67" spans="1:5">
      <c r="A67" s="166">
        <v>60</v>
      </c>
      <c r="B67" s="11"/>
      <c r="C67" s="11"/>
      <c r="D67" s="285"/>
      <c r="E67" s="171" t="str">
        <f>IF(B67&lt;&gt;0,(CONCATENATE("12f_",'Valoració '!$D$7,"00",A67))," ")</f>
        <v xml:space="preserve"> </v>
      </c>
    </row>
    <row r="68" spans="1:5">
      <c r="A68" s="166">
        <v>61</v>
      </c>
      <c r="B68" s="11"/>
      <c r="C68" s="11"/>
      <c r="D68" s="285"/>
      <c r="E68" s="171" t="str">
        <f>IF(B68&lt;&gt;0,(CONCATENATE("12f_",'Valoració '!$D$7,"00",A68))," ")</f>
        <v xml:space="preserve"> </v>
      </c>
    </row>
    <row r="69" spans="1:5">
      <c r="A69" s="166">
        <v>62</v>
      </c>
      <c r="B69" s="11"/>
      <c r="C69" s="11"/>
      <c r="D69" s="285"/>
      <c r="E69" s="171" t="str">
        <f>IF(B69&lt;&gt;0,(CONCATENATE("12f_",'Valoració '!$D$7,"00",A69))," ")</f>
        <v xml:space="preserve"> </v>
      </c>
    </row>
    <row r="70" spans="1:5">
      <c r="A70" s="166">
        <v>63</v>
      </c>
      <c r="B70" s="11"/>
      <c r="C70" s="11"/>
      <c r="D70" s="285"/>
      <c r="E70" s="171" t="str">
        <f>IF(B70&lt;&gt;0,(CONCATENATE("12f_",'Valoració '!$D$7,"00",A70))," ")</f>
        <v xml:space="preserve"> </v>
      </c>
    </row>
    <row r="71" spans="1:5">
      <c r="A71" s="166">
        <v>64</v>
      </c>
      <c r="B71" s="11"/>
      <c r="C71" s="11"/>
      <c r="D71" s="285"/>
      <c r="E71" s="171" t="str">
        <f>IF(B71&lt;&gt;0,(CONCATENATE("12f_",'Valoració '!$D$7,"00",A71))," ")</f>
        <v xml:space="preserve"> </v>
      </c>
    </row>
    <row r="72" spans="1:5">
      <c r="A72" s="166">
        <v>65</v>
      </c>
      <c r="B72" s="11"/>
      <c r="C72" s="11"/>
      <c r="D72" s="285"/>
      <c r="E72" s="171" t="str">
        <f>IF(B72&lt;&gt;0,(CONCATENATE("12f_",'Valoració '!$D$7,"00",A72))," ")</f>
        <v xml:space="preserve"> </v>
      </c>
    </row>
    <row r="73" spans="1:5">
      <c r="A73" s="166">
        <v>66</v>
      </c>
      <c r="B73" s="11"/>
      <c r="C73" s="11"/>
      <c r="D73" s="285"/>
      <c r="E73" s="171" t="str">
        <f>IF(B73&lt;&gt;0,(CONCATENATE("12f_",'Valoració '!$D$7,"00",A73))," ")</f>
        <v xml:space="preserve"> </v>
      </c>
    </row>
    <row r="74" spans="1:5">
      <c r="A74" s="166">
        <v>67</v>
      </c>
      <c r="B74" s="11"/>
      <c r="C74" s="11"/>
      <c r="D74" s="285"/>
      <c r="E74" s="171" t="str">
        <f>IF(B74&lt;&gt;0,(CONCATENATE("12f_",'Valoració '!$D$7,"00",A74))," ")</f>
        <v xml:space="preserve"> </v>
      </c>
    </row>
    <row r="75" spans="1:5">
      <c r="A75" s="166">
        <v>68</v>
      </c>
      <c r="B75" s="11"/>
      <c r="C75" s="11"/>
      <c r="D75" s="285"/>
      <c r="E75" s="171" t="str">
        <f>IF(B75&lt;&gt;0,(CONCATENATE("12f_",'Valoració '!$D$7,"00",A75))," ")</f>
        <v xml:space="preserve"> </v>
      </c>
    </row>
    <row r="76" spans="1:5">
      <c r="A76" s="166">
        <v>69</v>
      </c>
      <c r="B76" s="11"/>
      <c r="C76" s="11"/>
      <c r="D76" s="285"/>
      <c r="E76" s="171" t="str">
        <f>IF(B76&lt;&gt;0,(CONCATENATE("12f_",'Valoració '!$D$7,"00",A76))," ")</f>
        <v xml:space="preserve"> </v>
      </c>
    </row>
    <row r="77" spans="1:5">
      <c r="A77" s="166">
        <v>70</v>
      </c>
      <c r="B77" s="11"/>
      <c r="C77" s="11"/>
      <c r="D77" s="285"/>
      <c r="E77" s="171" t="str">
        <f>IF(B77&lt;&gt;0,(CONCATENATE("12f_",'Valoració '!$D$7,"00",A77))," ")</f>
        <v xml:space="preserve"> </v>
      </c>
    </row>
    <row r="78" spans="1:5">
      <c r="A78" s="166">
        <v>71</v>
      </c>
      <c r="B78" s="11"/>
      <c r="C78" s="11"/>
      <c r="D78" s="285"/>
      <c r="E78" s="171" t="str">
        <f>IF(B78&lt;&gt;0,(CONCATENATE("12f_",'Valoració '!$D$7,"00",A78))," ")</f>
        <v xml:space="preserve"> </v>
      </c>
    </row>
    <row r="79" spans="1:5">
      <c r="A79" s="166">
        <v>72</v>
      </c>
      <c r="B79" s="11"/>
      <c r="C79" s="11"/>
      <c r="D79" s="285"/>
      <c r="E79" s="171" t="str">
        <f>IF(B79&lt;&gt;0,(CONCATENATE("12f_",'Valoració '!$D$7,"00",A79))," ")</f>
        <v xml:space="preserve"> </v>
      </c>
    </row>
    <row r="80" spans="1:5">
      <c r="A80" s="166">
        <v>73</v>
      </c>
      <c r="B80" s="11"/>
      <c r="C80" s="11"/>
      <c r="D80" s="285"/>
      <c r="E80" s="171" t="str">
        <f>IF(B80&lt;&gt;0,(CONCATENATE("12f_",'Valoració '!$D$7,"00",A80))," ")</f>
        <v xml:space="preserve"> </v>
      </c>
    </row>
    <row r="81" spans="1:5">
      <c r="A81" s="166">
        <v>74</v>
      </c>
      <c r="B81" s="11"/>
      <c r="C81" s="11"/>
      <c r="D81" s="285"/>
      <c r="E81" s="171" t="str">
        <f>IF(B81&lt;&gt;0,(CONCATENATE("12f_",'Valoració '!$D$7,"00",A81))," ")</f>
        <v xml:space="preserve"> </v>
      </c>
    </row>
    <row r="82" spans="1:5">
      <c r="A82" s="166">
        <v>75</v>
      </c>
      <c r="B82" s="11"/>
      <c r="C82" s="11"/>
      <c r="D82" s="285"/>
      <c r="E82" s="171" t="str">
        <f>IF(B82&lt;&gt;0,(CONCATENATE("12f_",'Valoració '!$D$7,"00",A82))," ")</f>
        <v xml:space="preserve"> </v>
      </c>
    </row>
    <row r="83" spans="1:5">
      <c r="A83" s="166">
        <v>76</v>
      </c>
      <c r="B83" s="11"/>
      <c r="C83" s="11"/>
      <c r="D83" s="285"/>
      <c r="E83" s="171" t="str">
        <f>IF(B83&lt;&gt;0,(CONCATENATE("12f_",'Valoració '!$D$7,"00",A83))," ")</f>
        <v xml:space="preserve"> </v>
      </c>
    </row>
    <row r="84" spans="1:5">
      <c r="A84" s="166">
        <v>77</v>
      </c>
      <c r="B84" s="11"/>
      <c r="C84" s="11"/>
      <c r="D84" s="285"/>
      <c r="E84" s="171" t="str">
        <f>IF(B84&lt;&gt;0,(CONCATENATE("12f_",'Valoració '!$D$7,"00",A84))," ")</f>
        <v xml:space="preserve"> </v>
      </c>
    </row>
    <row r="85" spans="1:5">
      <c r="A85" s="166">
        <v>78</v>
      </c>
      <c r="B85" s="11"/>
      <c r="C85" s="11"/>
      <c r="D85" s="285"/>
      <c r="E85" s="171" t="str">
        <f>IF(B85&lt;&gt;0,(CONCATENATE("12f_",'Valoració '!$D$7,"00",A85))," ")</f>
        <v xml:space="preserve"> </v>
      </c>
    </row>
    <row r="86" spans="1:5">
      <c r="A86" s="166">
        <v>79</v>
      </c>
      <c r="B86" s="11"/>
      <c r="C86" s="11"/>
      <c r="D86" s="285"/>
      <c r="E86" s="171" t="str">
        <f>IF(B86&lt;&gt;0,(CONCATENATE("12f_",'Valoració '!$D$7,"00",A86))," ")</f>
        <v xml:space="preserve"> </v>
      </c>
    </row>
    <row r="87" spans="1:5">
      <c r="A87" s="166">
        <v>80</v>
      </c>
      <c r="B87" s="11"/>
      <c r="C87" s="11"/>
      <c r="D87" s="285"/>
      <c r="E87" s="171" t="str">
        <f>IF(B87&lt;&gt;0,(CONCATENATE("12f_",'Valoració '!$D$7,"00",A87))," ")</f>
        <v xml:space="preserve"> </v>
      </c>
    </row>
    <row r="88" spans="1:5">
      <c r="A88" s="166">
        <v>81</v>
      </c>
      <c r="B88" s="11"/>
      <c r="C88" s="11"/>
      <c r="D88" s="285"/>
      <c r="E88" s="171" t="str">
        <f>IF(B88&lt;&gt;0,(CONCATENATE("12f_",'Valoració '!$D$7,"00",A88))," ")</f>
        <v xml:space="preserve"> </v>
      </c>
    </row>
    <row r="89" spans="1:5">
      <c r="A89" s="166">
        <v>82</v>
      </c>
      <c r="B89" s="11"/>
      <c r="C89" s="11"/>
      <c r="D89" s="285"/>
      <c r="E89" s="171" t="str">
        <f>IF(B89&lt;&gt;0,(CONCATENATE("12f_",'Valoració '!$D$7,"00",A89))," ")</f>
        <v xml:space="preserve"> </v>
      </c>
    </row>
    <row r="90" spans="1:5">
      <c r="A90" s="166">
        <v>83</v>
      </c>
      <c r="B90" s="11"/>
      <c r="C90" s="11"/>
      <c r="D90" s="285"/>
      <c r="E90" s="171" t="str">
        <f>IF(B90&lt;&gt;0,(CONCATENATE("12f_",'Valoració '!$D$7,"00",A90))," ")</f>
        <v xml:space="preserve"> </v>
      </c>
    </row>
    <row r="91" spans="1:5">
      <c r="A91" s="166">
        <v>84</v>
      </c>
      <c r="B91" s="11"/>
      <c r="C91" s="11"/>
      <c r="D91" s="285"/>
      <c r="E91" s="171" t="str">
        <f>IF(B91&lt;&gt;0,(CONCATENATE("12f_",'Valoració '!$D$7,"00",A91))," ")</f>
        <v xml:space="preserve"> </v>
      </c>
    </row>
    <row r="92" spans="1:5">
      <c r="A92" s="166">
        <v>85</v>
      </c>
      <c r="B92" s="11"/>
      <c r="C92" s="11"/>
      <c r="D92" s="285"/>
      <c r="E92" s="171" t="str">
        <f>IF(B92&lt;&gt;0,(CONCATENATE("12f_",'Valoració '!$D$7,"00",A92))," ")</f>
        <v xml:space="preserve"> </v>
      </c>
    </row>
    <row r="93" spans="1:5">
      <c r="A93" s="166">
        <v>86</v>
      </c>
      <c r="B93" s="11"/>
      <c r="C93" s="11"/>
      <c r="D93" s="285"/>
      <c r="E93" s="171" t="str">
        <f>IF(B93&lt;&gt;0,(CONCATENATE("12f_",'Valoració '!$D$7,"00",A93))," ")</f>
        <v xml:space="preserve"> </v>
      </c>
    </row>
    <row r="94" spans="1:5">
      <c r="A94" s="166">
        <v>87</v>
      </c>
      <c r="B94" s="11"/>
      <c r="C94" s="11"/>
      <c r="D94" s="285"/>
      <c r="E94" s="171" t="str">
        <f>IF(B94&lt;&gt;0,(CONCATENATE("12f_",'Valoració '!$D$7,"00",A94))," ")</f>
        <v xml:space="preserve"> </v>
      </c>
    </row>
    <row r="95" spans="1:5">
      <c r="A95" s="166">
        <v>88</v>
      </c>
      <c r="B95" s="11"/>
      <c r="C95" s="11"/>
      <c r="D95" s="285"/>
      <c r="E95" s="171" t="str">
        <f>IF(B95&lt;&gt;0,(CONCATENATE("12f_",'Valoració '!$D$7,"00",A95))," ")</f>
        <v xml:space="preserve"> </v>
      </c>
    </row>
    <row r="96" spans="1:5">
      <c r="A96" s="166">
        <v>89</v>
      </c>
      <c r="B96" s="11"/>
      <c r="C96" s="11"/>
      <c r="D96" s="285"/>
      <c r="E96" s="171" t="str">
        <f>IF(B96&lt;&gt;0,(CONCATENATE("12f_",'Valoració '!$D$7,"00",A96))," ")</f>
        <v xml:space="preserve"> </v>
      </c>
    </row>
    <row r="97" spans="1:5">
      <c r="A97" s="166">
        <v>90</v>
      </c>
      <c r="B97" s="11"/>
      <c r="C97" s="11"/>
      <c r="D97" s="285"/>
      <c r="E97" s="171" t="str">
        <f>IF(B97&lt;&gt;0,(CONCATENATE("12f_",'Valoració '!$D$7,"00",A97))," ")</f>
        <v xml:space="preserve"> </v>
      </c>
    </row>
    <row r="98" spans="1:5">
      <c r="A98" s="166">
        <v>91</v>
      </c>
      <c r="B98" s="11"/>
      <c r="C98" s="11"/>
      <c r="D98" s="285"/>
      <c r="E98" s="171" t="str">
        <f>IF(B98&lt;&gt;0,(CONCATENATE("12f_",'Valoració '!$D$7,"00",A98))," ")</f>
        <v xml:space="preserve"> </v>
      </c>
    </row>
    <row r="99" spans="1:5">
      <c r="A99" s="166">
        <v>92</v>
      </c>
      <c r="B99" s="11"/>
      <c r="C99" s="11"/>
      <c r="D99" s="285"/>
      <c r="E99" s="171" t="str">
        <f>IF(B99&lt;&gt;0,(CONCATENATE("12f_",'Valoració '!$D$7,"00",A99))," ")</f>
        <v xml:space="preserve"> </v>
      </c>
    </row>
    <row r="100" spans="1:5">
      <c r="A100" s="166">
        <v>93</v>
      </c>
      <c r="B100" s="11"/>
      <c r="C100" s="11"/>
      <c r="D100" s="285"/>
      <c r="E100" s="171" t="str">
        <f>IF(B100&lt;&gt;0,(CONCATENATE("12f_",'Valoració '!$D$7,"00",A100))," ")</f>
        <v xml:space="preserve"> </v>
      </c>
    </row>
    <row r="101" spans="1:5">
      <c r="A101" s="166">
        <v>94</v>
      </c>
      <c r="B101" s="11"/>
      <c r="C101" s="11"/>
      <c r="D101" s="285"/>
      <c r="E101" s="171" t="str">
        <f>IF(B101&lt;&gt;0,(CONCATENATE("12f_",'Valoració '!$D$7,"00",A101))," ")</f>
        <v xml:space="preserve"> </v>
      </c>
    </row>
    <row r="102" spans="1:5">
      <c r="A102" s="166">
        <v>95</v>
      </c>
      <c r="B102" s="11"/>
      <c r="C102" s="11"/>
      <c r="D102" s="285"/>
      <c r="E102" s="171" t="str">
        <f>IF(B102&lt;&gt;0,(CONCATENATE("12f_",'Valoració '!$D$7,"00",A102))," ")</f>
        <v xml:space="preserve"> </v>
      </c>
    </row>
    <row r="103" spans="1:5">
      <c r="A103" s="166">
        <v>96</v>
      </c>
      <c r="B103" s="11"/>
      <c r="C103" s="11"/>
      <c r="D103" s="285"/>
      <c r="E103" s="171" t="str">
        <f>IF(B103&lt;&gt;0,(CONCATENATE("12f_",'Valoració '!$D$7,"00",A103))," ")</f>
        <v xml:space="preserve"> </v>
      </c>
    </row>
    <row r="104" spans="1:5">
      <c r="A104" s="166">
        <v>97</v>
      </c>
      <c r="B104" s="11"/>
      <c r="C104" s="11"/>
      <c r="D104" s="285"/>
      <c r="E104" s="171" t="str">
        <f>IF(B104&lt;&gt;0,(CONCATENATE("12f_",'Valoració '!$D$7,"00",A104))," ")</f>
        <v xml:space="preserve"> </v>
      </c>
    </row>
    <row r="105" spans="1:5">
      <c r="A105" s="166">
        <v>98</v>
      </c>
      <c r="B105" s="11"/>
      <c r="C105" s="11"/>
      <c r="D105" s="285"/>
      <c r="E105" s="171" t="str">
        <f>IF(B105&lt;&gt;0,(CONCATENATE("12f_",'Valoració '!$D$7,"00",A105))," ")</f>
        <v xml:space="preserve"> </v>
      </c>
    </row>
    <row r="106" spans="1:5">
      <c r="A106" s="166">
        <v>99</v>
      </c>
      <c r="B106" s="11"/>
      <c r="C106" s="11"/>
      <c r="D106" s="285"/>
      <c r="E106" s="171" t="str">
        <f>IF(B106&lt;&gt;0,(CONCATENATE("12f_",'Valoració '!$D$7,"00",A106))," ")</f>
        <v xml:space="preserve"> </v>
      </c>
    </row>
    <row r="107" spans="1:5">
      <c r="A107" s="167">
        <v>100</v>
      </c>
      <c r="B107" s="179"/>
      <c r="C107" s="179"/>
      <c r="D107" s="286"/>
      <c r="E107" s="175" t="str">
        <f>IF(B107&lt;&gt;0,(CONCATENATE("12f_",'Valoració '!$D$7,"00",A107))," ")</f>
        <v xml:space="preserve"> </v>
      </c>
    </row>
    <row r="109" spans="1:5" ht="15.75">
      <c r="B109" s="20"/>
      <c r="C109" s="20"/>
    </row>
  </sheetData>
  <sheetProtection algorithmName="SHA-512" hashValue="kpyg7XKyY6UhAp0eHUCyH/1ufq0PkcPa1OKoO3eRaz+Sk0Pgb4FTfx+iHPwWiGQwU6HDlTdpBKsH98e8a8kqSw==" saltValue="h0cSffqoRM0tg44vGvOpvw==" spinCount="100000" sheet="1" objects="1" scenarios="1"/>
  <mergeCells count="1">
    <mergeCell ref="A6:D6"/>
  </mergeCells>
  <hyperlinks>
    <hyperlink ref="A4" r:id="rId1" xr:uid="{00000000-0004-0000-0B00-000000000000}"/>
  </hyperlinks>
  <pageMargins left="0.7" right="0.7" top="0.75" bottom="0.75" header="0.3" footer="0.3"/>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ull9"/>
  <dimension ref="A1:D107"/>
  <sheetViews>
    <sheetView workbookViewId="0">
      <pane ySplit="5" topLeftCell="A6" activePane="bottomLeft" state="frozen"/>
      <selection pane="bottomLeft" activeCell="A5" sqref="A5"/>
    </sheetView>
  </sheetViews>
  <sheetFormatPr defaultColWidth="9.140625" defaultRowHeight="15"/>
  <cols>
    <col min="2" max="2" width="84.5703125" customWidth="1"/>
    <col min="3" max="3" width="42.5703125" customWidth="1"/>
    <col min="4" max="4" width="19.5703125" customWidth="1"/>
  </cols>
  <sheetData>
    <row r="1" spans="1:4">
      <c r="A1" s="122" t="s">
        <v>526</v>
      </c>
      <c r="B1" s="73"/>
    </row>
    <row r="2" spans="1:4">
      <c r="A2" s="73" t="s">
        <v>453</v>
      </c>
      <c r="B2" s="73"/>
    </row>
    <row r="4" spans="1:4">
      <c r="A4" s="358" t="s">
        <v>527</v>
      </c>
      <c r="B4" s="359"/>
      <c r="C4" s="359"/>
      <c r="D4" s="360"/>
    </row>
    <row r="5" spans="1:4" ht="34.5" customHeight="1">
      <c r="A5" s="172" t="s">
        <v>456</v>
      </c>
      <c r="B5" s="173" t="s">
        <v>528</v>
      </c>
      <c r="C5" s="173" t="s">
        <v>524</v>
      </c>
      <c r="D5" s="174" t="s">
        <v>529</v>
      </c>
    </row>
    <row r="6" spans="1:4">
      <c r="A6" s="166">
        <v>1</v>
      </c>
      <c r="B6" s="24"/>
      <c r="C6" s="24"/>
      <c r="D6" s="287"/>
    </row>
    <row r="7" spans="1:4">
      <c r="A7" s="166">
        <v>2</v>
      </c>
      <c r="B7" s="24"/>
      <c r="C7" s="24"/>
      <c r="D7" s="287"/>
    </row>
    <row r="8" spans="1:4">
      <c r="A8" s="166">
        <v>3</v>
      </c>
      <c r="B8" s="24"/>
      <c r="C8" s="24"/>
      <c r="D8" s="287"/>
    </row>
    <row r="9" spans="1:4">
      <c r="A9" s="166">
        <v>4</v>
      </c>
      <c r="B9" s="24"/>
      <c r="C9" s="24"/>
      <c r="D9" s="287"/>
    </row>
    <row r="10" spans="1:4">
      <c r="A10" s="166">
        <v>5</v>
      </c>
      <c r="B10" s="24"/>
      <c r="C10" s="24"/>
      <c r="D10" s="287"/>
    </row>
    <row r="11" spans="1:4">
      <c r="A11" s="166">
        <v>6</v>
      </c>
      <c r="B11" s="24"/>
      <c r="C11" s="24"/>
      <c r="D11" s="287"/>
    </row>
    <row r="12" spans="1:4">
      <c r="A12" s="166">
        <v>7</v>
      </c>
      <c r="B12" s="11"/>
      <c r="C12" s="11"/>
      <c r="D12" s="288"/>
    </row>
    <row r="13" spans="1:4">
      <c r="A13" s="166">
        <v>8</v>
      </c>
      <c r="B13" s="11"/>
      <c r="C13" s="11"/>
      <c r="D13" s="288"/>
    </row>
    <row r="14" spans="1:4">
      <c r="A14" s="166">
        <v>9</v>
      </c>
      <c r="B14" s="11"/>
      <c r="C14" s="11"/>
      <c r="D14" s="288"/>
    </row>
    <row r="15" spans="1:4">
      <c r="A15" s="166">
        <v>10</v>
      </c>
      <c r="B15" s="11"/>
      <c r="C15" s="11"/>
      <c r="D15" s="288"/>
    </row>
    <row r="16" spans="1:4">
      <c r="A16" s="166">
        <v>11</v>
      </c>
      <c r="B16" s="11"/>
      <c r="C16" s="11"/>
      <c r="D16" s="288"/>
    </row>
    <row r="17" spans="1:4">
      <c r="A17" s="166">
        <v>12</v>
      </c>
      <c r="B17" s="11"/>
      <c r="C17" s="11"/>
      <c r="D17" s="288"/>
    </row>
    <row r="18" spans="1:4">
      <c r="A18" s="166">
        <v>13</v>
      </c>
      <c r="B18" s="11"/>
      <c r="C18" s="11"/>
      <c r="D18" s="288"/>
    </row>
    <row r="19" spans="1:4">
      <c r="A19" s="166">
        <v>14</v>
      </c>
      <c r="B19" s="11"/>
      <c r="C19" s="11"/>
      <c r="D19" s="288"/>
    </row>
    <row r="20" spans="1:4">
      <c r="A20" s="166">
        <v>15</v>
      </c>
      <c r="B20" s="11"/>
      <c r="C20" s="11"/>
      <c r="D20" s="288"/>
    </row>
    <row r="21" spans="1:4">
      <c r="A21" s="166">
        <v>16</v>
      </c>
      <c r="B21" s="11"/>
      <c r="C21" s="11"/>
      <c r="D21" s="288"/>
    </row>
    <row r="22" spans="1:4">
      <c r="A22" s="166">
        <v>17</v>
      </c>
      <c r="B22" s="11"/>
      <c r="C22" s="11"/>
      <c r="D22" s="288"/>
    </row>
    <row r="23" spans="1:4">
      <c r="A23" s="166">
        <v>18</v>
      </c>
      <c r="B23" s="11"/>
      <c r="C23" s="11"/>
      <c r="D23" s="288"/>
    </row>
    <row r="24" spans="1:4">
      <c r="A24" s="166">
        <v>19</v>
      </c>
      <c r="B24" s="11"/>
      <c r="C24" s="11"/>
      <c r="D24" s="288"/>
    </row>
    <row r="25" spans="1:4">
      <c r="A25" s="166">
        <v>20</v>
      </c>
      <c r="B25" s="11"/>
      <c r="C25" s="11"/>
      <c r="D25" s="288"/>
    </row>
    <row r="26" spans="1:4">
      <c r="A26" s="166">
        <v>21</v>
      </c>
      <c r="B26" s="11"/>
      <c r="C26" s="11"/>
      <c r="D26" s="288"/>
    </row>
    <row r="27" spans="1:4">
      <c r="A27" s="166">
        <v>22</v>
      </c>
      <c r="B27" s="11"/>
      <c r="C27" s="11"/>
      <c r="D27" s="288"/>
    </row>
    <row r="28" spans="1:4">
      <c r="A28" s="166">
        <v>23</v>
      </c>
      <c r="B28" s="11"/>
      <c r="C28" s="11"/>
      <c r="D28" s="288"/>
    </row>
    <row r="29" spans="1:4">
      <c r="A29" s="166">
        <v>24</v>
      </c>
      <c r="B29" s="11"/>
      <c r="C29" s="11"/>
      <c r="D29" s="288"/>
    </row>
    <row r="30" spans="1:4">
      <c r="A30" s="166">
        <v>25</v>
      </c>
      <c r="B30" s="11"/>
      <c r="C30" s="11"/>
      <c r="D30" s="288"/>
    </row>
    <row r="31" spans="1:4">
      <c r="A31" s="166">
        <v>26</v>
      </c>
      <c r="B31" s="11"/>
      <c r="C31" s="11"/>
      <c r="D31" s="288"/>
    </row>
    <row r="32" spans="1:4">
      <c r="A32" s="166">
        <v>27</v>
      </c>
      <c r="B32" s="11"/>
      <c r="C32" s="11"/>
      <c r="D32" s="288"/>
    </row>
    <row r="33" spans="1:4">
      <c r="A33" s="166">
        <v>28</v>
      </c>
      <c r="B33" s="11"/>
      <c r="C33" s="11"/>
      <c r="D33" s="288"/>
    </row>
    <row r="34" spans="1:4">
      <c r="A34" s="166">
        <v>29</v>
      </c>
      <c r="B34" s="11"/>
      <c r="C34" s="11"/>
      <c r="D34" s="288"/>
    </row>
    <row r="35" spans="1:4">
      <c r="A35" s="166">
        <v>30</v>
      </c>
      <c r="B35" s="11"/>
      <c r="C35" s="11"/>
      <c r="D35" s="288"/>
    </row>
    <row r="36" spans="1:4">
      <c r="A36" s="166">
        <v>31</v>
      </c>
      <c r="B36" s="11"/>
      <c r="C36" s="11"/>
      <c r="D36" s="288"/>
    </row>
    <row r="37" spans="1:4">
      <c r="A37" s="166">
        <v>32</v>
      </c>
      <c r="B37" s="11"/>
      <c r="C37" s="11"/>
      <c r="D37" s="288"/>
    </row>
    <row r="38" spans="1:4">
      <c r="A38" s="166">
        <v>33</v>
      </c>
      <c r="B38" s="11"/>
      <c r="C38" s="11"/>
      <c r="D38" s="288"/>
    </row>
    <row r="39" spans="1:4">
      <c r="A39" s="166">
        <v>34</v>
      </c>
      <c r="B39" s="11"/>
      <c r="C39" s="11"/>
      <c r="D39" s="288"/>
    </row>
    <row r="40" spans="1:4">
      <c r="A40" s="166">
        <v>35</v>
      </c>
      <c r="B40" s="11"/>
      <c r="C40" s="11"/>
      <c r="D40" s="288"/>
    </row>
    <row r="41" spans="1:4">
      <c r="A41" s="166">
        <v>36</v>
      </c>
      <c r="B41" s="11"/>
      <c r="C41" s="11"/>
      <c r="D41" s="288"/>
    </row>
    <row r="42" spans="1:4">
      <c r="A42" s="166">
        <v>37</v>
      </c>
      <c r="B42" s="11"/>
      <c r="C42" s="11"/>
      <c r="D42" s="288"/>
    </row>
    <row r="43" spans="1:4">
      <c r="A43" s="166">
        <v>38</v>
      </c>
      <c r="B43" s="11"/>
      <c r="C43" s="11"/>
      <c r="D43" s="288"/>
    </row>
    <row r="44" spans="1:4">
      <c r="A44" s="166">
        <v>39</v>
      </c>
      <c r="B44" s="11"/>
      <c r="C44" s="11"/>
      <c r="D44" s="288"/>
    </row>
    <row r="45" spans="1:4">
      <c r="A45" s="166">
        <v>40</v>
      </c>
      <c r="B45" s="11"/>
      <c r="C45" s="11"/>
      <c r="D45" s="288"/>
    </row>
    <row r="46" spans="1:4">
      <c r="A46" s="166">
        <v>41</v>
      </c>
      <c r="B46" s="11"/>
      <c r="C46" s="11"/>
      <c r="D46" s="288"/>
    </row>
    <row r="47" spans="1:4">
      <c r="A47" s="166">
        <v>42</v>
      </c>
      <c r="B47" s="11"/>
      <c r="C47" s="11"/>
      <c r="D47" s="288"/>
    </row>
    <row r="48" spans="1:4">
      <c r="A48" s="166">
        <v>43</v>
      </c>
      <c r="B48" s="11"/>
      <c r="C48" s="11"/>
      <c r="D48" s="288"/>
    </row>
    <row r="49" spans="1:4">
      <c r="A49" s="166">
        <v>44</v>
      </c>
      <c r="B49" s="11"/>
      <c r="C49" s="11"/>
      <c r="D49" s="288"/>
    </row>
    <row r="50" spans="1:4">
      <c r="A50" s="166">
        <v>45</v>
      </c>
      <c r="B50" s="11"/>
      <c r="C50" s="11"/>
      <c r="D50" s="288"/>
    </row>
    <row r="51" spans="1:4">
      <c r="A51" s="166">
        <v>46</v>
      </c>
      <c r="B51" s="11"/>
      <c r="C51" s="11"/>
      <c r="D51" s="288"/>
    </row>
    <row r="52" spans="1:4">
      <c r="A52" s="166">
        <v>47</v>
      </c>
      <c r="B52" s="11"/>
      <c r="C52" s="11"/>
      <c r="D52" s="288"/>
    </row>
    <row r="53" spans="1:4">
      <c r="A53" s="166">
        <v>48</v>
      </c>
      <c r="B53" s="11"/>
      <c r="C53" s="11"/>
      <c r="D53" s="288"/>
    </row>
    <row r="54" spans="1:4">
      <c r="A54" s="166">
        <v>49</v>
      </c>
      <c r="B54" s="11"/>
      <c r="C54" s="11"/>
      <c r="D54" s="288"/>
    </row>
    <row r="55" spans="1:4">
      <c r="A55" s="166">
        <v>50</v>
      </c>
      <c r="B55" s="11"/>
      <c r="C55" s="11"/>
      <c r="D55" s="288"/>
    </row>
    <row r="56" spans="1:4">
      <c r="A56" s="166">
        <v>51</v>
      </c>
      <c r="B56" s="11"/>
      <c r="C56" s="11"/>
      <c r="D56" s="288"/>
    </row>
    <row r="57" spans="1:4">
      <c r="A57" s="166">
        <v>52</v>
      </c>
      <c r="B57" s="11"/>
      <c r="C57" s="11"/>
      <c r="D57" s="288"/>
    </row>
    <row r="58" spans="1:4">
      <c r="A58" s="166">
        <v>53</v>
      </c>
      <c r="B58" s="11"/>
      <c r="C58" s="11"/>
      <c r="D58" s="288"/>
    </row>
    <row r="59" spans="1:4">
      <c r="A59" s="166">
        <v>54</v>
      </c>
      <c r="B59" s="11"/>
      <c r="C59" s="11"/>
      <c r="D59" s="288"/>
    </row>
    <row r="60" spans="1:4">
      <c r="A60" s="166">
        <v>55</v>
      </c>
      <c r="B60" s="11"/>
      <c r="C60" s="11"/>
      <c r="D60" s="288"/>
    </row>
    <row r="61" spans="1:4">
      <c r="A61" s="166">
        <v>56</v>
      </c>
      <c r="B61" s="11"/>
      <c r="C61" s="11"/>
      <c r="D61" s="288"/>
    </row>
    <row r="62" spans="1:4">
      <c r="A62" s="166">
        <v>57</v>
      </c>
      <c r="B62" s="11"/>
      <c r="C62" s="11"/>
      <c r="D62" s="288"/>
    </row>
    <row r="63" spans="1:4">
      <c r="A63" s="166">
        <v>58</v>
      </c>
      <c r="B63" s="11"/>
      <c r="C63" s="11"/>
      <c r="D63" s="288"/>
    </row>
    <row r="64" spans="1:4">
      <c r="A64" s="166">
        <v>59</v>
      </c>
      <c r="B64" s="11"/>
      <c r="C64" s="11"/>
      <c r="D64" s="288"/>
    </row>
    <row r="65" spans="1:4">
      <c r="A65" s="166">
        <v>60</v>
      </c>
      <c r="B65" s="11"/>
      <c r="C65" s="11"/>
      <c r="D65" s="288"/>
    </row>
    <row r="66" spans="1:4">
      <c r="A66" s="166">
        <v>61</v>
      </c>
      <c r="B66" s="11"/>
      <c r="C66" s="11"/>
      <c r="D66" s="288"/>
    </row>
    <row r="67" spans="1:4">
      <c r="A67" s="166">
        <v>62</v>
      </c>
      <c r="B67" s="11"/>
      <c r="C67" s="11"/>
      <c r="D67" s="288"/>
    </row>
    <row r="68" spans="1:4">
      <c r="A68" s="166">
        <v>63</v>
      </c>
      <c r="B68" s="11"/>
      <c r="C68" s="11"/>
      <c r="D68" s="288"/>
    </row>
    <row r="69" spans="1:4">
      <c r="A69" s="166">
        <v>64</v>
      </c>
      <c r="B69" s="11"/>
      <c r="C69" s="11"/>
      <c r="D69" s="288"/>
    </row>
    <row r="70" spans="1:4">
      <c r="A70" s="166">
        <v>65</v>
      </c>
      <c r="B70" s="11"/>
      <c r="C70" s="11"/>
      <c r="D70" s="288"/>
    </row>
    <row r="71" spans="1:4">
      <c r="A71" s="166">
        <v>66</v>
      </c>
      <c r="B71" s="11"/>
      <c r="C71" s="11"/>
      <c r="D71" s="288"/>
    </row>
    <row r="72" spans="1:4">
      <c r="A72" s="166">
        <v>67</v>
      </c>
      <c r="B72" s="11"/>
      <c r="C72" s="11"/>
      <c r="D72" s="288"/>
    </row>
    <row r="73" spans="1:4">
      <c r="A73" s="166">
        <v>68</v>
      </c>
      <c r="B73" s="11"/>
      <c r="C73" s="11"/>
      <c r="D73" s="288"/>
    </row>
    <row r="74" spans="1:4">
      <c r="A74" s="166">
        <v>69</v>
      </c>
      <c r="B74" s="11"/>
      <c r="C74" s="11"/>
      <c r="D74" s="288"/>
    </row>
    <row r="75" spans="1:4">
      <c r="A75" s="166">
        <v>70</v>
      </c>
      <c r="B75" s="11"/>
      <c r="C75" s="11"/>
      <c r="D75" s="288"/>
    </row>
    <row r="76" spans="1:4">
      <c r="A76" s="166">
        <v>71</v>
      </c>
      <c r="B76" s="11"/>
      <c r="C76" s="11"/>
      <c r="D76" s="288"/>
    </row>
    <row r="77" spans="1:4">
      <c r="A77" s="166">
        <v>72</v>
      </c>
      <c r="B77" s="11"/>
      <c r="C77" s="11"/>
      <c r="D77" s="288"/>
    </row>
    <row r="78" spans="1:4">
      <c r="A78" s="166">
        <v>73</v>
      </c>
      <c r="B78" s="11"/>
      <c r="C78" s="11"/>
      <c r="D78" s="288"/>
    </row>
    <row r="79" spans="1:4">
      <c r="A79" s="166">
        <v>74</v>
      </c>
      <c r="B79" s="11"/>
      <c r="C79" s="11"/>
      <c r="D79" s="288"/>
    </row>
    <row r="80" spans="1:4">
      <c r="A80" s="166">
        <v>75</v>
      </c>
      <c r="B80" s="11"/>
      <c r="C80" s="11"/>
      <c r="D80" s="288"/>
    </row>
    <row r="81" spans="1:4">
      <c r="A81" s="166">
        <v>76</v>
      </c>
      <c r="B81" s="11"/>
      <c r="C81" s="11"/>
      <c r="D81" s="288"/>
    </row>
    <row r="82" spans="1:4">
      <c r="A82" s="166">
        <v>77</v>
      </c>
      <c r="B82" s="11"/>
      <c r="C82" s="11"/>
      <c r="D82" s="288"/>
    </row>
    <row r="83" spans="1:4">
      <c r="A83" s="166">
        <v>78</v>
      </c>
      <c r="B83" s="11"/>
      <c r="C83" s="11"/>
      <c r="D83" s="288"/>
    </row>
    <row r="84" spans="1:4">
      <c r="A84" s="166">
        <v>79</v>
      </c>
      <c r="B84" s="11"/>
      <c r="C84" s="11"/>
      <c r="D84" s="288"/>
    </row>
    <row r="85" spans="1:4">
      <c r="A85" s="166">
        <v>80</v>
      </c>
      <c r="B85" s="11"/>
      <c r="C85" s="11"/>
      <c r="D85" s="288"/>
    </row>
    <row r="86" spans="1:4">
      <c r="A86" s="166">
        <v>81</v>
      </c>
      <c r="B86" s="11"/>
      <c r="C86" s="11"/>
      <c r="D86" s="288"/>
    </row>
    <row r="87" spans="1:4">
      <c r="A87" s="166">
        <v>82</v>
      </c>
      <c r="B87" s="11"/>
      <c r="C87" s="11"/>
      <c r="D87" s="288"/>
    </row>
    <row r="88" spans="1:4">
      <c r="A88" s="166">
        <v>83</v>
      </c>
      <c r="B88" s="11"/>
      <c r="C88" s="11"/>
      <c r="D88" s="288"/>
    </row>
    <row r="89" spans="1:4">
      <c r="A89" s="166">
        <v>84</v>
      </c>
      <c r="B89" s="11"/>
      <c r="C89" s="11"/>
      <c r="D89" s="288"/>
    </row>
    <row r="90" spans="1:4">
      <c r="A90" s="166">
        <v>85</v>
      </c>
      <c r="B90" s="11"/>
      <c r="C90" s="11"/>
      <c r="D90" s="288"/>
    </row>
    <row r="91" spans="1:4">
      <c r="A91" s="166">
        <v>86</v>
      </c>
      <c r="B91" s="11"/>
      <c r="C91" s="11"/>
      <c r="D91" s="288"/>
    </row>
    <row r="92" spans="1:4">
      <c r="A92" s="166">
        <v>87</v>
      </c>
      <c r="B92" s="11"/>
      <c r="C92" s="11"/>
      <c r="D92" s="288"/>
    </row>
    <row r="93" spans="1:4">
      <c r="A93" s="166">
        <v>88</v>
      </c>
      <c r="B93" s="11"/>
      <c r="C93" s="11"/>
      <c r="D93" s="288"/>
    </row>
    <row r="94" spans="1:4">
      <c r="A94" s="166">
        <v>89</v>
      </c>
      <c r="B94" s="11"/>
      <c r="C94" s="11"/>
      <c r="D94" s="288"/>
    </row>
    <row r="95" spans="1:4">
      <c r="A95" s="166">
        <v>90</v>
      </c>
      <c r="B95" s="11"/>
      <c r="C95" s="11"/>
      <c r="D95" s="288"/>
    </row>
    <row r="96" spans="1:4">
      <c r="A96" s="166">
        <v>91</v>
      </c>
      <c r="B96" s="11"/>
      <c r="C96" s="11"/>
      <c r="D96" s="288"/>
    </row>
    <row r="97" spans="1:4">
      <c r="A97" s="166">
        <v>92</v>
      </c>
      <c r="B97" s="11"/>
      <c r="C97" s="11"/>
      <c r="D97" s="288"/>
    </row>
    <row r="98" spans="1:4">
      <c r="A98" s="166">
        <v>93</v>
      </c>
      <c r="B98" s="11"/>
      <c r="C98" s="11"/>
      <c r="D98" s="288"/>
    </row>
    <row r="99" spans="1:4">
      <c r="A99" s="166">
        <v>94</v>
      </c>
      <c r="B99" s="11"/>
      <c r="C99" s="11"/>
      <c r="D99" s="288"/>
    </row>
    <row r="100" spans="1:4">
      <c r="A100" s="166">
        <v>95</v>
      </c>
      <c r="B100" s="11"/>
      <c r="C100" s="11"/>
      <c r="D100" s="288"/>
    </row>
    <row r="101" spans="1:4">
      <c r="A101" s="166">
        <v>96</v>
      </c>
      <c r="B101" s="11"/>
      <c r="C101" s="11"/>
      <c r="D101" s="288"/>
    </row>
    <row r="102" spans="1:4">
      <c r="A102" s="166">
        <v>97</v>
      </c>
      <c r="B102" s="11"/>
      <c r="C102" s="11"/>
      <c r="D102" s="288"/>
    </row>
    <row r="103" spans="1:4">
      <c r="A103" s="166">
        <v>98</v>
      </c>
      <c r="B103" s="11"/>
      <c r="C103" s="11"/>
      <c r="D103" s="288"/>
    </row>
    <row r="104" spans="1:4">
      <c r="A104" s="166">
        <v>99</v>
      </c>
      <c r="B104" s="11"/>
      <c r="C104" s="11"/>
      <c r="D104" s="288"/>
    </row>
    <row r="105" spans="1:4">
      <c r="A105" s="167">
        <v>100</v>
      </c>
      <c r="B105" s="179"/>
      <c r="C105" s="179"/>
      <c r="D105" s="289"/>
    </row>
    <row r="107" spans="1:4" ht="15.75">
      <c r="B107" s="20"/>
      <c r="C107" s="20"/>
    </row>
  </sheetData>
  <sheetProtection algorithmName="SHA-512" hashValue="ENSbPl9mtE8IejRJX1tKlrT4uVwg4gajfoPRU3h/4tYk/uC1+qr3BAzX5xOW8JgwnZZikHvyLiTuI53fEoozOg==" saltValue="ch4RK9Bj0NAPK1llHjhZ/A==" spinCount="100000" sheet="1" objects="1" scenarios="1"/>
  <mergeCells count="1">
    <mergeCell ref="A4:D4"/>
  </mergeCells>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ull10"/>
  <dimension ref="A1:T107"/>
  <sheetViews>
    <sheetView workbookViewId="0">
      <pane ySplit="7" topLeftCell="A8" activePane="bottomLeft" state="frozen"/>
      <selection pane="bottomLeft" activeCell="A7" sqref="A7"/>
    </sheetView>
  </sheetViews>
  <sheetFormatPr defaultColWidth="9.140625" defaultRowHeight="15"/>
  <cols>
    <col min="2" max="2" width="40.140625" customWidth="1"/>
    <col min="3" max="3" width="22.140625" customWidth="1"/>
    <col min="4" max="4" width="12.7109375" customWidth="1"/>
    <col min="5" max="5" width="23.42578125" customWidth="1"/>
    <col min="6" max="6" width="19.140625" customWidth="1"/>
    <col min="7" max="7" width="24" customWidth="1"/>
    <col min="8" max="8" width="24.42578125" customWidth="1"/>
    <col min="9" max="9" width="24.7109375" customWidth="1"/>
    <col min="10" max="10" width="19.85546875" customWidth="1"/>
    <col min="11" max="11" width="14.85546875" customWidth="1"/>
    <col min="12" max="12" width="19.5703125" bestFit="1" customWidth="1"/>
  </cols>
  <sheetData>
    <row r="1" spans="1:20">
      <c r="A1" s="130" t="s">
        <v>530</v>
      </c>
      <c r="B1" s="73"/>
      <c r="C1" s="73"/>
      <c r="D1" s="73"/>
      <c r="R1" s="13"/>
    </row>
    <row r="2" spans="1:20">
      <c r="A2" s="72" t="s">
        <v>463</v>
      </c>
      <c r="B2" s="73"/>
      <c r="C2" s="73"/>
      <c r="D2" s="73"/>
      <c r="R2" s="13"/>
    </row>
    <row r="3" spans="1:20">
      <c r="A3" s="16"/>
      <c r="R3" s="13"/>
    </row>
    <row r="4" spans="1:20" ht="26.25" customHeight="1">
      <c r="A4" s="23" t="s">
        <v>454</v>
      </c>
      <c r="B4" s="75" t="s">
        <v>531</v>
      </c>
      <c r="C4" s="128"/>
      <c r="D4" s="129">
        <f>SUM(J8:J107)</f>
        <v>0</v>
      </c>
      <c r="R4" s="13"/>
      <c r="T4" s="23" t="s">
        <v>454</v>
      </c>
    </row>
    <row r="5" spans="1:20">
      <c r="A5" s="16"/>
      <c r="R5" s="13"/>
    </row>
    <row r="6" spans="1:20" ht="15.75">
      <c r="A6" s="371" t="s">
        <v>532</v>
      </c>
      <c r="B6" s="371"/>
      <c r="C6" s="371"/>
      <c r="D6" s="371"/>
      <c r="E6" s="371"/>
      <c r="F6" s="371"/>
      <c r="G6" s="371"/>
      <c r="H6" s="371"/>
    </row>
    <row r="7" spans="1:20">
      <c r="A7" s="199" t="s">
        <v>456</v>
      </c>
      <c r="B7" s="200" t="s">
        <v>533</v>
      </c>
      <c r="C7" s="200" t="s">
        <v>534</v>
      </c>
      <c r="D7" s="200" t="s">
        <v>470</v>
      </c>
      <c r="E7" s="200" t="s">
        <v>469</v>
      </c>
      <c r="F7" s="200" t="s">
        <v>474</v>
      </c>
      <c r="G7" s="200" t="s">
        <v>478</v>
      </c>
      <c r="H7" s="200" t="s">
        <v>479</v>
      </c>
      <c r="I7" s="200" t="s">
        <v>480</v>
      </c>
      <c r="J7" s="201" t="s">
        <v>482</v>
      </c>
      <c r="K7" s="201" t="s">
        <v>484</v>
      </c>
      <c r="L7" s="178" t="s">
        <v>461</v>
      </c>
    </row>
    <row r="8" spans="1:20">
      <c r="A8" s="180">
        <v>1</v>
      </c>
      <c r="B8" s="184"/>
      <c r="C8" s="184"/>
      <c r="D8" s="184"/>
      <c r="E8" s="184"/>
      <c r="F8" s="184"/>
      <c r="G8" s="291"/>
      <c r="H8" s="193"/>
      <c r="I8" s="193"/>
      <c r="J8" s="202">
        <f>IF(B8&lt;&gt;"",IF(AND(C8="si",F8="si"),1,IF(AND(C8="si",F8="no"),0.5,IF(AND(C8="no",F8="si"),0.5,0.25))),0)</f>
        <v>0</v>
      </c>
      <c r="K8" s="184"/>
      <c r="L8" s="203" t="str">
        <f>IF(K8="","",IF(K8="SI","No cal documentació",IF(J8&gt;0,(CONCATENATE("2b_",'Valoració '!$D$7,"00",A8))," ")))</f>
        <v/>
      </c>
    </row>
    <row r="9" spans="1:20">
      <c r="A9" s="180">
        <v>2</v>
      </c>
      <c r="B9" s="184"/>
      <c r="C9" s="184"/>
      <c r="D9" s="184"/>
      <c r="E9" s="184"/>
      <c r="F9" s="184"/>
      <c r="G9" s="291"/>
      <c r="H9" s="193"/>
      <c r="I9" s="193"/>
      <c r="J9" s="202">
        <f t="shared" ref="J9:J72" si="0">IF(B9&lt;&gt;"",IF(AND(C9="si",F9="si"),1,IF(AND(C9="si",F9="no"),0.5,IF(AND(C9="no",F9="si"),0.5,0.25))),0)</f>
        <v>0</v>
      </c>
      <c r="K9" s="184"/>
      <c r="L9" s="203" t="str">
        <f>IF(K9="","",IF(K9="SI","No cal documentació",IF(J9&gt;0,(CONCATENATE("2b_",'Valoració '!$D$7,"00",A9))," ")))</f>
        <v/>
      </c>
    </row>
    <row r="10" spans="1:20">
      <c r="A10" s="180">
        <v>3</v>
      </c>
      <c r="B10" s="184"/>
      <c r="C10" s="184"/>
      <c r="D10" s="184"/>
      <c r="E10" s="184"/>
      <c r="F10" s="184"/>
      <c r="G10" s="291"/>
      <c r="H10" s="193"/>
      <c r="I10" s="193"/>
      <c r="J10" s="202">
        <f t="shared" si="0"/>
        <v>0</v>
      </c>
      <c r="K10" s="184"/>
      <c r="L10" s="203" t="str">
        <f>IF(K10="","",IF(K10="SI","No cal documentació",IF(J10&gt;0,(CONCATENATE("2b_",'Valoració '!$D$7,"00",A10))," ")))</f>
        <v/>
      </c>
    </row>
    <row r="11" spans="1:20">
      <c r="A11" s="180">
        <v>4</v>
      </c>
      <c r="B11" s="184"/>
      <c r="C11" s="184"/>
      <c r="D11" s="184"/>
      <c r="E11" s="184"/>
      <c r="F11" s="184"/>
      <c r="G11" s="291"/>
      <c r="H11" s="193"/>
      <c r="I11" s="193"/>
      <c r="J11" s="202">
        <f t="shared" si="0"/>
        <v>0</v>
      </c>
      <c r="K11" s="184"/>
      <c r="L11" s="203" t="str">
        <f>IF(K11="","",IF(K11="SI","No cal documentació",IF(J11&gt;0,(CONCATENATE("2b_",'Valoració '!$D$7,"00",A11))," ")))</f>
        <v/>
      </c>
    </row>
    <row r="12" spans="1:20">
      <c r="A12" s="180">
        <v>5</v>
      </c>
      <c r="B12" s="184"/>
      <c r="C12" s="184"/>
      <c r="D12" s="184"/>
      <c r="E12" s="184"/>
      <c r="F12" s="184"/>
      <c r="G12" s="291"/>
      <c r="H12" s="193"/>
      <c r="I12" s="193"/>
      <c r="J12" s="202">
        <f t="shared" si="0"/>
        <v>0</v>
      </c>
      <c r="K12" s="184"/>
      <c r="L12" s="203" t="str">
        <f>IF(K12="","",IF(K12="SI","No cal documentació",IF(J12&gt;0,(CONCATENATE("2b_",'Valoració '!$D$7,"00",A12))," ")))</f>
        <v/>
      </c>
    </row>
    <row r="13" spans="1:20">
      <c r="A13" s="180">
        <v>6</v>
      </c>
      <c r="B13" s="184"/>
      <c r="C13" s="184"/>
      <c r="D13" s="184"/>
      <c r="E13" s="184"/>
      <c r="F13" s="184"/>
      <c r="G13" s="291"/>
      <c r="H13" s="193"/>
      <c r="I13" s="193"/>
      <c r="J13" s="202">
        <f t="shared" si="0"/>
        <v>0</v>
      </c>
      <c r="K13" s="184"/>
      <c r="L13" s="203" t="str">
        <f>IF(K13="","",IF(K13="SI","No cal documentació",IF(J13&gt;0,(CONCATENATE("2b_",'Valoració '!$D$7,"00",A13))," ")))</f>
        <v/>
      </c>
    </row>
    <row r="14" spans="1:20">
      <c r="A14" s="180">
        <v>7</v>
      </c>
      <c r="B14" s="184"/>
      <c r="C14" s="184"/>
      <c r="D14" s="184"/>
      <c r="E14" s="184"/>
      <c r="F14" s="184"/>
      <c r="G14" s="291"/>
      <c r="H14" s="193"/>
      <c r="I14" s="193"/>
      <c r="J14" s="202">
        <f t="shared" si="0"/>
        <v>0</v>
      </c>
      <c r="K14" s="184"/>
      <c r="L14" s="203" t="str">
        <f>IF(K14="","",IF(K14="SI","No cal documentació",IF(J14&gt;0,(CONCATENATE("2b_",'Valoració '!$D$7,"00",A14))," ")))</f>
        <v/>
      </c>
    </row>
    <row r="15" spans="1:20">
      <c r="A15" s="180">
        <v>8</v>
      </c>
      <c r="B15" s="184"/>
      <c r="C15" s="184"/>
      <c r="D15" s="184"/>
      <c r="E15" s="184"/>
      <c r="F15" s="184"/>
      <c r="G15" s="291"/>
      <c r="H15" s="193"/>
      <c r="I15" s="193"/>
      <c r="J15" s="202">
        <f t="shared" si="0"/>
        <v>0</v>
      </c>
      <c r="K15" s="184"/>
      <c r="L15" s="203" t="str">
        <f>IF(K15="","",IF(K15="SI","No cal documentació",IF(J15&gt;0,(CONCATENATE("2b_",'Valoració '!$D$7,"00",A15))," ")))</f>
        <v/>
      </c>
    </row>
    <row r="16" spans="1:20">
      <c r="A16" s="180">
        <v>9</v>
      </c>
      <c r="B16" s="184"/>
      <c r="C16" s="184"/>
      <c r="D16" s="184"/>
      <c r="E16" s="184"/>
      <c r="F16" s="184"/>
      <c r="G16" s="291"/>
      <c r="H16" s="193"/>
      <c r="I16" s="193"/>
      <c r="J16" s="202">
        <f t="shared" si="0"/>
        <v>0</v>
      </c>
      <c r="K16" s="184"/>
      <c r="L16" s="203" t="str">
        <f>IF(K16="","",IF(K16="SI","No cal documentació",IF(J16&gt;0,(CONCATENATE("2b_",'Valoració '!$D$7,"00",A16))," ")))</f>
        <v/>
      </c>
    </row>
    <row r="17" spans="1:12">
      <c r="A17" s="180">
        <v>10</v>
      </c>
      <c r="B17" s="184"/>
      <c r="C17" s="184"/>
      <c r="D17" s="184"/>
      <c r="E17" s="184"/>
      <c r="F17" s="184"/>
      <c r="G17" s="291"/>
      <c r="H17" s="193"/>
      <c r="I17" s="193"/>
      <c r="J17" s="202">
        <f t="shared" si="0"/>
        <v>0</v>
      </c>
      <c r="K17" s="184"/>
      <c r="L17" s="203" t="str">
        <f>IF(K17="","",IF(K17="SI","No cal documentació",IF(J17&gt;0,(CONCATENATE("2b_",'Valoració '!$D$7,"00",A17))," ")))</f>
        <v/>
      </c>
    </row>
    <row r="18" spans="1:12">
      <c r="A18" s="180">
        <v>11</v>
      </c>
      <c r="B18" s="184"/>
      <c r="C18" s="184"/>
      <c r="D18" s="184"/>
      <c r="E18" s="184"/>
      <c r="F18" s="184"/>
      <c r="G18" s="291"/>
      <c r="H18" s="193"/>
      <c r="I18" s="193"/>
      <c r="J18" s="202">
        <f t="shared" si="0"/>
        <v>0</v>
      </c>
      <c r="K18" s="184"/>
      <c r="L18" s="203" t="str">
        <f>IF(K18="","",IF(K18="SI","No cal documentació",IF(J18&gt;0,(CONCATENATE("2b_",'Valoració '!$D$7,"00",A18))," ")))</f>
        <v/>
      </c>
    </row>
    <row r="19" spans="1:12">
      <c r="A19" s="180">
        <v>12</v>
      </c>
      <c r="B19" s="184"/>
      <c r="C19" s="184"/>
      <c r="D19" s="184"/>
      <c r="E19" s="184"/>
      <c r="F19" s="184"/>
      <c r="G19" s="291"/>
      <c r="H19" s="193"/>
      <c r="I19" s="193"/>
      <c r="J19" s="202">
        <f t="shared" si="0"/>
        <v>0</v>
      </c>
      <c r="K19" s="184"/>
      <c r="L19" s="203" t="str">
        <f>IF(K19="","",IF(K19="SI","No cal documentació",IF(J19&gt;0,(CONCATENATE("2b_",'Valoració '!$D$7,"00",A19))," ")))</f>
        <v/>
      </c>
    </row>
    <row r="20" spans="1:12">
      <c r="A20" s="180">
        <v>13</v>
      </c>
      <c r="B20" s="184"/>
      <c r="C20" s="184"/>
      <c r="D20" s="184"/>
      <c r="E20" s="184"/>
      <c r="F20" s="184"/>
      <c r="G20" s="291"/>
      <c r="H20" s="193"/>
      <c r="I20" s="193"/>
      <c r="J20" s="202">
        <f t="shared" si="0"/>
        <v>0</v>
      </c>
      <c r="K20" s="184"/>
      <c r="L20" s="203" t="str">
        <f>IF(K20="","",IF(K20="SI","No cal documentació",IF(J20&gt;0,(CONCATENATE("2b_",'Valoració '!$D$7,"00",A20))," ")))</f>
        <v/>
      </c>
    </row>
    <row r="21" spans="1:12">
      <c r="A21" s="180">
        <v>14</v>
      </c>
      <c r="B21" s="184"/>
      <c r="C21" s="184"/>
      <c r="D21" s="184"/>
      <c r="E21" s="184"/>
      <c r="F21" s="184"/>
      <c r="G21" s="291"/>
      <c r="H21" s="193"/>
      <c r="I21" s="193"/>
      <c r="J21" s="202">
        <f t="shared" si="0"/>
        <v>0</v>
      </c>
      <c r="K21" s="184"/>
      <c r="L21" s="203" t="str">
        <f>IF(K21="","",IF(K21="SI","No cal documentació",IF(J21&gt;0,(CONCATENATE("2b_",'Valoració '!$D$7,"00",A21))," ")))</f>
        <v/>
      </c>
    </row>
    <row r="22" spans="1:12">
      <c r="A22" s="180">
        <v>15</v>
      </c>
      <c r="B22" s="184"/>
      <c r="C22" s="184"/>
      <c r="D22" s="184"/>
      <c r="E22" s="184"/>
      <c r="F22" s="184"/>
      <c r="G22" s="291"/>
      <c r="H22" s="193"/>
      <c r="I22" s="193"/>
      <c r="J22" s="202">
        <f t="shared" si="0"/>
        <v>0</v>
      </c>
      <c r="K22" s="184"/>
      <c r="L22" s="203" t="str">
        <f>IF(K22="","",IF(K22="SI","No cal documentació",IF(J22&gt;0,(CONCATENATE("2b_",'Valoració '!$D$7,"00",A22))," ")))</f>
        <v/>
      </c>
    </row>
    <row r="23" spans="1:12">
      <c r="A23" s="180">
        <v>16</v>
      </c>
      <c r="B23" s="184"/>
      <c r="C23" s="184"/>
      <c r="D23" s="184"/>
      <c r="E23" s="184"/>
      <c r="F23" s="184"/>
      <c r="G23" s="291"/>
      <c r="H23" s="193"/>
      <c r="I23" s="193"/>
      <c r="J23" s="202">
        <f t="shared" si="0"/>
        <v>0</v>
      </c>
      <c r="K23" s="184"/>
      <c r="L23" s="203" t="str">
        <f>IF(K23="","",IF(K23="SI","No cal documentació",IF(J23&gt;0,(CONCATENATE("2b_",'Valoració '!$D$7,"00",A23))," ")))</f>
        <v/>
      </c>
    </row>
    <row r="24" spans="1:12">
      <c r="A24" s="180">
        <v>17</v>
      </c>
      <c r="B24" s="184"/>
      <c r="C24" s="184"/>
      <c r="D24" s="184"/>
      <c r="E24" s="184"/>
      <c r="F24" s="184"/>
      <c r="G24" s="291"/>
      <c r="H24" s="193"/>
      <c r="I24" s="193"/>
      <c r="J24" s="202">
        <f t="shared" si="0"/>
        <v>0</v>
      </c>
      <c r="K24" s="184"/>
      <c r="L24" s="203" t="str">
        <f>IF(K24="","",IF(K24="SI","No cal documentació",IF(J24&gt;0,(CONCATENATE("2b_",'Valoració '!$D$7,"00",A24))," ")))</f>
        <v/>
      </c>
    </row>
    <row r="25" spans="1:12">
      <c r="A25" s="180">
        <v>18</v>
      </c>
      <c r="B25" s="184"/>
      <c r="C25" s="184"/>
      <c r="D25" s="184"/>
      <c r="E25" s="184"/>
      <c r="F25" s="184"/>
      <c r="G25" s="291"/>
      <c r="H25" s="193"/>
      <c r="I25" s="193"/>
      <c r="J25" s="202">
        <f t="shared" si="0"/>
        <v>0</v>
      </c>
      <c r="K25" s="184"/>
      <c r="L25" s="203" t="str">
        <f>IF(K25="","",IF(K25="SI","No cal documentació",IF(J25&gt;0,(CONCATENATE("2b_",'Valoració '!$D$7,"00",A25))," ")))</f>
        <v/>
      </c>
    </row>
    <row r="26" spans="1:12">
      <c r="A26" s="180">
        <v>19</v>
      </c>
      <c r="B26" s="184"/>
      <c r="C26" s="184"/>
      <c r="D26" s="184"/>
      <c r="E26" s="184"/>
      <c r="F26" s="184"/>
      <c r="G26" s="291"/>
      <c r="H26" s="193"/>
      <c r="I26" s="193"/>
      <c r="J26" s="202">
        <f t="shared" si="0"/>
        <v>0</v>
      </c>
      <c r="K26" s="184"/>
      <c r="L26" s="203" t="str">
        <f>IF(K26="","",IF(K26="SI","No cal documentació",IF(J26&gt;0,(CONCATENATE("2b_",'Valoració '!$D$7,"00",A26))," ")))</f>
        <v/>
      </c>
    </row>
    <row r="27" spans="1:12">
      <c r="A27" s="180">
        <v>20</v>
      </c>
      <c r="B27" s="184"/>
      <c r="C27" s="184"/>
      <c r="D27" s="184"/>
      <c r="E27" s="184"/>
      <c r="F27" s="184"/>
      <c r="G27" s="291"/>
      <c r="H27" s="193"/>
      <c r="I27" s="193"/>
      <c r="J27" s="202">
        <f t="shared" si="0"/>
        <v>0</v>
      </c>
      <c r="K27" s="184"/>
      <c r="L27" s="203" t="str">
        <f>IF(K27="","",IF(K27="SI","No cal documentació",IF(J27&gt;0,(CONCATENATE("2b_",'Valoració '!$D$7,"00",A27))," ")))</f>
        <v/>
      </c>
    </row>
    <row r="28" spans="1:12">
      <c r="A28" s="180">
        <v>21</v>
      </c>
      <c r="B28" s="184"/>
      <c r="C28" s="184"/>
      <c r="D28" s="184"/>
      <c r="E28" s="184"/>
      <c r="F28" s="184"/>
      <c r="G28" s="291"/>
      <c r="H28" s="193"/>
      <c r="I28" s="193"/>
      <c r="J28" s="202">
        <f t="shared" si="0"/>
        <v>0</v>
      </c>
      <c r="K28" s="184"/>
      <c r="L28" s="203" t="str">
        <f>IF(K28="","",IF(K28="SI","No cal documentació",IF(J28&gt;0,(CONCATENATE("2b_",'Valoració '!$D$7,"00",A28))," ")))</f>
        <v/>
      </c>
    </row>
    <row r="29" spans="1:12">
      <c r="A29" s="180">
        <v>22</v>
      </c>
      <c r="B29" s="184"/>
      <c r="C29" s="184"/>
      <c r="D29" s="184"/>
      <c r="E29" s="184"/>
      <c r="F29" s="184"/>
      <c r="G29" s="291"/>
      <c r="H29" s="193"/>
      <c r="I29" s="193"/>
      <c r="J29" s="202">
        <f t="shared" si="0"/>
        <v>0</v>
      </c>
      <c r="K29" s="184"/>
      <c r="L29" s="203" t="str">
        <f>IF(K29="","",IF(K29="SI","No cal documentació",IF(J29&gt;0,(CONCATENATE("2b_",'Valoració '!$D$7,"00",A29))," ")))</f>
        <v/>
      </c>
    </row>
    <row r="30" spans="1:12">
      <c r="A30" s="180">
        <v>23</v>
      </c>
      <c r="B30" s="184"/>
      <c r="C30" s="184"/>
      <c r="D30" s="184"/>
      <c r="E30" s="184"/>
      <c r="F30" s="184"/>
      <c r="G30" s="291"/>
      <c r="H30" s="193"/>
      <c r="I30" s="193"/>
      <c r="J30" s="202">
        <f t="shared" si="0"/>
        <v>0</v>
      </c>
      <c r="K30" s="184"/>
      <c r="L30" s="203" t="str">
        <f>IF(K30="","",IF(K30="SI","No cal documentació",IF(J30&gt;0,(CONCATENATE("2b_",'Valoració '!$D$7,"00",A30))," ")))</f>
        <v/>
      </c>
    </row>
    <row r="31" spans="1:12">
      <c r="A31" s="180">
        <v>24</v>
      </c>
      <c r="B31" s="184"/>
      <c r="C31" s="184"/>
      <c r="D31" s="184"/>
      <c r="E31" s="184"/>
      <c r="F31" s="184"/>
      <c r="G31" s="291"/>
      <c r="H31" s="193"/>
      <c r="I31" s="193"/>
      <c r="J31" s="202">
        <f t="shared" si="0"/>
        <v>0</v>
      </c>
      <c r="K31" s="184"/>
      <c r="L31" s="203" t="str">
        <f>IF(K31="","",IF(K31="SI","No cal documentació",IF(J31&gt;0,(CONCATENATE("2b_",'Valoració '!$D$7,"00",A31))," ")))</f>
        <v/>
      </c>
    </row>
    <row r="32" spans="1:12">
      <c r="A32" s="180">
        <v>25</v>
      </c>
      <c r="B32" s="184"/>
      <c r="C32" s="184"/>
      <c r="D32" s="184"/>
      <c r="E32" s="184"/>
      <c r="F32" s="184"/>
      <c r="G32" s="291"/>
      <c r="H32" s="193"/>
      <c r="I32" s="193"/>
      <c r="J32" s="202">
        <f t="shared" si="0"/>
        <v>0</v>
      </c>
      <c r="K32" s="184"/>
      <c r="L32" s="203" t="str">
        <f>IF(K32="","",IF(K32="SI","No cal documentació",IF(J32&gt;0,(CONCATENATE("2b_",'Valoració '!$D$7,"00",A32))," ")))</f>
        <v/>
      </c>
    </row>
    <row r="33" spans="1:12">
      <c r="A33" s="180">
        <v>26</v>
      </c>
      <c r="B33" s="184"/>
      <c r="C33" s="184"/>
      <c r="D33" s="184"/>
      <c r="E33" s="184"/>
      <c r="F33" s="184"/>
      <c r="G33" s="291"/>
      <c r="H33" s="193"/>
      <c r="I33" s="193"/>
      <c r="J33" s="202">
        <f t="shared" si="0"/>
        <v>0</v>
      </c>
      <c r="K33" s="184"/>
      <c r="L33" s="203" t="str">
        <f>IF(K33="","",IF(K33="SI","No cal documentació",IF(J33&gt;0,(CONCATENATE("2b_",'Valoració '!$D$7,"00",A33))," ")))</f>
        <v/>
      </c>
    </row>
    <row r="34" spans="1:12">
      <c r="A34" s="180">
        <v>27</v>
      </c>
      <c r="B34" s="184"/>
      <c r="C34" s="184"/>
      <c r="D34" s="184"/>
      <c r="E34" s="184"/>
      <c r="F34" s="184"/>
      <c r="G34" s="291"/>
      <c r="H34" s="193"/>
      <c r="I34" s="193"/>
      <c r="J34" s="202">
        <f t="shared" si="0"/>
        <v>0</v>
      </c>
      <c r="K34" s="184"/>
      <c r="L34" s="203" t="str">
        <f>IF(K34="","",IF(K34="SI","No cal documentació",IF(J34&gt;0,(CONCATENATE("2b_",'Valoració '!$D$7,"00",A34))," ")))</f>
        <v/>
      </c>
    </row>
    <row r="35" spans="1:12">
      <c r="A35" s="180">
        <v>28</v>
      </c>
      <c r="B35" s="184"/>
      <c r="C35" s="184"/>
      <c r="D35" s="184"/>
      <c r="E35" s="184"/>
      <c r="F35" s="184"/>
      <c r="G35" s="291"/>
      <c r="H35" s="193"/>
      <c r="I35" s="193"/>
      <c r="J35" s="202">
        <f t="shared" si="0"/>
        <v>0</v>
      </c>
      <c r="K35" s="184"/>
      <c r="L35" s="203" t="str">
        <f>IF(K35="","",IF(K35="SI","No cal documentació",IF(J35&gt;0,(CONCATENATE("2b_",'Valoració '!$D$7,"00",A35))," ")))</f>
        <v/>
      </c>
    </row>
    <row r="36" spans="1:12">
      <c r="A36" s="180">
        <v>29</v>
      </c>
      <c r="B36" s="184"/>
      <c r="C36" s="184"/>
      <c r="D36" s="184"/>
      <c r="E36" s="184"/>
      <c r="F36" s="184"/>
      <c r="G36" s="291"/>
      <c r="H36" s="193"/>
      <c r="I36" s="193"/>
      <c r="J36" s="202">
        <f t="shared" si="0"/>
        <v>0</v>
      </c>
      <c r="K36" s="184"/>
      <c r="L36" s="203" t="str">
        <f>IF(K36="","",IF(K36="SI","No cal documentació",IF(J36&gt;0,(CONCATENATE("2b_",'Valoració '!$D$7,"00",A36))," ")))</f>
        <v/>
      </c>
    </row>
    <row r="37" spans="1:12">
      <c r="A37" s="180">
        <v>30</v>
      </c>
      <c r="B37" s="184"/>
      <c r="C37" s="184"/>
      <c r="D37" s="184"/>
      <c r="E37" s="184"/>
      <c r="F37" s="184"/>
      <c r="G37" s="291"/>
      <c r="H37" s="193"/>
      <c r="I37" s="193"/>
      <c r="J37" s="202">
        <f t="shared" si="0"/>
        <v>0</v>
      </c>
      <c r="K37" s="184"/>
      <c r="L37" s="203" t="str">
        <f>IF(K37="","",IF(K37="SI","No cal documentació",IF(J37&gt;0,(CONCATENATE("2b_",'Valoració '!$D$7,"00",A37))," ")))</f>
        <v/>
      </c>
    </row>
    <row r="38" spans="1:12">
      <c r="A38" s="180">
        <v>31</v>
      </c>
      <c r="B38" s="184"/>
      <c r="C38" s="184"/>
      <c r="D38" s="184"/>
      <c r="E38" s="184"/>
      <c r="F38" s="184"/>
      <c r="G38" s="291"/>
      <c r="H38" s="193"/>
      <c r="I38" s="193"/>
      <c r="J38" s="202">
        <f t="shared" si="0"/>
        <v>0</v>
      </c>
      <c r="K38" s="184"/>
      <c r="L38" s="203" t="str">
        <f>IF(K38="","",IF(K38="SI","No cal documentació",IF(J38&gt;0,(CONCATENATE("2b_",'Valoració '!$D$7,"00",A38))," ")))</f>
        <v/>
      </c>
    </row>
    <row r="39" spans="1:12">
      <c r="A39" s="180">
        <v>32</v>
      </c>
      <c r="B39" s="184"/>
      <c r="C39" s="184"/>
      <c r="D39" s="184"/>
      <c r="E39" s="184"/>
      <c r="F39" s="184"/>
      <c r="G39" s="291"/>
      <c r="H39" s="193"/>
      <c r="I39" s="193"/>
      <c r="J39" s="202">
        <f t="shared" si="0"/>
        <v>0</v>
      </c>
      <c r="K39" s="184"/>
      <c r="L39" s="203" t="str">
        <f>IF(K39="","",IF(K39="SI","No cal documentació",IF(J39&gt;0,(CONCATENATE("2b_",'Valoració '!$D$7,"00",A39))," ")))</f>
        <v/>
      </c>
    </row>
    <row r="40" spans="1:12">
      <c r="A40" s="180">
        <v>33</v>
      </c>
      <c r="B40" s="184"/>
      <c r="C40" s="184"/>
      <c r="D40" s="184"/>
      <c r="E40" s="184"/>
      <c r="F40" s="184"/>
      <c r="G40" s="291"/>
      <c r="H40" s="193"/>
      <c r="I40" s="193"/>
      <c r="J40" s="202">
        <f t="shared" si="0"/>
        <v>0</v>
      </c>
      <c r="K40" s="184"/>
      <c r="L40" s="203" t="str">
        <f>IF(K40="","",IF(K40="SI","No cal documentació",IF(J40&gt;0,(CONCATENATE("2b_",'Valoració '!$D$7,"00",A40))," ")))</f>
        <v/>
      </c>
    </row>
    <row r="41" spans="1:12">
      <c r="A41" s="180">
        <v>34</v>
      </c>
      <c r="B41" s="184"/>
      <c r="C41" s="184"/>
      <c r="D41" s="184"/>
      <c r="E41" s="184"/>
      <c r="F41" s="184"/>
      <c r="G41" s="291"/>
      <c r="H41" s="193"/>
      <c r="I41" s="193"/>
      <c r="J41" s="202">
        <f t="shared" si="0"/>
        <v>0</v>
      </c>
      <c r="K41" s="184"/>
      <c r="L41" s="203" t="str">
        <f>IF(K41="","",IF(K41="SI","No cal documentació",IF(J41&gt;0,(CONCATENATE("2b_",'Valoració '!$D$7,"00",A41))," ")))</f>
        <v/>
      </c>
    </row>
    <row r="42" spans="1:12">
      <c r="A42" s="180">
        <v>35</v>
      </c>
      <c r="B42" s="184"/>
      <c r="C42" s="184"/>
      <c r="D42" s="184"/>
      <c r="E42" s="184"/>
      <c r="F42" s="184"/>
      <c r="G42" s="291"/>
      <c r="H42" s="193"/>
      <c r="I42" s="193"/>
      <c r="J42" s="202">
        <f t="shared" si="0"/>
        <v>0</v>
      </c>
      <c r="K42" s="184"/>
      <c r="L42" s="203" t="str">
        <f>IF(K42="","",IF(K42="SI","No cal documentació",IF(J42&gt;0,(CONCATENATE("2b_",'Valoració '!$D$7,"00",A42))," ")))</f>
        <v/>
      </c>
    </row>
    <row r="43" spans="1:12">
      <c r="A43" s="180">
        <v>36</v>
      </c>
      <c r="B43" s="184"/>
      <c r="C43" s="184"/>
      <c r="D43" s="184"/>
      <c r="E43" s="184"/>
      <c r="F43" s="184"/>
      <c r="G43" s="291"/>
      <c r="H43" s="193"/>
      <c r="I43" s="193"/>
      <c r="J43" s="202">
        <f t="shared" si="0"/>
        <v>0</v>
      </c>
      <c r="K43" s="184"/>
      <c r="L43" s="203" t="str">
        <f>IF(K43="","",IF(K43="SI","No cal documentació",IF(J43&gt;0,(CONCATENATE("2b_",'Valoració '!$D$7,"00",A43))," ")))</f>
        <v/>
      </c>
    </row>
    <row r="44" spans="1:12">
      <c r="A44" s="180">
        <v>37</v>
      </c>
      <c r="B44" s="184"/>
      <c r="C44" s="184"/>
      <c r="D44" s="184"/>
      <c r="E44" s="184"/>
      <c r="F44" s="184"/>
      <c r="G44" s="291"/>
      <c r="H44" s="193"/>
      <c r="I44" s="193"/>
      <c r="J44" s="202">
        <f t="shared" si="0"/>
        <v>0</v>
      </c>
      <c r="K44" s="184"/>
      <c r="L44" s="203" t="str">
        <f>IF(K44="","",IF(K44="SI","No cal documentació",IF(J44&gt;0,(CONCATENATE("2b_",'Valoració '!$D$7,"00",A44))," ")))</f>
        <v/>
      </c>
    </row>
    <row r="45" spans="1:12">
      <c r="A45" s="180">
        <v>38</v>
      </c>
      <c r="B45" s="184"/>
      <c r="C45" s="184"/>
      <c r="D45" s="184"/>
      <c r="E45" s="184"/>
      <c r="F45" s="184"/>
      <c r="G45" s="291"/>
      <c r="H45" s="193"/>
      <c r="I45" s="193"/>
      <c r="J45" s="202">
        <f t="shared" si="0"/>
        <v>0</v>
      </c>
      <c r="K45" s="184"/>
      <c r="L45" s="203" t="str">
        <f>IF(K45="","",IF(K45="SI","No cal documentació",IF(J45&gt;0,(CONCATENATE("2b_",'Valoració '!$D$7,"00",A45))," ")))</f>
        <v/>
      </c>
    </row>
    <row r="46" spans="1:12">
      <c r="A46" s="180">
        <v>39</v>
      </c>
      <c r="B46" s="184"/>
      <c r="C46" s="184"/>
      <c r="D46" s="184"/>
      <c r="E46" s="184"/>
      <c r="F46" s="184"/>
      <c r="G46" s="291"/>
      <c r="H46" s="193"/>
      <c r="I46" s="193"/>
      <c r="J46" s="202">
        <f t="shared" si="0"/>
        <v>0</v>
      </c>
      <c r="K46" s="184"/>
      <c r="L46" s="203" t="str">
        <f>IF(K46="","",IF(K46="SI","No cal documentació",IF(J46&gt;0,(CONCATENATE("2b_",'Valoració '!$D$7,"00",A46))," ")))</f>
        <v/>
      </c>
    </row>
    <row r="47" spans="1:12">
      <c r="A47" s="180">
        <v>40</v>
      </c>
      <c r="B47" s="184"/>
      <c r="C47" s="184"/>
      <c r="D47" s="184"/>
      <c r="E47" s="184"/>
      <c r="F47" s="184"/>
      <c r="G47" s="291"/>
      <c r="H47" s="193"/>
      <c r="I47" s="193"/>
      <c r="J47" s="202">
        <f t="shared" si="0"/>
        <v>0</v>
      </c>
      <c r="K47" s="184"/>
      <c r="L47" s="203" t="str">
        <f>IF(K47="","",IF(K47="SI","No cal documentació",IF(J47&gt;0,(CONCATENATE("2b_",'Valoració '!$D$7,"00",A47))," ")))</f>
        <v/>
      </c>
    </row>
    <row r="48" spans="1:12">
      <c r="A48" s="180">
        <v>41</v>
      </c>
      <c r="B48" s="184"/>
      <c r="C48" s="184"/>
      <c r="D48" s="184"/>
      <c r="E48" s="184"/>
      <c r="F48" s="184"/>
      <c r="G48" s="291"/>
      <c r="H48" s="193"/>
      <c r="I48" s="193"/>
      <c r="J48" s="202">
        <f t="shared" si="0"/>
        <v>0</v>
      </c>
      <c r="K48" s="184"/>
      <c r="L48" s="203" t="str">
        <f>IF(K48="","",IF(K48="SI","No cal documentació",IF(J48&gt;0,(CONCATENATE("2b_",'Valoració '!$D$7,"00",A48))," ")))</f>
        <v/>
      </c>
    </row>
    <row r="49" spans="1:12">
      <c r="A49" s="180">
        <v>42</v>
      </c>
      <c r="B49" s="184"/>
      <c r="C49" s="184"/>
      <c r="D49" s="184"/>
      <c r="E49" s="184"/>
      <c r="F49" s="184"/>
      <c r="G49" s="291"/>
      <c r="H49" s="193"/>
      <c r="I49" s="193"/>
      <c r="J49" s="202">
        <f t="shared" si="0"/>
        <v>0</v>
      </c>
      <c r="K49" s="184"/>
      <c r="L49" s="203" t="str">
        <f>IF(K49="","",IF(K49="SI","No cal documentació",IF(J49&gt;0,(CONCATENATE("2b_",'Valoració '!$D$7,"00",A49))," ")))</f>
        <v/>
      </c>
    </row>
    <row r="50" spans="1:12">
      <c r="A50" s="180">
        <v>43</v>
      </c>
      <c r="B50" s="184"/>
      <c r="C50" s="184"/>
      <c r="D50" s="184"/>
      <c r="E50" s="184"/>
      <c r="F50" s="184"/>
      <c r="G50" s="291"/>
      <c r="H50" s="193"/>
      <c r="I50" s="193"/>
      <c r="J50" s="202">
        <f t="shared" si="0"/>
        <v>0</v>
      </c>
      <c r="K50" s="184"/>
      <c r="L50" s="203" t="str">
        <f>IF(K50="","",IF(K50="SI","No cal documentació",IF(J50&gt;0,(CONCATENATE("2b_",'Valoració '!$D$7,"00",A50))," ")))</f>
        <v/>
      </c>
    </row>
    <row r="51" spans="1:12">
      <c r="A51" s="180">
        <v>44</v>
      </c>
      <c r="B51" s="184"/>
      <c r="C51" s="184"/>
      <c r="D51" s="184"/>
      <c r="E51" s="184"/>
      <c r="F51" s="184"/>
      <c r="G51" s="291"/>
      <c r="H51" s="193"/>
      <c r="I51" s="193"/>
      <c r="J51" s="202">
        <f t="shared" si="0"/>
        <v>0</v>
      </c>
      <c r="K51" s="184"/>
      <c r="L51" s="203" t="str">
        <f>IF(K51="","",IF(K51="SI","No cal documentació",IF(J51&gt;0,(CONCATENATE("2b_",'Valoració '!$D$7,"00",A51))," ")))</f>
        <v/>
      </c>
    </row>
    <row r="52" spans="1:12">
      <c r="A52" s="180">
        <v>45</v>
      </c>
      <c r="B52" s="184"/>
      <c r="C52" s="184"/>
      <c r="D52" s="184"/>
      <c r="E52" s="184"/>
      <c r="F52" s="184"/>
      <c r="G52" s="291"/>
      <c r="H52" s="193"/>
      <c r="I52" s="193"/>
      <c r="J52" s="202">
        <f t="shared" si="0"/>
        <v>0</v>
      </c>
      <c r="K52" s="184"/>
      <c r="L52" s="203" t="str">
        <f>IF(K52="","",IF(K52="SI","No cal documentació",IF(J52&gt;0,(CONCATENATE("2b_",'Valoració '!$D$7,"00",A52))," ")))</f>
        <v/>
      </c>
    </row>
    <row r="53" spans="1:12">
      <c r="A53" s="180">
        <v>46</v>
      </c>
      <c r="B53" s="184"/>
      <c r="C53" s="184"/>
      <c r="D53" s="184"/>
      <c r="E53" s="184"/>
      <c r="F53" s="184"/>
      <c r="G53" s="291"/>
      <c r="H53" s="193"/>
      <c r="I53" s="193"/>
      <c r="J53" s="202">
        <f t="shared" si="0"/>
        <v>0</v>
      </c>
      <c r="K53" s="184"/>
      <c r="L53" s="203" t="str">
        <f>IF(K53="","",IF(K53="SI","No cal documentació",IF(J53&gt;0,(CONCATENATE("2b_",'Valoració '!$D$7,"00",A53))," ")))</f>
        <v/>
      </c>
    </row>
    <row r="54" spans="1:12">
      <c r="A54" s="180">
        <v>47</v>
      </c>
      <c r="B54" s="184"/>
      <c r="C54" s="184"/>
      <c r="D54" s="184"/>
      <c r="E54" s="184"/>
      <c r="F54" s="184"/>
      <c r="G54" s="291"/>
      <c r="H54" s="193"/>
      <c r="I54" s="193"/>
      <c r="J54" s="202">
        <f t="shared" si="0"/>
        <v>0</v>
      </c>
      <c r="K54" s="184"/>
      <c r="L54" s="203" t="str">
        <f>IF(K54="","",IF(K54="SI","No cal documentació",IF(J54&gt;0,(CONCATENATE("2b_",'Valoració '!$D$7,"00",A54))," ")))</f>
        <v/>
      </c>
    </row>
    <row r="55" spans="1:12">
      <c r="A55" s="180">
        <v>48</v>
      </c>
      <c r="B55" s="184"/>
      <c r="C55" s="184"/>
      <c r="D55" s="184"/>
      <c r="E55" s="184"/>
      <c r="F55" s="184"/>
      <c r="G55" s="291"/>
      <c r="H55" s="193"/>
      <c r="I55" s="193"/>
      <c r="J55" s="202">
        <f t="shared" si="0"/>
        <v>0</v>
      </c>
      <c r="K55" s="184"/>
      <c r="L55" s="203" t="str">
        <f>IF(K55="","",IF(K55="SI","No cal documentació",IF(J55&gt;0,(CONCATENATE("2b_",'Valoració '!$D$7,"00",A55))," ")))</f>
        <v/>
      </c>
    </row>
    <row r="56" spans="1:12">
      <c r="A56" s="180">
        <v>49</v>
      </c>
      <c r="B56" s="184"/>
      <c r="C56" s="184"/>
      <c r="D56" s="184"/>
      <c r="E56" s="184"/>
      <c r="F56" s="184"/>
      <c r="G56" s="291"/>
      <c r="H56" s="193"/>
      <c r="I56" s="193"/>
      <c r="J56" s="202">
        <f t="shared" si="0"/>
        <v>0</v>
      </c>
      <c r="K56" s="184"/>
      <c r="L56" s="203" t="str">
        <f>IF(K56="","",IF(K56="SI","No cal documentació",IF(J56&gt;0,(CONCATENATE("2b_",'Valoració '!$D$7,"00",A56))," ")))</f>
        <v/>
      </c>
    </row>
    <row r="57" spans="1:12">
      <c r="A57" s="180">
        <v>50</v>
      </c>
      <c r="B57" s="184"/>
      <c r="C57" s="184"/>
      <c r="D57" s="184"/>
      <c r="E57" s="184"/>
      <c r="F57" s="184"/>
      <c r="G57" s="291"/>
      <c r="H57" s="193"/>
      <c r="I57" s="193"/>
      <c r="J57" s="202">
        <f t="shared" si="0"/>
        <v>0</v>
      </c>
      <c r="K57" s="184"/>
      <c r="L57" s="203" t="str">
        <f>IF(K57="","",IF(K57="SI","No cal documentació",IF(J57&gt;0,(CONCATENATE("2b_",'Valoració '!$D$7,"00",A57))," ")))</f>
        <v/>
      </c>
    </row>
    <row r="58" spans="1:12">
      <c r="A58" s="180">
        <v>51</v>
      </c>
      <c r="B58" s="184"/>
      <c r="C58" s="184"/>
      <c r="D58" s="184"/>
      <c r="E58" s="184"/>
      <c r="F58" s="184"/>
      <c r="G58" s="291"/>
      <c r="H58" s="193"/>
      <c r="I58" s="193"/>
      <c r="J58" s="202">
        <f t="shared" si="0"/>
        <v>0</v>
      </c>
      <c r="K58" s="184"/>
      <c r="L58" s="203" t="str">
        <f>IF(K58="","",IF(K58="SI","No cal documentació",IF(J58&gt;0,(CONCATENATE("2b_",'Valoració '!$D$7,"00",A58))," ")))</f>
        <v/>
      </c>
    </row>
    <row r="59" spans="1:12">
      <c r="A59" s="180">
        <v>52</v>
      </c>
      <c r="B59" s="184"/>
      <c r="C59" s="184"/>
      <c r="D59" s="184"/>
      <c r="E59" s="184"/>
      <c r="F59" s="184"/>
      <c r="G59" s="291"/>
      <c r="H59" s="193"/>
      <c r="I59" s="193"/>
      <c r="J59" s="202">
        <f t="shared" si="0"/>
        <v>0</v>
      </c>
      <c r="K59" s="184"/>
      <c r="L59" s="203" t="str">
        <f>IF(K59="","",IF(K59="SI","No cal documentació",IF(J59&gt;0,(CONCATENATE("2b_",'Valoració '!$D$7,"00",A59))," ")))</f>
        <v/>
      </c>
    </row>
    <row r="60" spans="1:12">
      <c r="A60" s="180">
        <v>53</v>
      </c>
      <c r="B60" s="184"/>
      <c r="C60" s="184"/>
      <c r="D60" s="184"/>
      <c r="E60" s="184"/>
      <c r="F60" s="184"/>
      <c r="G60" s="291"/>
      <c r="H60" s="193"/>
      <c r="I60" s="193"/>
      <c r="J60" s="202">
        <f t="shared" si="0"/>
        <v>0</v>
      </c>
      <c r="K60" s="184"/>
      <c r="L60" s="203" t="str">
        <f>IF(K60="","",IF(K60="SI","No cal documentació",IF(J60&gt;0,(CONCATENATE("2b_",'Valoració '!$D$7,"00",A60))," ")))</f>
        <v/>
      </c>
    </row>
    <row r="61" spans="1:12">
      <c r="A61" s="180">
        <v>54</v>
      </c>
      <c r="B61" s="184"/>
      <c r="C61" s="184"/>
      <c r="D61" s="184"/>
      <c r="E61" s="184"/>
      <c r="F61" s="184"/>
      <c r="G61" s="291"/>
      <c r="H61" s="193"/>
      <c r="I61" s="193"/>
      <c r="J61" s="202">
        <f t="shared" si="0"/>
        <v>0</v>
      </c>
      <c r="K61" s="184"/>
      <c r="L61" s="203" t="str">
        <f>IF(K61="","",IF(K61="SI","No cal documentació",IF(J61&gt;0,(CONCATENATE("2b_",'Valoració '!$D$7,"00",A61))," ")))</f>
        <v/>
      </c>
    </row>
    <row r="62" spans="1:12">
      <c r="A62" s="180">
        <v>55</v>
      </c>
      <c r="B62" s="184"/>
      <c r="C62" s="184"/>
      <c r="D62" s="184"/>
      <c r="E62" s="184"/>
      <c r="F62" s="184"/>
      <c r="G62" s="291"/>
      <c r="H62" s="193"/>
      <c r="I62" s="193"/>
      <c r="J62" s="202">
        <f t="shared" si="0"/>
        <v>0</v>
      </c>
      <c r="K62" s="184"/>
      <c r="L62" s="203" t="str">
        <f>IF(K62="","",IF(K62="SI","No cal documentació",IF(J62&gt;0,(CONCATENATE("2b_",'Valoració '!$D$7,"00",A62))," ")))</f>
        <v/>
      </c>
    </row>
    <row r="63" spans="1:12">
      <c r="A63" s="180">
        <v>56</v>
      </c>
      <c r="B63" s="184"/>
      <c r="C63" s="184"/>
      <c r="D63" s="184"/>
      <c r="E63" s="184"/>
      <c r="F63" s="184"/>
      <c r="G63" s="291"/>
      <c r="H63" s="193"/>
      <c r="I63" s="193"/>
      <c r="J63" s="202">
        <f t="shared" si="0"/>
        <v>0</v>
      </c>
      <c r="K63" s="184"/>
      <c r="L63" s="203" t="str">
        <f>IF(K63="","",IF(K63="SI","No cal documentació",IF(J63&gt;0,(CONCATENATE("2b_",'Valoració '!$D$7,"00",A63))," ")))</f>
        <v/>
      </c>
    </row>
    <row r="64" spans="1:12">
      <c r="A64" s="180">
        <v>57</v>
      </c>
      <c r="B64" s="184"/>
      <c r="C64" s="184"/>
      <c r="D64" s="184"/>
      <c r="E64" s="184"/>
      <c r="F64" s="184"/>
      <c r="G64" s="291"/>
      <c r="H64" s="193"/>
      <c r="I64" s="193"/>
      <c r="J64" s="202">
        <f t="shared" si="0"/>
        <v>0</v>
      </c>
      <c r="K64" s="184"/>
      <c r="L64" s="203" t="str">
        <f>IF(K64="","",IF(K64="SI","No cal documentació",IF(J64&gt;0,(CONCATENATE("2b_",'Valoració '!$D$7,"00",A64))," ")))</f>
        <v/>
      </c>
    </row>
    <row r="65" spans="1:12">
      <c r="A65" s="180">
        <v>58</v>
      </c>
      <c r="B65" s="184"/>
      <c r="C65" s="184"/>
      <c r="D65" s="184"/>
      <c r="E65" s="184"/>
      <c r="F65" s="184"/>
      <c r="G65" s="291"/>
      <c r="H65" s="193"/>
      <c r="I65" s="193"/>
      <c r="J65" s="202">
        <f t="shared" si="0"/>
        <v>0</v>
      </c>
      <c r="K65" s="184"/>
      <c r="L65" s="203" t="str">
        <f>IF(K65="","",IF(K65="SI","No cal documentació",IF(J65&gt;0,(CONCATENATE("2b_",'Valoració '!$D$7,"00",A65))," ")))</f>
        <v/>
      </c>
    </row>
    <row r="66" spans="1:12">
      <c r="A66" s="180">
        <v>59</v>
      </c>
      <c r="B66" s="184"/>
      <c r="C66" s="184"/>
      <c r="D66" s="184"/>
      <c r="E66" s="184"/>
      <c r="F66" s="184"/>
      <c r="G66" s="291"/>
      <c r="H66" s="193"/>
      <c r="I66" s="193"/>
      <c r="J66" s="202">
        <f t="shared" si="0"/>
        <v>0</v>
      </c>
      <c r="K66" s="184"/>
      <c r="L66" s="203" t="str">
        <f>IF(K66="","",IF(K66="SI","No cal documentació",IF(J66&gt;0,(CONCATENATE("2b_",'Valoració '!$D$7,"00",A66))," ")))</f>
        <v/>
      </c>
    </row>
    <row r="67" spans="1:12">
      <c r="A67" s="180">
        <v>60</v>
      </c>
      <c r="B67" s="184"/>
      <c r="C67" s="184"/>
      <c r="D67" s="184"/>
      <c r="E67" s="184"/>
      <c r="F67" s="184"/>
      <c r="G67" s="291"/>
      <c r="H67" s="193"/>
      <c r="I67" s="193"/>
      <c r="J67" s="202">
        <f t="shared" si="0"/>
        <v>0</v>
      </c>
      <c r="K67" s="184"/>
      <c r="L67" s="203" t="str">
        <f>IF(K67="","",IF(K67="SI","No cal documentació",IF(J67&gt;0,(CONCATENATE("2b_",'Valoració '!$D$7,"00",A67))," ")))</f>
        <v/>
      </c>
    </row>
    <row r="68" spans="1:12">
      <c r="A68" s="180">
        <v>61</v>
      </c>
      <c r="B68" s="184"/>
      <c r="C68" s="184"/>
      <c r="D68" s="184"/>
      <c r="E68" s="184"/>
      <c r="F68" s="184"/>
      <c r="G68" s="291"/>
      <c r="H68" s="193"/>
      <c r="I68" s="193"/>
      <c r="J68" s="202">
        <f t="shared" si="0"/>
        <v>0</v>
      </c>
      <c r="K68" s="184"/>
      <c r="L68" s="203" t="str">
        <f>IF(K68="","",IF(K68="SI","No cal documentació",IF(J68&gt;0,(CONCATENATE("2b_",'Valoració '!$D$7,"00",A68))," ")))</f>
        <v/>
      </c>
    </row>
    <row r="69" spans="1:12">
      <c r="A69" s="180">
        <v>62</v>
      </c>
      <c r="B69" s="184"/>
      <c r="C69" s="184"/>
      <c r="D69" s="184"/>
      <c r="E69" s="184"/>
      <c r="F69" s="184"/>
      <c r="G69" s="291"/>
      <c r="H69" s="193"/>
      <c r="I69" s="193"/>
      <c r="J69" s="202">
        <f t="shared" si="0"/>
        <v>0</v>
      </c>
      <c r="K69" s="184"/>
      <c r="L69" s="203" t="str">
        <f>IF(K69="","",IF(K69="SI","No cal documentació",IF(J69&gt;0,(CONCATENATE("2b_",'Valoració '!$D$7,"00",A69))," ")))</f>
        <v/>
      </c>
    </row>
    <row r="70" spans="1:12">
      <c r="A70" s="180">
        <v>63</v>
      </c>
      <c r="B70" s="184"/>
      <c r="C70" s="184"/>
      <c r="D70" s="184"/>
      <c r="E70" s="184"/>
      <c r="F70" s="184"/>
      <c r="G70" s="291"/>
      <c r="H70" s="193"/>
      <c r="I70" s="193"/>
      <c r="J70" s="202">
        <f t="shared" si="0"/>
        <v>0</v>
      </c>
      <c r="K70" s="184"/>
      <c r="L70" s="203" t="str">
        <f>IF(K70="","",IF(K70="SI","No cal documentació",IF(J70&gt;0,(CONCATENATE("2b_",'Valoració '!$D$7,"00",A70))," ")))</f>
        <v/>
      </c>
    </row>
    <row r="71" spans="1:12">
      <c r="A71" s="180">
        <v>64</v>
      </c>
      <c r="B71" s="184"/>
      <c r="C71" s="184"/>
      <c r="D71" s="184"/>
      <c r="E71" s="184"/>
      <c r="F71" s="184"/>
      <c r="G71" s="291"/>
      <c r="H71" s="193"/>
      <c r="I71" s="193"/>
      <c r="J71" s="202">
        <f t="shared" si="0"/>
        <v>0</v>
      </c>
      <c r="K71" s="184"/>
      <c r="L71" s="203" t="str">
        <f>IF(K71="","",IF(K71="SI","No cal documentació",IF(J71&gt;0,(CONCATENATE("2ii_",'Valoració '!$D$7,"00",A71))," ")))</f>
        <v/>
      </c>
    </row>
    <row r="72" spans="1:12">
      <c r="A72" s="180">
        <v>65</v>
      </c>
      <c r="B72" s="184"/>
      <c r="C72" s="184"/>
      <c r="D72" s="184"/>
      <c r="E72" s="184"/>
      <c r="F72" s="184"/>
      <c r="G72" s="291"/>
      <c r="H72" s="193"/>
      <c r="I72" s="193"/>
      <c r="J72" s="202">
        <f t="shared" si="0"/>
        <v>0</v>
      </c>
      <c r="K72" s="184"/>
      <c r="L72" s="203" t="str">
        <f>IF(K72="","",IF(K72="SI","No cal documentació",IF(J72&gt;0,(CONCATENATE("2ii_",'Valoració '!$D$7,"00",A72))," ")))</f>
        <v/>
      </c>
    </row>
    <row r="73" spans="1:12">
      <c r="A73" s="180">
        <v>66</v>
      </c>
      <c r="B73" s="184"/>
      <c r="C73" s="184"/>
      <c r="D73" s="184"/>
      <c r="E73" s="184"/>
      <c r="F73" s="184"/>
      <c r="G73" s="291"/>
      <c r="H73" s="193"/>
      <c r="I73" s="193"/>
      <c r="J73" s="202">
        <f t="shared" ref="J73:J107" si="1">IF(B73&lt;&gt;"",IF(AND(C73="si",F73="si"),1,IF(AND(C73="si",F73="no"),0.5,IF(AND(C73="no",F73="si"),0.5,0.25))),0)</f>
        <v>0</v>
      </c>
      <c r="K73" s="184"/>
      <c r="L73" s="203" t="str">
        <f>IF(K73="","",IF(K73="SI","No cal documentació",IF(J73&gt;0,(CONCATENATE("2ii_",'Valoració '!$D$7,"00",A73))," ")))</f>
        <v/>
      </c>
    </row>
    <row r="74" spans="1:12">
      <c r="A74" s="180">
        <v>67</v>
      </c>
      <c r="B74" s="184"/>
      <c r="C74" s="184"/>
      <c r="D74" s="184"/>
      <c r="E74" s="184"/>
      <c r="F74" s="184"/>
      <c r="G74" s="291"/>
      <c r="H74" s="193"/>
      <c r="I74" s="193"/>
      <c r="J74" s="202">
        <f t="shared" si="1"/>
        <v>0</v>
      </c>
      <c r="K74" s="184"/>
      <c r="L74" s="203" t="str">
        <f>IF(K74="","",IF(K74="SI","No cal documentació",IF(J74&gt;0,(CONCATENATE("2ii_",'Valoració '!$D$7,"00",A74))," ")))</f>
        <v/>
      </c>
    </row>
    <row r="75" spans="1:12">
      <c r="A75" s="180">
        <v>68</v>
      </c>
      <c r="B75" s="184"/>
      <c r="C75" s="184"/>
      <c r="D75" s="184"/>
      <c r="E75" s="184"/>
      <c r="F75" s="184"/>
      <c r="G75" s="291"/>
      <c r="H75" s="193"/>
      <c r="I75" s="193"/>
      <c r="J75" s="202">
        <f t="shared" si="1"/>
        <v>0</v>
      </c>
      <c r="K75" s="184"/>
      <c r="L75" s="203" t="str">
        <f>IF(K75="","",IF(K75="SI","No cal documentació",IF(J75&gt;0,(CONCATENATE("2ii_",'Valoració '!$D$7,"00",A75))," ")))</f>
        <v/>
      </c>
    </row>
    <row r="76" spans="1:12">
      <c r="A76" s="180">
        <v>69</v>
      </c>
      <c r="B76" s="184"/>
      <c r="C76" s="184"/>
      <c r="D76" s="184"/>
      <c r="E76" s="184"/>
      <c r="F76" s="184"/>
      <c r="G76" s="291"/>
      <c r="H76" s="193"/>
      <c r="I76" s="193"/>
      <c r="J76" s="202">
        <f t="shared" si="1"/>
        <v>0</v>
      </c>
      <c r="K76" s="184"/>
      <c r="L76" s="203" t="str">
        <f>IF(K76="","",IF(K76="SI","No cal documentació",IF(J76&gt;0,(CONCATENATE("2ii_",'Valoració '!$D$7,"00",A76))," ")))</f>
        <v/>
      </c>
    </row>
    <row r="77" spans="1:12">
      <c r="A77" s="180">
        <v>70</v>
      </c>
      <c r="B77" s="184"/>
      <c r="C77" s="184"/>
      <c r="D77" s="184"/>
      <c r="E77" s="184"/>
      <c r="F77" s="184"/>
      <c r="G77" s="291"/>
      <c r="H77" s="193"/>
      <c r="I77" s="193"/>
      <c r="J77" s="202">
        <f t="shared" si="1"/>
        <v>0</v>
      </c>
      <c r="K77" s="184"/>
      <c r="L77" s="203" t="str">
        <f>IF(K77="","",IF(K77="SI","No cal documentació",IF(J77&gt;0,(CONCATENATE("2ii_",'Valoració '!$D$7,"00",A77))," ")))</f>
        <v/>
      </c>
    </row>
    <row r="78" spans="1:12">
      <c r="A78" s="180">
        <v>71</v>
      </c>
      <c r="B78" s="184"/>
      <c r="C78" s="184"/>
      <c r="D78" s="184"/>
      <c r="E78" s="184"/>
      <c r="F78" s="184"/>
      <c r="G78" s="291"/>
      <c r="H78" s="193"/>
      <c r="I78" s="193"/>
      <c r="J78" s="202">
        <f t="shared" si="1"/>
        <v>0</v>
      </c>
      <c r="K78" s="184"/>
      <c r="L78" s="203" t="str">
        <f>IF(K78="","",IF(K78="SI","No cal documentació",IF(J78&gt;0,(CONCATENATE("2ii_",'Valoració '!$D$7,"00",A78))," ")))</f>
        <v/>
      </c>
    </row>
    <row r="79" spans="1:12">
      <c r="A79" s="180">
        <v>72</v>
      </c>
      <c r="B79" s="184"/>
      <c r="C79" s="184"/>
      <c r="D79" s="184"/>
      <c r="E79" s="184"/>
      <c r="F79" s="184"/>
      <c r="G79" s="291"/>
      <c r="H79" s="193"/>
      <c r="I79" s="193"/>
      <c r="J79" s="202">
        <f t="shared" si="1"/>
        <v>0</v>
      </c>
      <c r="K79" s="184"/>
      <c r="L79" s="203" t="str">
        <f>IF(K79="","",IF(K79="SI","No cal documentació",IF(J79&gt;0,(CONCATENATE("2ii_",'Valoració '!$D$7,"00",A79))," ")))</f>
        <v/>
      </c>
    </row>
    <row r="80" spans="1:12">
      <c r="A80" s="180">
        <v>73</v>
      </c>
      <c r="B80" s="184"/>
      <c r="C80" s="184"/>
      <c r="D80" s="184"/>
      <c r="E80" s="184"/>
      <c r="F80" s="184"/>
      <c r="G80" s="291"/>
      <c r="H80" s="193"/>
      <c r="I80" s="193"/>
      <c r="J80" s="202">
        <f t="shared" si="1"/>
        <v>0</v>
      </c>
      <c r="K80" s="184"/>
      <c r="L80" s="203" t="str">
        <f>IF(K80="","",IF(K80="SI","No cal documentació",IF(J80&gt;0,(CONCATENATE("2ii_",'Valoració '!$D$7,"00",A80))," ")))</f>
        <v/>
      </c>
    </row>
    <row r="81" spans="1:12">
      <c r="A81" s="180">
        <v>74</v>
      </c>
      <c r="B81" s="184"/>
      <c r="C81" s="184"/>
      <c r="D81" s="184"/>
      <c r="E81" s="184"/>
      <c r="F81" s="184"/>
      <c r="G81" s="291"/>
      <c r="H81" s="193"/>
      <c r="I81" s="193"/>
      <c r="J81" s="202">
        <f t="shared" si="1"/>
        <v>0</v>
      </c>
      <c r="K81" s="184"/>
      <c r="L81" s="203" t="str">
        <f>IF(K81="","",IF(K81="SI","No cal documentació",IF(J81&gt;0,(CONCATENATE("2ii_",'Valoració '!$D$7,"00",A81))," ")))</f>
        <v/>
      </c>
    </row>
    <row r="82" spans="1:12">
      <c r="A82" s="180">
        <v>75</v>
      </c>
      <c r="B82" s="184"/>
      <c r="C82" s="184"/>
      <c r="D82" s="184"/>
      <c r="E82" s="184"/>
      <c r="F82" s="184"/>
      <c r="G82" s="291"/>
      <c r="H82" s="193"/>
      <c r="I82" s="193"/>
      <c r="J82" s="202">
        <f t="shared" si="1"/>
        <v>0</v>
      </c>
      <c r="K82" s="184"/>
      <c r="L82" s="203" t="str">
        <f>IF(K82="","",IF(K82="SI","No cal documentació",IF(J82&gt;0,(CONCATENATE("2ii_",'Valoració '!$D$7,"00",A82))," ")))</f>
        <v/>
      </c>
    </row>
    <row r="83" spans="1:12">
      <c r="A83" s="180">
        <v>76</v>
      </c>
      <c r="B83" s="184"/>
      <c r="C83" s="184"/>
      <c r="D83" s="184"/>
      <c r="E83" s="184"/>
      <c r="F83" s="184"/>
      <c r="G83" s="291"/>
      <c r="H83" s="193"/>
      <c r="I83" s="193"/>
      <c r="J83" s="202">
        <f t="shared" si="1"/>
        <v>0</v>
      </c>
      <c r="K83" s="184"/>
      <c r="L83" s="203" t="str">
        <f>IF(K83="","",IF(K83="SI","No cal documentació",IF(J83&gt;0,(CONCATENATE("2ii_",'Valoració '!$D$7,"00",A83))," ")))</f>
        <v/>
      </c>
    </row>
    <row r="84" spans="1:12">
      <c r="A84" s="180">
        <v>77</v>
      </c>
      <c r="B84" s="184"/>
      <c r="C84" s="184"/>
      <c r="D84" s="184"/>
      <c r="E84" s="184"/>
      <c r="F84" s="184"/>
      <c r="G84" s="291"/>
      <c r="H84" s="193"/>
      <c r="I84" s="193"/>
      <c r="J84" s="202">
        <f t="shared" si="1"/>
        <v>0</v>
      </c>
      <c r="K84" s="184"/>
      <c r="L84" s="203" t="str">
        <f>IF(K84="","",IF(K84="SI","No cal documentació",IF(J84&gt;0,(CONCATENATE("2ii_",'Valoració '!$D$7,"00",A84))," ")))</f>
        <v/>
      </c>
    </row>
    <row r="85" spans="1:12">
      <c r="A85" s="180">
        <v>78</v>
      </c>
      <c r="B85" s="184"/>
      <c r="C85" s="184"/>
      <c r="D85" s="184"/>
      <c r="E85" s="184"/>
      <c r="F85" s="184"/>
      <c r="G85" s="291"/>
      <c r="H85" s="193"/>
      <c r="I85" s="193"/>
      <c r="J85" s="202">
        <f t="shared" si="1"/>
        <v>0</v>
      </c>
      <c r="K85" s="184"/>
      <c r="L85" s="203" t="str">
        <f>IF(K85="","",IF(K85="SI","No cal documentació",IF(J85&gt;0,(CONCATENATE("2ii_",'Valoració '!$D$7,"00",A85))," ")))</f>
        <v/>
      </c>
    </row>
    <row r="86" spans="1:12">
      <c r="A86" s="180">
        <v>79</v>
      </c>
      <c r="B86" s="184"/>
      <c r="C86" s="184"/>
      <c r="D86" s="184"/>
      <c r="E86" s="184"/>
      <c r="F86" s="184"/>
      <c r="G86" s="291"/>
      <c r="H86" s="193"/>
      <c r="I86" s="193"/>
      <c r="J86" s="202">
        <f t="shared" si="1"/>
        <v>0</v>
      </c>
      <c r="K86" s="184"/>
      <c r="L86" s="203" t="str">
        <f>IF(K86="","",IF(K86="SI","No cal documentació",IF(J86&gt;0,(CONCATENATE("2ii_",'Valoració '!$D$7,"00",A86))," ")))</f>
        <v/>
      </c>
    </row>
    <row r="87" spans="1:12">
      <c r="A87" s="180">
        <v>80</v>
      </c>
      <c r="B87" s="184"/>
      <c r="C87" s="184"/>
      <c r="D87" s="184"/>
      <c r="E87" s="184"/>
      <c r="F87" s="184"/>
      <c r="G87" s="291"/>
      <c r="H87" s="193"/>
      <c r="I87" s="193"/>
      <c r="J87" s="202">
        <f t="shared" si="1"/>
        <v>0</v>
      </c>
      <c r="K87" s="184"/>
      <c r="L87" s="203" t="str">
        <f>IF(K87="","",IF(K87="SI","No cal documentació",IF(J87&gt;0,(CONCATENATE("2ii_",'Valoració '!$D$7,"00",A87))," ")))</f>
        <v/>
      </c>
    </row>
    <row r="88" spans="1:12">
      <c r="A88" s="180">
        <v>81</v>
      </c>
      <c r="B88" s="184"/>
      <c r="C88" s="184"/>
      <c r="D88" s="184"/>
      <c r="E88" s="184"/>
      <c r="F88" s="184"/>
      <c r="G88" s="291"/>
      <c r="H88" s="193"/>
      <c r="I88" s="193"/>
      <c r="J88" s="202">
        <f t="shared" si="1"/>
        <v>0</v>
      </c>
      <c r="K88" s="184"/>
      <c r="L88" s="203" t="str">
        <f>IF(K88="","",IF(K88="SI","No cal documentació",IF(J88&gt;0,(CONCATENATE("2ii_",'Valoració '!$D$7,"00",A88))," ")))</f>
        <v/>
      </c>
    </row>
    <row r="89" spans="1:12">
      <c r="A89" s="180">
        <v>82</v>
      </c>
      <c r="B89" s="184"/>
      <c r="C89" s="184"/>
      <c r="D89" s="184"/>
      <c r="E89" s="184"/>
      <c r="F89" s="184"/>
      <c r="G89" s="291"/>
      <c r="H89" s="193"/>
      <c r="I89" s="193"/>
      <c r="J89" s="202">
        <f t="shared" si="1"/>
        <v>0</v>
      </c>
      <c r="K89" s="184"/>
      <c r="L89" s="203" t="str">
        <f>IF(K89="","",IF(K89="SI","No cal documentació",IF(J89&gt;0,(CONCATENATE("2ii_",'Valoració '!$D$7,"00",A89))," ")))</f>
        <v/>
      </c>
    </row>
    <row r="90" spans="1:12">
      <c r="A90" s="180">
        <v>83</v>
      </c>
      <c r="B90" s="184"/>
      <c r="C90" s="184"/>
      <c r="D90" s="184"/>
      <c r="E90" s="184"/>
      <c r="F90" s="184"/>
      <c r="G90" s="291"/>
      <c r="H90" s="193"/>
      <c r="I90" s="193"/>
      <c r="J90" s="202">
        <f t="shared" si="1"/>
        <v>0</v>
      </c>
      <c r="K90" s="184"/>
      <c r="L90" s="203" t="str">
        <f>IF(K90="","",IF(K90="SI","No cal documentació",IF(J90&gt;0,(CONCATENATE("2ii_",'Valoració '!$D$7,"00",A90))," ")))</f>
        <v/>
      </c>
    </row>
    <row r="91" spans="1:12">
      <c r="A91" s="180">
        <v>84</v>
      </c>
      <c r="B91" s="184"/>
      <c r="C91" s="184"/>
      <c r="D91" s="184"/>
      <c r="E91" s="184"/>
      <c r="F91" s="184"/>
      <c r="G91" s="291"/>
      <c r="H91" s="193"/>
      <c r="I91" s="193"/>
      <c r="J91" s="202">
        <f t="shared" si="1"/>
        <v>0</v>
      </c>
      <c r="K91" s="184"/>
      <c r="L91" s="203" t="str">
        <f>IF(K91="","",IF(K91="SI","No cal documentació",IF(J91&gt;0,(CONCATENATE("2ii_",'Valoració '!$D$7,"00",A91))," ")))</f>
        <v/>
      </c>
    </row>
    <row r="92" spans="1:12">
      <c r="A92" s="180">
        <v>85</v>
      </c>
      <c r="B92" s="184"/>
      <c r="C92" s="184"/>
      <c r="D92" s="184"/>
      <c r="E92" s="184"/>
      <c r="F92" s="184"/>
      <c r="G92" s="291"/>
      <c r="H92" s="193"/>
      <c r="I92" s="193"/>
      <c r="J92" s="202">
        <f t="shared" si="1"/>
        <v>0</v>
      </c>
      <c r="K92" s="184"/>
      <c r="L92" s="203" t="str">
        <f>IF(K92="","",IF(K92="SI","No cal documentació",IF(J92&gt;0,(CONCATENATE("2ii_",'Valoració '!$D$7,"00",A92))," ")))</f>
        <v/>
      </c>
    </row>
    <row r="93" spans="1:12">
      <c r="A93" s="180">
        <v>86</v>
      </c>
      <c r="B93" s="184"/>
      <c r="C93" s="184"/>
      <c r="D93" s="184"/>
      <c r="E93" s="184"/>
      <c r="F93" s="184"/>
      <c r="G93" s="291"/>
      <c r="H93" s="193"/>
      <c r="I93" s="193"/>
      <c r="J93" s="202">
        <f t="shared" si="1"/>
        <v>0</v>
      </c>
      <c r="K93" s="184"/>
      <c r="L93" s="203" t="str">
        <f>IF(K93="","",IF(K93="SI","No cal documentació",IF(J93&gt;0,(CONCATENATE("2ii_",'Valoració '!$D$7,"00",A93))," ")))</f>
        <v/>
      </c>
    </row>
    <row r="94" spans="1:12">
      <c r="A94" s="180">
        <v>87</v>
      </c>
      <c r="B94" s="184"/>
      <c r="C94" s="184"/>
      <c r="D94" s="184"/>
      <c r="E94" s="184"/>
      <c r="F94" s="184"/>
      <c r="G94" s="291"/>
      <c r="H94" s="193"/>
      <c r="I94" s="193"/>
      <c r="J94" s="202">
        <f t="shared" si="1"/>
        <v>0</v>
      </c>
      <c r="K94" s="184"/>
      <c r="L94" s="203" t="str">
        <f>IF(K94="","",IF(K94="SI","No cal documentació",IF(J94&gt;0,(CONCATENATE("2ii_",'Valoració '!$D$7,"00",A94))," ")))</f>
        <v/>
      </c>
    </row>
    <row r="95" spans="1:12">
      <c r="A95" s="180">
        <v>88</v>
      </c>
      <c r="B95" s="184"/>
      <c r="C95" s="184"/>
      <c r="D95" s="184"/>
      <c r="E95" s="184"/>
      <c r="F95" s="184"/>
      <c r="G95" s="291"/>
      <c r="H95" s="193"/>
      <c r="I95" s="193"/>
      <c r="J95" s="202">
        <f t="shared" si="1"/>
        <v>0</v>
      </c>
      <c r="K95" s="184"/>
      <c r="L95" s="203" t="str">
        <f>IF(K95="","",IF(K95="SI","No cal documentació",IF(J95&gt;0,(CONCATENATE("2ii_",'Valoració '!$D$7,"00",A95))," ")))</f>
        <v/>
      </c>
    </row>
    <row r="96" spans="1:12">
      <c r="A96" s="180">
        <v>89</v>
      </c>
      <c r="B96" s="184"/>
      <c r="C96" s="184"/>
      <c r="D96" s="184"/>
      <c r="E96" s="184"/>
      <c r="F96" s="184"/>
      <c r="G96" s="291"/>
      <c r="H96" s="193"/>
      <c r="I96" s="193"/>
      <c r="J96" s="202">
        <f t="shared" si="1"/>
        <v>0</v>
      </c>
      <c r="K96" s="184"/>
      <c r="L96" s="203" t="str">
        <f>IF(K96="","",IF(K96="SI","No cal documentació",IF(J96&gt;0,(CONCATENATE("2ii_",'Valoració '!$D$7,"00",A96))," ")))</f>
        <v/>
      </c>
    </row>
    <row r="97" spans="1:12">
      <c r="A97" s="180">
        <v>90</v>
      </c>
      <c r="B97" s="184"/>
      <c r="C97" s="184"/>
      <c r="D97" s="184"/>
      <c r="E97" s="184"/>
      <c r="F97" s="184"/>
      <c r="G97" s="291"/>
      <c r="H97" s="193"/>
      <c r="I97" s="193"/>
      <c r="J97" s="202">
        <f t="shared" si="1"/>
        <v>0</v>
      </c>
      <c r="K97" s="184"/>
      <c r="L97" s="203" t="str">
        <f>IF(K97="","",IF(K97="SI","No cal documentació",IF(J97&gt;0,(CONCATENATE("2ii_",'Valoració '!$D$7,"00",A97))," ")))</f>
        <v/>
      </c>
    </row>
    <row r="98" spans="1:12">
      <c r="A98" s="180">
        <v>91</v>
      </c>
      <c r="B98" s="184"/>
      <c r="C98" s="184"/>
      <c r="D98" s="184"/>
      <c r="E98" s="184"/>
      <c r="F98" s="184"/>
      <c r="G98" s="291"/>
      <c r="H98" s="193"/>
      <c r="I98" s="193"/>
      <c r="J98" s="202">
        <f t="shared" si="1"/>
        <v>0</v>
      </c>
      <c r="K98" s="184"/>
      <c r="L98" s="203" t="str">
        <f>IF(K98="","",IF(K98="SI","No cal documentació",IF(J98&gt;0,(CONCATENATE("2ii_",'Valoració '!$D$7,"00",A98))," ")))</f>
        <v/>
      </c>
    </row>
    <row r="99" spans="1:12">
      <c r="A99" s="180">
        <v>92</v>
      </c>
      <c r="B99" s="184"/>
      <c r="C99" s="184"/>
      <c r="D99" s="184"/>
      <c r="E99" s="184"/>
      <c r="F99" s="184"/>
      <c r="G99" s="291"/>
      <c r="H99" s="193"/>
      <c r="I99" s="193"/>
      <c r="J99" s="202">
        <f t="shared" si="1"/>
        <v>0</v>
      </c>
      <c r="K99" s="184"/>
      <c r="L99" s="203" t="str">
        <f>IF(K99="","",IF(K99="SI","No cal documentació",IF(J99&gt;0,(CONCATENATE("2ii_",'Valoració '!$D$7,"00",A99))," ")))</f>
        <v/>
      </c>
    </row>
    <row r="100" spans="1:12">
      <c r="A100" s="180">
        <v>93</v>
      </c>
      <c r="B100" s="184"/>
      <c r="C100" s="184"/>
      <c r="D100" s="184"/>
      <c r="E100" s="184"/>
      <c r="F100" s="184"/>
      <c r="G100" s="291"/>
      <c r="H100" s="193"/>
      <c r="I100" s="193"/>
      <c r="J100" s="202">
        <f t="shared" si="1"/>
        <v>0</v>
      </c>
      <c r="K100" s="184"/>
      <c r="L100" s="203" t="str">
        <f>IF(K100="","",IF(K100="SI","No cal documentació",IF(J100&gt;0,(CONCATENATE("2ii_",'Valoració '!$D$7,"00",A100))," ")))</f>
        <v/>
      </c>
    </row>
    <row r="101" spans="1:12">
      <c r="A101" s="180">
        <v>94</v>
      </c>
      <c r="B101" s="184"/>
      <c r="C101" s="184"/>
      <c r="D101" s="184"/>
      <c r="E101" s="184"/>
      <c r="F101" s="184"/>
      <c r="G101" s="291"/>
      <c r="H101" s="193"/>
      <c r="I101" s="193"/>
      <c r="J101" s="202">
        <f t="shared" si="1"/>
        <v>0</v>
      </c>
      <c r="K101" s="184"/>
      <c r="L101" s="203" t="str">
        <f>IF(K101="","",IF(K101="SI","No cal documentació",IF(J101&gt;0,(CONCATENATE("2ii_",'Valoració '!$D$7,"00",A101))," ")))</f>
        <v/>
      </c>
    </row>
    <row r="102" spans="1:12">
      <c r="A102" s="180">
        <v>95</v>
      </c>
      <c r="B102" s="184"/>
      <c r="C102" s="184"/>
      <c r="D102" s="184"/>
      <c r="E102" s="184"/>
      <c r="F102" s="184"/>
      <c r="G102" s="291"/>
      <c r="H102" s="193"/>
      <c r="I102" s="193"/>
      <c r="J102" s="202">
        <f t="shared" si="1"/>
        <v>0</v>
      </c>
      <c r="K102" s="184"/>
      <c r="L102" s="203" t="str">
        <f>IF(K102="","",IF(K102="SI","No cal documentació",IF(J102&gt;0,(CONCATENATE("2ii_",'Valoració '!$D$7,"00",A102))," ")))</f>
        <v/>
      </c>
    </row>
    <row r="103" spans="1:12">
      <c r="A103" s="180">
        <v>96</v>
      </c>
      <c r="B103" s="184"/>
      <c r="C103" s="184"/>
      <c r="D103" s="184"/>
      <c r="E103" s="184"/>
      <c r="F103" s="184"/>
      <c r="G103" s="291"/>
      <c r="H103" s="193"/>
      <c r="I103" s="193"/>
      <c r="J103" s="202">
        <f t="shared" si="1"/>
        <v>0</v>
      </c>
      <c r="K103" s="184"/>
      <c r="L103" s="203" t="str">
        <f>IF(K103="","",IF(K103="SI","No cal documentació",IF(J103&gt;0,(CONCATENATE("2ii_",'Valoració '!$D$7,"00",A103))," ")))</f>
        <v/>
      </c>
    </row>
    <row r="104" spans="1:12">
      <c r="A104" s="180">
        <v>97</v>
      </c>
      <c r="B104" s="184"/>
      <c r="C104" s="184"/>
      <c r="D104" s="184"/>
      <c r="E104" s="184"/>
      <c r="F104" s="184"/>
      <c r="G104" s="291"/>
      <c r="H104" s="193"/>
      <c r="I104" s="193"/>
      <c r="J104" s="202">
        <f t="shared" si="1"/>
        <v>0</v>
      </c>
      <c r="K104" s="184"/>
      <c r="L104" s="203" t="str">
        <f>IF(K104="","",IF(K104="SI","No cal documentació",IF(J104&gt;0,(CONCATENATE("2ii_",'Valoració '!$D$7,"00",A104))," ")))</f>
        <v/>
      </c>
    </row>
    <row r="105" spans="1:12">
      <c r="A105" s="180">
        <v>98</v>
      </c>
      <c r="B105" s="184"/>
      <c r="C105" s="184"/>
      <c r="D105" s="184"/>
      <c r="E105" s="184"/>
      <c r="F105" s="184"/>
      <c r="G105" s="291"/>
      <c r="H105" s="193"/>
      <c r="I105" s="193"/>
      <c r="J105" s="202">
        <f t="shared" si="1"/>
        <v>0</v>
      </c>
      <c r="K105" s="184"/>
      <c r="L105" s="203" t="str">
        <f>IF(K105="","",IF(K105="SI","No cal documentació",IF(J105&gt;0,(CONCATENATE("2ii_",'Valoració '!$D$7,"00",A105))," ")))</f>
        <v/>
      </c>
    </row>
    <row r="106" spans="1:12">
      <c r="A106" s="180">
        <v>99</v>
      </c>
      <c r="B106" s="184"/>
      <c r="C106" s="184"/>
      <c r="D106" s="184"/>
      <c r="E106" s="184"/>
      <c r="F106" s="184"/>
      <c r="G106" s="291"/>
      <c r="H106" s="193"/>
      <c r="I106" s="193"/>
      <c r="J106" s="202">
        <f t="shared" si="1"/>
        <v>0</v>
      </c>
      <c r="K106" s="184"/>
      <c r="L106" s="203" t="str">
        <f>IF(K106="","",IF(K106="SI","No cal documentació",IF(J106&gt;0,(CONCATENATE("2ii_",'Valoració '!$D$7,"00",A106))," ")))</f>
        <v/>
      </c>
    </row>
    <row r="107" spans="1:12">
      <c r="A107" s="186">
        <v>100</v>
      </c>
      <c r="B107" s="187"/>
      <c r="C107" s="187"/>
      <c r="D107" s="187"/>
      <c r="E107" s="187"/>
      <c r="F107" s="187"/>
      <c r="G107" s="292"/>
      <c r="H107" s="290"/>
      <c r="I107" s="290"/>
      <c r="J107" s="204">
        <f t="shared" si="1"/>
        <v>0</v>
      </c>
      <c r="K107" s="187"/>
      <c r="L107" s="205" t="str">
        <f>IF(K107="","",IF(K107="SI","No cal documentació",IF(J107&gt;0,(CONCATENATE("2ii_",'Valoració '!$D$7,"00",A107))," ")))</f>
        <v/>
      </c>
    </row>
  </sheetData>
  <sheetProtection algorithmName="SHA-512" hashValue="cwXjUzfwpaZkbgZfOXJRABwIpvr10lzO4oYRplANzS3GRUV5gnZe9LdfKzjCPAuqDzNrzBV9RTGJY7In/0IGMw==" saltValue="6a3nL7RKBRnsPmUeX8LYFQ==" spinCount="100000" sheet="1" objects="1" scenarios="1"/>
  <mergeCells count="1">
    <mergeCell ref="A6:H6"/>
  </mergeCells>
  <dataValidations count="1">
    <dataValidation type="list" allowBlank="1" showInputMessage="1" showErrorMessage="1" sqref="K8:K107 F8:F107 C8:C107" xr:uid="{00000000-0002-0000-0D00-000000000000}">
      <formula1>"si, no"</formula1>
    </dataValidation>
  </dataValidations>
  <hyperlinks>
    <hyperlink ref="T4" r:id="rId1" xr:uid="{00000000-0004-0000-0D00-000000000000}"/>
    <hyperlink ref="A4" r:id="rId2" xr:uid="{00000000-0004-0000-0D00-000001000000}"/>
  </hyperlinks>
  <pageMargins left="0.7" right="0.7" top="0.75" bottom="0.75" header="0.3" footer="0.3"/>
  <tableParts count="1">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ull11"/>
  <dimension ref="A1:H108"/>
  <sheetViews>
    <sheetView workbookViewId="0">
      <pane ySplit="6" topLeftCell="A7" activePane="bottomLeft" state="frozen"/>
      <selection pane="bottomLeft" activeCell="A6" sqref="A6"/>
      <selection activeCell="B7" sqref="B7"/>
    </sheetView>
  </sheetViews>
  <sheetFormatPr defaultColWidth="9.140625" defaultRowHeight="15"/>
  <cols>
    <col min="2" max="2" width="21.28515625" style="1" customWidth="1"/>
    <col min="3" max="4" width="84.5703125" customWidth="1"/>
    <col min="5" max="5" width="19.140625" customWidth="1"/>
    <col min="6" max="6" width="11.85546875" customWidth="1"/>
    <col min="8" max="8" width="22.42578125" customWidth="1"/>
  </cols>
  <sheetData>
    <row r="1" spans="1:8" ht="15.75" thickBot="1">
      <c r="A1" s="122" t="s">
        <v>535</v>
      </c>
      <c r="B1" s="122"/>
      <c r="C1" s="73"/>
    </row>
    <row r="2" spans="1:8" ht="19.5" thickBot="1">
      <c r="A2" s="73" t="s">
        <v>453</v>
      </c>
      <c r="B2" s="73"/>
      <c r="C2" s="73"/>
      <c r="D2" s="159" t="s">
        <v>536</v>
      </c>
      <c r="E2" s="163">
        <f>SUM(G7:G106)</f>
        <v>0</v>
      </c>
    </row>
    <row r="3" spans="1:8">
      <c r="B3"/>
    </row>
    <row r="4" spans="1:8">
      <c r="A4" s="23" t="s">
        <v>454</v>
      </c>
      <c r="B4" s="23"/>
    </row>
    <row r="5" spans="1:8" ht="15.75">
      <c r="A5" s="358" t="s">
        <v>537</v>
      </c>
      <c r="B5" s="370"/>
      <c r="C5" s="359"/>
      <c r="D5" s="359"/>
      <c r="E5" s="360"/>
    </row>
    <row r="6" spans="1:8" ht="34.5" customHeight="1">
      <c r="A6" s="176" t="s">
        <v>456</v>
      </c>
      <c r="B6" s="190" t="s">
        <v>538</v>
      </c>
      <c r="C6" s="177" t="s">
        <v>539</v>
      </c>
      <c r="D6" s="177" t="s">
        <v>540</v>
      </c>
      <c r="E6" s="177" t="s">
        <v>541</v>
      </c>
      <c r="F6" s="177" t="s">
        <v>542</v>
      </c>
      <c r="G6" s="177" t="s">
        <v>543</v>
      </c>
      <c r="H6" s="178" t="s">
        <v>461</v>
      </c>
    </row>
    <row r="7" spans="1:8">
      <c r="A7" s="180">
        <v>1</v>
      </c>
      <c r="B7" s="184"/>
      <c r="C7" s="181"/>
      <c r="D7" s="181"/>
      <c r="E7" s="191"/>
      <c r="F7" s="184"/>
      <c r="G7" s="192" t="str">
        <f>IF(B7="direcció",1,IF(B7="codirecció",0.5,""))</f>
        <v/>
      </c>
      <c r="H7" s="183" t="str">
        <f>IF(F7="","",IF(F7="SI","No cal documentació",IF(C7&gt;0,(CONCATENATE("2iv Tesis_",'Valoració '!$D$7,"00",A7))," ")))</f>
        <v/>
      </c>
    </row>
    <row r="8" spans="1:8">
      <c r="A8" s="180">
        <v>2</v>
      </c>
      <c r="B8" s="184"/>
      <c r="C8" s="181"/>
      <c r="D8" s="181"/>
      <c r="E8" s="191"/>
      <c r="F8" s="184"/>
      <c r="G8" s="192" t="str">
        <f t="shared" ref="G8:G71" si="0">IF(B8="direcció",1,IF(B8="codirecció",0.5,""))</f>
        <v/>
      </c>
      <c r="H8" s="183" t="str">
        <f>IF(F8="","",IF(F8="SI","No cal documentació",IF(C8&gt;0,(CONCATENATE("2iv Tesis_",'Valoració '!$D$7,"00",A8))," ")))</f>
        <v/>
      </c>
    </row>
    <row r="9" spans="1:8">
      <c r="A9" s="180">
        <v>3</v>
      </c>
      <c r="B9" s="184"/>
      <c r="C9" s="181"/>
      <c r="D9" s="181"/>
      <c r="E9" s="191"/>
      <c r="F9" s="184"/>
      <c r="G9" s="192" t="str">
        <f t="shared" si="0"/>
        <v/>
      </c>
      <c r="H9" s="183" t="str">
        <f>IF(F9="","",IF(F9="SI","No cal documentació",IF(C9&gt;0,(CONCATENATE("2iv Tesis_",'Valoració '!$D$7,"00",A9))," ")))</f>
        <v/>
      </c>
    </row>
    <row r="10" spans="1:8">
      <c r="A10" s="180">
        <v>4</v>
      </c>
      <c r="B10" s="184"/>
      <c r="C10" s="181"/>
      <c r="D10" s="181"/>
      <c r="E10" s="191"/>
      <c r="F10" s="184"/>
      <c r="G10" s="192" t="str">
        <f t="shared" si="0"/>
        <v/>
      </c>
      <c r="H10" s="183" t="str">
        <f>IF(F10="","",IF(F10="SI","No cal documentació",IF(C10&gt;0,(CONCATENATE("2iv Tesis_",'Valoració '!$D$7,"00",A10))," ")))</f>
        <v/>
      </c>
    </row>
    <row r="11" spans="1:8">
      <c r="A11" s="180">
        <v>5</v>
      </c>
      <c r="B11" s="184"/>
      <c r="C11" s="181"/>
      <c r="D11" s="181"/>
      <c r="E11" s="191"/>
      <c r="F11" s="184"/>
      <c r="G11" s="192" t="str">
        <f t="shared" si="0"/>
        <v/>
      </c>
      <c r="H11" s="183" t="str">
        <f>IF(F11="","",IF(F11="SI","No cal documentació",IF(C11&gt;0,(CONCATENATE("2iv Tesis_",'Valoració '!$D$7,"00",A11))," ")))</f>
        <v/>
      </c>
    </row>
    <row r="12" spans="1:8">
      <c r="A12" s="180">
        <v>6</v>
      </c>
      <c r="B12" s="184"/>
      <c r="C12" s="181"/>
      <c r="D12" s="181"/>
      <c r="E12" s="191"/>
      <c r="F12" s="184"/>
      <c r="G12" s="192" t="str">
        <f t="shared" si="0"/>
        <v/>
      </c>
      <c r="H12" s="183" t="str">
        <f>IF(F12="","",IF(F12="SI","No cal documentació",IF(C12&gt;0,(CONCATENATE("2iv Tesis_",'Valoració '!$D$7,"00",A12))," ")))</f>
        <v/>
      </c>
    </row>
    <row r="13" spans="1:8">
      <c r="A13" s="180">
        <v>7</v>
      </c>
      <c r="B13" s="184"/>
      <c r="C13" s="184"/>
      <c r="D13" s="184"/>
      <c r="E13" s="193"/>
      <c r="F13" s="184"/>
      <c r="G13" s="192" t="str">
        <f t="shared" si="0"/>
        <v/>
      </c>
      <c r="H13" s="183" t="str">
        <f>IF(F13="","",IF(F13="SI","No cal documentació",IF(C13&gt;0,(CONCATENATE("2iv Tesis_",'Valoració '!$D$7,"00",A13))," ")))</f>
        <v/>
      </c>
    </row>
    <row r="14" spans="1:8">
      <c r="A14" s="180">
        <v>8</v>
      </c>
      <c r="B14" s="184"/>
      <c r="C14" s="184"/>
      <c r="D14" s="184"/>
      <c r="E14" s="193"/>
      <c r="F14" s="184"/>
      <c r="G14" s="192" t="str">
        <f t="shared" si="0"/>
        <v/>
      </c>
      <c r="H14" s="183" t="str">
        <f>IF(F14="","",IF(F14="SI","No cal documentació",IF(C14&gt;0,(CONCATENATE("2iv Tesis_",'Valoració '!$D$7,"00",A14))," ")))</f>
        <v/>
      </c>
    </row>
    <row r="15" spans="1:8">
      <c r="A15" s="180">
        <v>9</v>
      </c>
      <c r="B15" s="184"/>
      <c r="C15" s="184"/>
      <c r="D15" s="184"/>
      <c r="E15" s="193"/>
      <c r="F15" s="184"/>
      <c r="G15" s="192" t="str">
        <f t="shared" si="0"/>
        <v/>
      </c>
      <c r="H15" s="183" t="str">
        <f>IF(F15="","",IF(F15="SI","No cal documentació",IF(C15&gt;0,(CONCATENATE("2iv Tesis_",'Valoració '!$D$7,"00",A15))," ")))</f>
        <v/>
      </c>
    </row>
    <row r="16" spans="1:8">
      <c r="A16" s="180">
        <v>10</v>
      </c>
      <c r="B16" s="184"/>
      <c r="C16" s="184"/>
      <c r="D16" s="184"/>
      <c r="E16" s="193"/>
      <c r="F16" s="184"/>
      <c r="G16" s="192" t="str">
        <f t="shared" si="0"/>
        <v/>
      </c>
      <c r="H16" s="183" t="str">
        <f>IF(F16="","",IF(F16="SI","No cal documentació",IF(C16&gt;0,(CONCATENATE("2iv Tesis_",'Valoració '!$D$7,"00",A16))," ")))</f>
        <v/>
      </c>
    </row>
    <row r="17" spans="1:8">
      <c r="A17" s="180">
        <v>11</v>
      </c>
      <c r="B17" s="184"/>
      <c r="C17" s="184"/>
      <c r="D17" s="184"/>
      <c r="E17" s="193"/>
      <c r="F17" s="184"/>
      <c r="G17" s="192" t="str">
        <f t="shared" si="0"/>
        <v/>
      </c>
      <c r="H17" s="183" t="str">
        <f>IF(F17="","",IF(F17="SI","No cal documentació",IF(C17&gt;0,(CONCATENATE("2iv Tesis_",'Valoració '!$D$7,"00",A17))," ")))</f>
        <v/>
      </c>
    </row>
    <row r="18" spans="1:8">
      <c r="A18" s="180">
        <v>12</v>
      </c>
      <c r="B18" s="184"/>
      <c r="C18" s="184"/>
      <c r="D18" s="184"/>
      <c r="E18" s="193"/>
      <c r="F18" s="184"/>
      <c r="G18" s="192" t="str">
        <f t="shared" si="0"/>
        <v/>
      </c>
      <c r="H18" s="183" t="str">
        <f>IF(F18="","",IF(F18="SI","No cal documentació",IF(C18&gt;0,(CONCATENATE("2iv Tesis_",'Valoració '!$D$7,"00",A18))," ")))</f>
        <v/>
      </c>
    </row>
    <row r="19" spans="1:8">
      <c r="A19" s="180">
        <v>13</v>
      </c>
      <c r="B19" s="184"/>
      <c r="C19" s="184"/>
      <c r="D19" s="184"/>
      <c r="E19" s="193"/>
      <c r="F19" s="184"/>
      <c r="G19" s="192" t="str">
        <f t="shared" si="0"/>
        <v/>
      </c>
      <c r="H19" s="183" t="str">
        <f>IF(F19="","",IF(F19="SI","No cal documentació",IF(C19&gt;0,(CONCATENATE("2iv Tesis_",'Valoració '!$D$7,"00",A19))," ")))</f>
        <v/>
      </c>
    </row>
    <row r="20" spans="1:8">
      <c r="A20" s="180">
        <v>14</v>
      </c>
      <c r="B20" s="184"/>
      <c r="C20" s="184"/>
      <c r="D20" s="184"/>
      <c r="E20" s="193"/>
      <c r="F20" s="184"/>
      <c r="G20" s="192" t="str">
        <f t="shared" si="0"/>
        <v/>
      </c>
      <c r="H20" s="183" t="str">
        <f>IF(F20="","",IF(F20="SI","No cal documentació",IF(C20&gt;0,(CONCATENATE("2iv Tesis_",'Valoració '!$D$7,"00",A20))," ")))</f>
        <v/>
      </c>
    </row>
    <row r="21" spans="1:8">
      <c r="A21" s="180">
        <v>15</v>
      </c>
      <c r="B21" s="184"/>
      <c r="C21" s="184"/>
      <c r="D21" s="184"/>
      <c r="E21" s="193"/>
      <c r="F21" s="184"/>
      <c r="G21" s="192" t="str">
        <f t="shared" si="0"/>
        <v/>
      </c>
      <c r="H21" s="183" t="str">
        <f>IF(F21="","",IF(F21="SI","No cal documentació",IF(C21&gt;0,(CONCATENATE("2iv Tesis_",'Valoració '!$D$7,"00",A21))," ")))</f>
        <v/>
      </c>
    </row>
    <row r="22" spans="1:8">
      <c r="A22" s="180">
        <v>16</v>
      </c>
      <c r="B22" s="184"/>
      <c r="C22" s="184"/>
      <c r="D22" s="184"/>
      <c r="E22" s="193"/>
      <c r="F22" s="184"/>
      <c r="G22" s="192" t="str">
        <f t="shared" si="0"/>
        <v/>
      </c>
      <c r="H22" s="183" t="str">
        <f>IF(F22="","",IF(F22="SI","No cal documentació",IF(C22&gt;0,(CONCATENATE("2iv Tesis_",'Valoració '!$D$7,"00",A22))," ")))</f>
        <v/>
      </c>
    </row>
    <row r="23" spans="1:8">
      <c r="A23" s="180">
        <v>17</v>
      </c>
      <c r="B23" s="184"/>
      <c r="C23" s="184"/>
      <c r="D23" s="184"/>
      <c r="E23" s="193"/>
      <c r="F23" s="184"/>
      <c r="G23" s="192" t="str">
        <f t="shared" si="0"/>
        <v/>
      </c>
      <c r="H23" s="183" t="str">
        <f>IF(F23="","",IF(F23="SI","No cal documentació",IF(C23&gt;0,(CONCATENATE("2iv Tesis_",'Valoració '!$D$7,"00",A23))," ")))</f>
        <v/>
      </c>
    </row>
    <row r="24" spans="1:8">
      <c r="A24" s="180">
        <v>18</v>
      </c>
      <c r="B24" s="184"/>
      <c r="C24" s="184"/>
      <c r="D24" s="184"/>
      <c r="E24" s="193"/>
      <c r="F24" s="184"/>
      <c r="G24" s="192" t="str">
        <f t="shared" si="0"/>
        <v/>
      </c>
      <c r="H24" s="183" t="str">
        <f>IF(F24="","",IF(F24="SI","No cal documentació",IF(C24&gt;0,(CONCATENATE("2iv Tesis_",'Valoració '!$D$7,"00",A24))," ")))</f>
        <v/>
      </c>
    </row>
    <row r="25" spans="1:8">
      <c r="A25" s="180">
        <v>19</v>
      </c>
      <c r="B25" s="184"/>
      <c r="C25" s="184"/>
      <c r="D25" s="184"/>
      <c r="E25" s="193"/>
      <c r="F25" s="184"/>
      <c r="G25" s="192" t="str">
        <f t="shared" si="0"/>
        <v/>
      </c>
      <c r="H25" s="183" t="str">
        <f>IF(F25="","",IF(F25="SI","No cal documentació",IF(C25&gt;0,(CONCATENATE("2iv Tesis_",'Valoració '!$D$7,"00",A25))," ")))</f>
        <v/>
      </c>
    </row>
    <row r="26" spans="1:8">
      <c r="A26" s="180">
        <v>20</v>
      </c>
      <c r="B26" s="184"/>
      <c r="C26" s="184"/>
      <c r="D26" s="184"/>
      <c r="E26" s="193"/>
      <c r="F26" s="184"/>
      <c r="G26" s="192" t="str">
        <f t="shared" si="0"/>
        <v/>
      </c>
      <c r="H26" s="183" t="str">
        <f>IF(F26="","",IF(F26="SI","No cal documentació",IF(C26&gt;0,(CONCATENATE("2iv Tesis_",'Valoració '!$D$7,"00",A26))," ")))</f>
        <v/>
      </c>
    </row>
    <row r="27" spans="1:8">
      <c r="A27" s="180">
        <v>21</v>
      </c>
      <c r="B27" s="184"/>
      <c r="C27" s="184"/>
      <c r="D27" s="184"/>
      <c r="E27" s="193"/>
      <c r="F27" s="184"/>
      <c r="G27" s="192" t="str">
        <f t="shared" si="0"/>
        <v/>
      </c>
      <c r="H27" s="183" t="str">
        <f>IF(F27="","",IF(F27="SI","No cal documentació",IF(C27&gt;0,(CONCATENATE("2iv Tesis_",'Valoració '!$D$7,"00",A27))," ")))</f>
        <v/>
      </c>
    </row>
    <row r="28" spans="1:8">
      <c r="A28" s="180">
        <v>22</v>
      </c>
      <c r="B28" s="184"/>
      <c r="C28" s="184"/>
      <c r="D28" s="184"/>
      <c r="E28" s="193"/>
      <c r="F28" s="184"/>
      <c r="G28" s="192" t="str">
        <f t="shared" si="0"/>
        <v/>
      </c>
      <c r="H28" s="183" t="str">
        <f>IF(F28="","",IF(F28="SI","No cal documentació",IF(C28&gt;0,(CONCATENATE("2iv Tesis_",'Valoració '!$D$7,"00",A28))," ")))</f>
        <v/>
      </c>
    </row>
    <row r="29" spans="1:8">
      <c r="A29" s="180">
        <v>23</v>
      </c>
      <c r="B29" s="184"/>
      <c r="C29" s="184"/>
      <c r="D29" s="184"/>
      <c r="E29" s="193"/>
      <c r="F29" s="184"/>
      <c r="G29" s="192" t="str">
        <f t="shared" si="0"/>
        <v/>
      </c>
      <c r="H29" s="183" t="str">
        <f>IF(F29="","",IF(F29="SI","No cal documentació",IF(C29&gt;0,(CONCATENATE("2iv Tesis_",'Valoració '!$D$7,"00",A29))," ")))</f>
        <v/>
      </c>
    </row>
    <row r="30" spans="1:8">
      <c r="A30" s="180">
        <v>24</v>
      </c>
      <c r="B30" s="184"/>
      <c r="C30" s="184"/>
      <c r="D30" s="184"/>
      <c r="E30" s="193"/>
      <c r="F30" s="184"/>
      <c r="G30" s="192" t="str">
        <f t="shared" si="0"/>
        <v/>
      </c>
      <c r="H30" s="183" t="str">
        <f>IF(F30="","",IF(F30="SI","No cal documentació",IF(C30&gt;0,(CONCATENATE("2iv Tesis_",'Valoració '!$D$7,"00",A30))," ")))</f>
        <v/>
      </c>
    </row>
    <row r="31" spans="1:8">
      <c r="A31" s="180">
        <v>25</v>
      </c>
      <c r="B31" s="184"/>
      <c r="C31" s="184"/>
      <c r="D31" s="184"/>
      <c r="E31" s="193"/>
      <c r="F31" s="184"/>
      <c r="G31" s="192" t="str">
        <f t="shared" si="0"/>
        <v/>
      </c>
      <c r="H31" s="183" t="str">
        <f>IF(F31="","",IF(F31="SI","No cal documentació",IF(C31&gt;0,(CONCATENATE("2iv Tesis_",'Valoració '!$D$7,"00",A31))," ")))</f>
        <v/>
      </c>
    </row>
    <row r="32" spans="1:8">
      <c r="A32" s="180">
        <v>26</v>
      </c>
      <c r="B32" s="184"/>
      <c r="C32" s="184"/>
      <c r="D32" s="184"/>
      <c r="E32" s="193"/>
      <c r="F32" s="184"/>
      <c r="G32" s="192" t="str">
        <f t="shared" si="0"/>
        <v/>
      </c>
      <c r="H32" s="183" t="str">
        <f>IF(F32="","",IF(F32="SI","No cal documentació",IF(C32&gt;0,(CONCATENATE("2iv Tesis_",'Valoració '!$D$7,"00",A32))," ")))</f>
        <v/>
      </c>
    </row>
    <row r="33" spans="1:8">
      <c r="A33" s="180">
        <v>27</v>
      </c>
      <c r="B33" s="184"/>
      <c r="C33" s="184"/>
      <c r="D33" s="184"/>
      <c r="E33" s="193"/>
      <c r="F33" s="184"/>
      <c r="G33" s="192" t="str">
        <f t="shared" si="0"/>
        <v/>
      </c>
      <c r="H33" s="183" t="str">
        <f>IF(F33="","",IF(F33="SI","No cal documentació",IF(C33&gt;0,(CONCATENATE("2iv Tesis_",'Valoració '!$D$7,"00",A33))," ")))</f>
        <v/>
      </c>
    </row>
    <row r="34" spans="1:8">
      <c r="A34" s="180">
        <v>28</v>
      </c>
      <c r="B34" s="184"/>
      <c r="C34" s="184"/>
      <c r="D34" s="184"/>
      <c r="E34" s="193"/>
      <c r="F34" s="184"/>
      <c r="G34" s="192" t="str">
        <f t="shared" si="0"/>
        <v/>
      </c>
      <c r="H34" s="183" t="str">
        <f>IF(F34="","",IF(F34="SI","No cal documentació",IF(C34&gt;0,(CONCATENATE("2iv Tesis_",'Valoració '!$D$7,"00",A34))," ")))</f>
        <v/>
      </c>
    </row>
    <row r="35" spans="1:8">
      <c r="A35" s="180">
        <v>29</v>
      </c>
      <c r="B35" s="184"/>
      <c r="C35" s="184"/>
      <c r="D35" s="184"/>
      <c r="E35" s="193"/>
      <c r="F35" s="184"/>
      <c r="G35" s="192" t="str">
        <f t="shared" si="0"/>
        <v/>
      </c>
      <c r="H35" s="183" t="str">
        <f>IF(F35="","",IF(F35="SI","No cal documentació",IF(C35&gt;0,(CONCATENATE("2iv Tesis_",'Valoració '!$D$7,"00",A35))," ")))</f>
        <v/>
      </c>
    </row>
    <row r="36" spans="1:8">
      <c r="A36" s="180">
        <v>30</v>
      </c>
      <c r="B36" s="184"/>
      <c r="C36" s="184"/>
      <c r="D36" s="184"/>
      <c r="E36" s="193"/>
      <c r="F36" s="184"/>
      <c r="G36" s="192" t="str">
        <f t="shared" si="0"/>
        <v/>
      </c>
      <c r="H36" s="183" t="str">
        <f>IF(F36="","",IF(F36="SI","No cal documentació",IF(C36&gt;0,(CONCATENATE("2iv Tesis_",'Valoració '!$D$7,"00",A36))," ")))</f>
        <v/>
      </c>
    </row>
    <row r="37" spans="1:8">
      <c r="A37" s="180">
        <v>31</v>
      </c>
      <c r="B37" s="184"/>
      <c r="C37" s="184"/>
      <c r="D37" s="184"/>
      <c r="E37" s="193"/>
      <c r="F37" s="184"/>
      <c r="G37" s="192" t="str">
        <f t="shared" si="0"/>
        <v/>
      </c>
      <c r="H37" s="183" t="str">
        <f>IF(F37="","",IF(F37="SI","No cal documentació",IF(C37&gt;0,(CONCATENATE("2iv Tesis_",'Valoració '!$D$7,"00",A37))," ")))</f>
        <v/>
      </c>
    </row>
    <row r="38" spans="1:8">
      <c r="A38" s="180">
        <v>32</v>
      </c>
      <c r="B38" s="184"/>
      <c r="C38" s="184"/>
      <c r="D38" s="184"/>
      <c r="E38" s="193"/>
      <c r="F38" s="184"/>
      <c r="G38" s="192" t="str">
        <f t="shared" si="0"/>
        <v/>
      </c>
      <c r="H38" s="183" t="str">
        <f>IF(F38="","",IF(F38="SI","No cal documentació",IF(C38&gt;0,(CONCATENATE("2iv Tesis_",'Valoració '!$D$7,"00",A38))," ")))</f>
        <v/>
      </c>
    </row>
    <row r="39" spans="1:8">
      <c r="A39" s="180">
        <v>33</v>
      </c>
      <c r="B39" s="184"/>
      <c r="C39" s="184"/>
      <c r="D39" s="184"/>
      <c r="E39" s="193"/>
      <c r="F39" s="184"/>
      <c r="G39" s="192" t="str">
        <f t="shared" si="0"/>
        <v/>
      </c>
      <c r="H39" s="183" t="str">
        <f>IF(F39="","",IF(F39="SI","No cal documentació",IF(C39&gt;0,(CONCATENATE("2iv Tesis_",'Valoració '!$D$7,"00",A39))," ")))</f>
        <v/>
      </c>
    </row>
    <row r="40" spans="1:8">
      <c r="A40" s="180">
        <v>34</v>
      </c>
      <c r="B40" s="184"/>
      <c r="C40" s="184"/>
      <c r="D40" s="184"/>
      <c r="E40" s="193"/>
      <c r="F40" s="184"/>
      <c r="G40" s="192" t="str">
        <f t="shared" si="0"/>
        <v/>
      </c>
      <c r="H40" s="183" t="str">
        <f>IF(F40="","",IF(F40="SI","No cal documentació",IF(C40&gt;0,(CONCATENATE("2iv Tesis_",'Valoració '!$D$7,"00",A40))," ")))</f>
        <v/>
      </c>
    </row>
    <row r="41" spans="1:8">
      <c r="A41" s="180">
        <v>35</v>
      </c>
      <c r="B41" s="184"/>
      <c r="C41" s="184"/>
      <c r="D41" s="184"/>
      <c r="E41" s="193"/>
      <c r="F41" s="184"/>
      <c r="G41" s="192" t="str">
        <f t="shared" si="0"/>
        <v/>
      </c>
      <c r="H41" s="183" t="str">
        <f>IF(F41="","",IF(F41="SI","No cal documentació",IF(C41&gt;0,(CONCATENATE("2iv Tesis_",'Valoració '!$D$7,"00",A41))," ")))</f>
        <v/>
      </c>
    </row>
    <row r="42" spans="1:8">
      <c r="A42" s="180">
        <v>36</v>
      </c>
      <c r="B42" s="184"/>
      <c r="C42" s="184"/>
      <c r="D42" s="184"/>
      <c r="E42" s="193"/>
      <c r="F42" s="184"/>
      <c r="G42" s="192" t="str">
        <f t="shared" si="0"/>
        <v/>
      </c>
      <c r="H42" s="183" t="str">
        <f>IF(F42="","",IF(F42="SI","No cal documentació",IF(C42&gt;0,(CONCATENATE("2iv Tesis_",'Valoració '!$D$7,"00",A42))," ")))</f>
        <v/>
      </c>
    </row>
    <row r="43" spans="1:8">
      <c r="A43" s="180">
        <v>37</v>
      </c>
      <c r="B43" s="184"/>
      <c r="C43" s="184"/>
      <c r="D43" s="184"/>
      <c r="E43" s="193"/>
      <c r="F43" s="184"/>
      <c r="G43" s="192" t="str">
        <f t="shared" si="0"/>
        <v/>
      </c>
      <c r="H43" s="183" t="str">
        <f>IF(F43="","",IF(F43="SI","No cal documentació",IF(C43&gt;0,(CONCATENATE("2iv Tesis_",'Valoració '!$D$7,"00",A43))," ")))</f>
        <v/>
      </c>
    </row>
    <row r="44" spans="1:8">
      <c r="A44" s="180">
        <v>38</v>
      </c>
      <c r="B44" s="184"/>
      <c r="C44" s="184"/>
      <c r="D44" s="184"/>
      <c r="E44" s="193"/>
      <c r="F44" s="184"/>
      <c r="G44" s="192" t="str">
        <f t="shared" si="0"/>
        <v/>
      </c>
      <c r="H44" s="183" t="str">
        <f>IF(F44="","",IF(F44="SI","No cal documentació",IF(C44&gt;0,(CONCATENATE("2iv Tesis_",'Valoració '!$D$7,"00",A44))," ")))</f>
        <v/>
      </c>
    </row>
    <row r="45" spans="1:8">
      <c r="A45" s="180">
        <v>39</v>
      </c>
      <c r="B45" s="184"/>
      <c r="C45" s="184"/>
      <c r="D45" s="184"/>
      <c r="E45" s="193"/>
      <c r="F45" s="184"/>
      <c r="G45" s="192" t="str">
        <f t="shared" si="0"/>
        <v/>
      </c>
      <c r="H45" s="183" t="str">
        <f>IF(F45="","",IF(F45="SI","No cal documentació",IF(C45&gt;0,(CONCATENATE("2iv Tesis_",'Valoració '!$D$7,"00",A45))," ")))</f>
        <v/>
      </c>
    </row>
    <row r="46" spans="1:8">
      <c r="A46" s="180">
        <v>40</v>
      </c>
      <c r="B46" s="184"/>
      <c r="C46" s="184"/>
      <c r="D46" s="184"/>
      <c r="E46" s="193"/>
      <c r="F46" s="184"/>
      <c r="G46" s="192" t="str">
        <f t="shared" si="0"/>
        <v/>
      </c>
      <c r="H46" s="183" t="str">
        <f>IF(F46="","",IF(F46="SI","No cal documentació",IF(C46&gt;0,(CONCATENATE("2iv Tesis_",'Valoració '!$D$7,"00",A46))," ")))</f>
        <v/>
      </c>
    </row>
    <row r="47" spans="1:8">
      <c r="A47" s="180">
        <v>41</v>
      </c>
      <c r="B47" s="184"/>
      <c r="C47" s="184"/>
      <c r="D47" s="184"/>
      <c r="E47" s="193"/>
      <c r="F47" s="184"/>
      <c r="G47" s="192" t="str">
        <f t="shared" si="0"/>
        <v/>
      </c>
      <c r="H47" s="183" t="str">
        <f>IF(F47="","",IF(F47="SI","No cal documentació",IF(C47&gt;0,(CONCATENATE("2iv Tesis_",'Valoració '!$D$7,"00",A47))," ")))</f>
        <v/>
      </c>
    </row>
    <row r="48" spans="1:8">
      <c r="A48" s="180">
        <v>42</v>
      </c>
      <c r="B48" s="184"/>
      <c r="C48" s="184"/>
      <c r="D48" s="184"/>
      <c r="E48" s="193"/>
      <c r="F48" s="184"/>
      <c r="G48" s="192" t="str">
        <f t="shared" si="0"/>
        <v/>
      </c>
      <c r="H48" s="183" t="str">
        <f>IF(F48="","",IF(F48="SI","No cal documentació",IF(C48&gt;0,(CONCATENATE("2iv Tesis_",'Valoració '!$D$7,"00",A48))," ")))</f>
        <v/>
      </c>
    </row>
    <row r="49" spans="1:8">
      <c r="A49" s="180">
        <v>43</v>
      </c>
      <c r="B49" s="184"/>
      <c r="C49" s="184"/>
      <c r="D49" s="184"/>
      <c r="E49" s="193"/>
      <c r="F49" s="184"/>
      <c r="G49" s="192" t="str">
        <f t="shared" si="0"/>
        <v/>
      </c>
      <c r="H49" s="183" t="str">
        <f>IF(F49="","",IF(F49="SI","No cal documentació",IF(C49&gt;0,(CONCATENATE("2iv Tesis_",'Valoració '!$D$7,"00",A49))," ")))</f>
        <v/>
      </c>
    </row>
    <row r="50" spans="1:8">
      <c r="A50" s="180">
        <v>44</v>
      </c>
      <c r="B50" s="184"/>
      <c r="C50" s="184"/>
      <c r="D50" s="184"/>
      <c r="E50" s="193"/>
      <c r="F50" s="184"/>
      <c r="G50" s="192" t="str">
        <f t="shared" si="0"/>
        <v/>
      </c>
      <c r="H50" s="183" t="str">
        <f>IF(F50="","",IF(F50="SI","No cal documentació",IF(C50&gt;0,(CONCATENATE("2iv Tesis_",'Valoració '!$D$7,"00",A50))," ")))</f>
        <v/>
      </c>
    </row>
    <row r="51" spans="1:8">
      <c r="A51" s="180">
        <v>45</v>
      </c>
      <c r="B51" s="184"/>
      <c r="C51" s="184"/>
      <c r="D51" s="184"/>
      <c r="E51" s="193"/>
      <c r="F51" s="184"/>
      <c r="G51" s="192" t="str">
        <f t="shared" si="0"/>
        <v/>
      </c>
      <c r="H51" s="183" t="str">
        <f>IF(F51="","",IF(F51="SI","No cal documentació",IF(C51&gt;0,(CONCATENATE("2iv Tesis_",'Valoració '!$D$7,"00",A51))," ")))</f>
        <v/>
      </c>
    </row>
    <row r="52" spans="1:8">
      <c r="A52" s="180">
        <v>46</v>
      </c>
      <c r="B52" s="184"/>
      <c r="C52" s="184"/>
      <c r="D52" s="184"/>
      <c r="E52" s="193"/>
      <c r="F52" s="184"/>
      <c r="G52" s="192" t="str">
        <f t="shared" si="0"/>
        <v/>
      </c>
      <c r="H52" s="183" t="str">
        <f>IF(F52="","",IF(F52="SI","No cal documentació",IF(C52&gt;0,(CONCATENATE("2iv Tesis_",'Valoració '!$D$7,"00",A52))," ")))</f>
        <v/>
      </c>
    </row>
    <row r="53" spans="1:8">
      <c r="A53" s="180">
        <v>47</v>
      </c>
      <c r="B53" s="184"/>
      <c r="C53" s="184"/>
      <c r="D53" s="184"/>
      <c r="E53" s="193"/>
      <c r="F53" s="184"/>
      <c r="G53" s="192" t="str">
        <f t="shared" si="0"/>
        <v/>
      </c>
      <c r="H53" s="183" t="str">
        <f>IF(F53="","",IF(F53="SI","No cal documentació",IF(C53&gt;0,(CONCATENATE("2iv Tesis_",'Valoració '!$D$7,"00",A53))," ")))</f>
        <v/>
      </c>
    </row>
    <row r="54" spans="1:8">
      <c r="A54" s="180">
        <v>48</v>
      </c>
      <c r="B54" s="184"/>
      <c r="C54" s="184"/>
      <c r="D54" s="184"/>
      <c r="E54" s="193"/>
      <c r="F54" s="184"/>
      <c r="G54" s="192" t="str">
        <f t="shared" si="0"/>
        <v/>
      </c>
      <c r="H54" s="183" t="str">
        <f>IF(F54="","",IF(F54="SI","No cal documentació",IF(C54&gt;0,(CONCATENATE("2iv Tesis_",'Valoració '!$D$7,"00",A54))," ")))</f>
        <v/>
      </c>
    </row>
    <row r="55" spans="1:8">
      <c r="A55" s="180">
        <v>49</v>
      </c>
      <c r="B55" s="184"/>
      <c r="C55" s="184"/>
      <c r="D55" s="184"/>
      <c r="E55" s="193"/>
      <c r="F55" s="184"/>
      <c r="G55" s="192" t="str">
        <f t="shared" si="0"/>
        <v/>
      </c>
      <c r="H55" s="183" t="str">
        <f>IF(F55="","",IF(F55="SI","No cal documentació",IF(C55&gt;0,(CONCATENATE("2iv Tesis_",'Valoració '!$D$7,"00",A55))," ")))</f>
        <v/>
      </c>
    </row>
    <row r="56" spans="1:8">
      <c r="A56" s="180">
        <v>50</v>
      </c>
      <c r="B56" s="184"/>
      <c r="C56" s="184"/>
      <c r="D56" s="184"/>
      <c r="E56" s="193"/>
      <c r="F56" s="184"/>
      <c r="G56" s="192" t="str">
        <f t="shared" si="0"/>
        <v/>
      </c>
      <c r="H56" s="183" t="str">
        <f>IF(F56="","",IF(F56="SI","No cal documentació",IF(C56&gt;0,(CONCATENATE("2iv Tesis_",'Valoració '!$D$7,"00",A56))," ")))</f>
        <v/>
      </c>
    </row>
    <row r="57" spans="1:8">
      <c r="A57" s="180">
        <v>51</v>
      </c>
      <c r="B57" s="184"/>
      <c r="C57" s="184"/>
      <c r="D57" s="184"/>
      <c r="E57" s="193"/>
      <c r="F57" s="184"/>
      <c r="G57" s="192" t="str">
        <f t="shared" si="0"/>
        <v/>
      </c>
      <c r="H57" s="183" t="str">
        <f>IF(F57="","",IF(F57="SI","No cal documentació",IF(C57&gt;0,(CONCATENATE("2iv Tesis_",'Valoració '!$D$7,"00",A57))," ")))</f>
        <v/>
      </c>
    </row>
    <row r="58" spans="1:8">
      <c r="A58" s="180">
        <v>52</v>
      </c>
      <c r="B58" s="184"/>
      <c r="C58" s="184"/>
      <c r="D58" s="184"/>
      <c r="E58" s="193"/>
      <c r="F58" s="184"/>
      <c r="G58" s="192" t="str">
        <f t="shared" si="0"/>
        <v/>
      </c>
      <c r="H58" s="183" t="str">
        <f>IF(F58="","",IF(F58="SI","No cal documentació",IF(C58&gt;0,(CONCATENATE("2iv Tesis_",'Valoració '!$D$7,"00",A58))," ")))</f>
        <v/>
      </c>
    </row>
    <row r="59" spans="1:8">
      <c r="A59" s="180">
        <v>53</v>
      </c>
      <c r="B59" s="184"/>
      <c r="C59" s="184"/>
      <c r="D59" s="184"/>
      <c r="E59" s="193"/>
      <c r="F59" s="184"/>
      <c r="G59" s="192" t="str">
        <f t="shared" si="0"/>
        <v/>
      </c>
      <c r="H59" s="183" t="str">
        <f>IF(F59="","",IF(F59="SI","No cal documentació",IF(C59&gt;0,(CONCATENATE("2iv Tesis_",'Valoració '!$D$7,"00",A59))," ")))</f>
        <v/>
      </c>
    </row>
    <row r="60" spans="1:8">
      <c r="A60" s="180">
        <v>54</v>
      </c>
      <c r="B60" s="184"/>
      <c r="C60" s="184"/>
      <c r="D60" s="184"/>
      <c r="E60" s="193"/>
      <c r="F60" s="184"/>
      <c r="G60" s="192" t="str">
        <f t="shared" si="0"/>
        <v/>
      </c>
      <c r="H60" s="183" t="str">
        <f>IF(F60="","",IF(F60="SI","No cal documentació",IF(C60&gt;0,(CONCATENATE("2iv Tesis_",'Valoració '!$D$7,"00",A60))," ")))</f>
        <v/>
      </c>
    </row>
    <row r="61" spans="1:8">
      <c r="A61" s="180">
        <v>55</v>
      </c>
      <c r="B61" s="184"/>
      <c r="C61" s="184"/>
      <c r="D61" s="184"/>
      <c r="E61" s="193"/>
      <c r="F61" s="184"/>
      <c r="G61" s="192" t="str">
        <f t="shared" si="0"/>
        <v/>
      </c>
      <c r="H61" s="183" t="str">
        <f>IF(F61="","",IF(F61="SI","No cal documentació",IF(C61&gt;0,(CONCATENATE("2iv Tesis_",'Valoració '!$D$7,"00",A61))," ")))</f>
        <v/>
      </c>
    </row>
    <row r="62" spans="1:8">
      <c r="A62" s="180">
        <v>56</v>
      </c>
      <c r="B62" s="184"/>
      <c r="C62" s="184"/>
      <c r="D62" s="184"/>
      <c r="E62" s="193"/>
      <c r="F62" s="184"/>
      <c r="G62" s="192" t="str">
        <f t="shared" si="0"/>
        <v/>
      </c>
      <c r="H62" s="183" t="str">
        <f>IF(F62="","",IF(F62="SI","No cal documentació",IF(C62&gt;0,(CONCATENATE("2iv Tesis_",'Valoració '!$D$7,"00",A62))," ")))</f>
        <v/>
      </c>
    </row>
    <row r="63" spans="1:8">
      <c r="A63" s="180">
        <v>57</v>
      </c>
      <c r="B63" s="184"/>
      <c r="C63" s="184"/>
      <c r="D63" s="184"/>
      <c r="E63" s="193"/>
      <c r="F63" s="184"/>
      <c r="G63" s="192" t="str">
        <f t="shared" si="0"/>
        <v/>
      </c>
      <c r="H63" s="183" t="str">
        <f>IF(F63="","",IF(F63="SI","No cal documentació",IF(C63&gt;0,(CONCATENATE("2iv Tesis_",'Valoració '!$D$7,"00",A63))," ")))</f>
        <v/>
      </c>
    </row>
    <row r="64" spans="1:8">
      <c r="A64" s="180">
        <v>58</v>
      </c>
      <c r="B64" s="184"/>
      <c r="C64" s="184"/>
      <c r="D64" s="184"/>
      <c r="E64" s="193"/>
      <c r="F64" s="184"/>
      <c r="G64" s="192" t="str">
        <f t="shared" si="0"/>
        <v/>
      </c>
      <c r="H64" s="183" t="str">
        <f>IF(F64="","",IF(F64="SI","No cal documentació",IF(C64&gt;0,(CONCATENATE("2iv Tesis_",'Valoració '!$D$7,"00",A64))," ")))</f>
        <v/>
      </c>
    </row>
    <row r="65" spans="1:8">
      <c r="A65" s="180">
        <v>59</v>
      </c>
      <c r="B65" s="184"/>
      <c r="C65" s="184"/>
      <c r="D65" s="184"/>
      <c r="E65" s="193"/>
      <c r="F65" s="184"/>
      <c r="G65" s="192" t="str">
        <f t="shared" si="0"/>
        <v/>
      </c>
      <c r="H65" s="183" t="str">
        <f>IF(F65="","",IF(F65="SI","No cal documentació",IF(C65&gt;0,(CONCATENATE("2iv Tesis_",'Valoració '!$D$7,"00",A65))," ")))</f>
        <v/>
      </c>
    </row>
    <row r="66" spans="1:8">
      <c r="A66" s="180">
        <v>60</v>
      </c>
      <c r="B66" s="184"/>
      <c r="C66" s="184"/>
      <c r="D66" s="184"/>
      <c r="E66" s="193"/>
      <c r="F66" s="184"/>
      <c r="G66" s="192" t="str">
        <f t="shared" si="0"/>
        <v/>
      </c>
      <c r="H66" s="183" t="str">
        <f>IF(F66="","",IF(F66="SI","No cal documentació",IF(C66&gt;0,(CONCATENATE("2iv Tesis_",'Valoració '!$D$7,"00",A66))," ")))</f>
        <v/>
      </c>
    </row>
    <row r="67" spans="1:8">
      <c r="A67" s="180">
        <v>61</v>
      </c>
      <c r="B67" s="184"/>
      <c r="C67" s="184"/>
      <c r="D67" s="184"/>
      <c r="E67" s="193"/>
      <c r="F67" s="184"/>
      <c r="G67" s="192" t="str">
        <f t="shared" si="0"/>
        <v/>
      </c>
      <c r="H67" s="183" t="str">
        <f>IF(F67="","",IF(F67="SI","No cal documentació",IF(C67&gt;0,(CONCATENATE("2iv Tesis_",'Valoració '!$D$7,"00",A67))," ")))</f>
        <v/>
      </c>
    </row>
    <row r="68" spans="1:8">
      <c r="A68" s="180">
        <v>62</v>
      </c>
      <c r="B68" s="184"/>
      <c r="C68" s="184"/>
      <c r="D68" s="184"/>
      <c r="E68" s="193"/>
      <c r="F68" s="184"/>
      <c r="G68" s="192" t="str">
        <f t="shared" si="0"/>
        <v/>
      </c>
      <c r="H68" s="183" t="str">
        <f>IF(F68="","",IF(F68="SI","No cal documentació",IF(C68&gt;0,(CONCATENATE("2iv Tesis_",'Valoració '!$D$7,"00",A68))," ")))</f>
        <v/>
      </c>
    </row>
    <row r="69" spans="1:8">
      <c r="A69" s="180">
        <v>63</v>
      </c>
      <c r="B69" s="184"/>
      <c r="C69" s="184"/>
      <c r="D69" s="184"/>
      <c r="E69" s="193"/>
      <c r="F69" s="184"/>
      <c r="G69" s="192" t="str">
        <f t="shared" si="0"/>
        <v/>
      </c>
      <c r="H69" s="183" t="str">
        <f>IF(F69="","",IF(F69="SI","No cal documentació",IF(C69&gt;0,(CONCATENATE("2iv Tesis_",'Valoració '!$D$7,"00",A69))," ")))</f>
        <v/>
      </c>
    </row>
    <row r="70" spans="1:8">
      <c r="A70" s="180">
        <v>64</v>
      </c>
      <c r="B70" s="184"/>
      <c r="C70" s="184"/>
      <c r="D70" s="184"/>
      <c r="E70" s="193"/>
      <c r="F70" s="184"/>
      <c r="G70" s="192" t="str">
        <f t="shared" si="0"/>
        <v/>
      </c>
      <c r="H70" s="183" t="str">
        <f>IF(F70="","",IF(F70="SI","No cal documentació",IF(C70&gt;0,(CONCATENATE("2iv Tesis_",'Valoració '!$D$7,"00",A70))," ")))</f>
        <v/>
      </c>
    </row>
    <row r="71" spans="1:8">
      <c r="A71" s="180">
        <v>65</v>
      </c>
      <c r="B71" s="184"/>
      <c r="C71" s="184"/>
      <c r="D71" s="184"/>
      <c r="E71" s="193"/>
      <c r="F71" s="184"/>
      <c r="G71" s="192" t="str">
        <f t="shared" si="0"/>
        <v/>
      </c>
      <c r="H71" s="183" t="str">
        <f>IF(F71="","",IF(F71="SI","No cal documentació",IF(C71&gt;0,(CONCATENATE("2iv Tesis_",'Valoració '!$D$7,"00",A71))," ")))</f>
        <v/>
      </c>
    </row>
    <row r="72" spans="1:8">
      <c r="A72" s="180">
        <v>66</v>
      </c>
      <c r="B72" s="184"/>
      <c r="C72" s="184"/>
      <c r="D72" s="184"/>
      <c r="E72" s="193"/>
      <c r="F72" s="184"/>
      <c r="G72" s="192" t="str">
        <f t="shared" ref="G72:G106" si="1">IF(B72="direcció",1,IF(B72="codirecció",0.5,""))</f>
        <v/>
      </c>
      <c r="H72" s="183" t="str">
        <f>IF(F72="","",IF(F72="SI","No cal documentació",IF(C72&gt;0,(CONCATENATE("2iv Tesis_",'Valoració '!$D$7,"00",A72))," ")))</f>
        <v/>
      </c>
    </row>
    <row r="73" spans="1:8">
      <c r="A73" s="180">
        <v>67</v>
      </c>
      <c r="B73" s="184"/>
      <c r="C73" s="184"/>
      <c r="D73" s="184"/>
      <c r="E73" s="193"/>
      <c r="F73" s="184"/>
      <c r="G73" s="192" t="str">
        <f t="shared" si="1"/>
        <v/>
      </c>
      <c r="H73" s="183" t="str">
        <f>IF(F73="","",IF(F73="SI","No cal documentació",IF(C73&gt;0,(CONCATENATE("2iv Tesis_",'Valoració '!$D$7,"00",A73))," ")))</f>
        <v/>
      </c>
    </row>
    <row r="74" spans="1:8">
      <c r="A74" s="180">
        <v>68</v>
      </c>
      <c r="B74" s="184"/>
      <c r="C74" s="184"/>
      <c r="D74" s="184"/>
      <c r="E74" s="193"/>
      <c r="F74" s="184"/>
      <c r="G74" s="192" t="str">
        <f t="shared" si="1"/>
        <v/>
      </c>
      <c r="H74" s="183" t="str">
        <f>IF(F74="","",IF(F74="SI","No cal documentació",IF(C74&gt;0,(CONCATENATE("2iv Tesis_",'Valoració '!$D$7,"00",A74))," ")))</f>
        <v/>
      </c>
    </row>
    <row r="75" spans="1:8">
      <c r="A75" s="180">
        <v>69</v>
      </c>
      <c r="B75" s="184"/>
      <c r="C75" s="184"/>
      <c r="D75" s="184"/>
      <c r="E75" s="193"/>
      <c r="F75" s="184"/>
      <c r="G75" s="192" t="str">
        <f t="shared" si="1"/>
        <v/>
      </c>
      <c r="H75" s="183" t="str">
        <f>IF(F75="","",IF(F75="SI","No cal documentació",IF(C75&gt;0,(CONCATENATE("2iv Tesis_",'Valoració '!$D$7,"00",A75))," ")))</f>
        <v/>
      </c>
    </row>
    <row r="76" spans="1:8">
      <c r="A76" s="180">
        <v>70</v>
      </c>
      <c r="B76" s="184"/>
      <c r="C76" s="184"/>
      <c r="D76" s="184"/>
      <c r="E76" s="193"/>
      <c r="F76" s="184"/>
      <c r="G76" s="192" t="str">
        <f t="shared" si="1"/>
        <v/>
      </c>
      <c r="H76" s="183" t="str">
        <f>IF(F76="","",IF(F76="SI","No cal documentació",IF(C76&gt;0,(CONCATENATE("2iv Tesis_",'Valoració '!$D$7,"00",A76))," ")))</f>
        <v/>
      </c>
    </row>
    <row r="77" spans="1:8">
      <c r="A77" s="180">
        <v>71</v>
      </c>
      <c r="B77" s="184"/>
      <c r="C77" s="184"/>
      <c r="D77" s="184"/>
      <c r="E77" s="193"/>
      <c r="F77" s="184"/>
      <c r="G77" s="192" t="str">
        <f t="shared" si="1"/>
        <v/>
      </c>
      <c r="H77" s="183" t="str">
        <f>IF(F77="","",IF(F77="SI","No cal documentació",IF(C77&gt;0,(CONCATENATE("2iv Tesis_",'Valoració '!$D$7,"00",A77))," ")))</f>
        <v/>
      </c>
    </row>
    <row r="78" spans="1:8">
      <c r="A78" s="180">
        <v>72</v>
      </c>
      <c r="B78" s="184"/>
      <c r="C78" s="184"/>
      <c r="D78" s="184"/>
      <c r="E78" s="193"/>
      <c r="F78" s="184"/>
      <c r="G78" s="192" t="str">
        <f t="shared" si="1"/>
        <v/>
      </c>
      <c r="H78" s="183" t="str">
        <f>IF(F78="","",IF(F78="SI","No cal documentació",IF(C78&gt;0,(CONCATENATE("2iv Tesis_",'Valoració '!$D$7,"00",A78))," ")))</f>
        <v/>
      </c>
    </row>
    <row r="79" spans="1:8">
      <c r="A79" s="180">
        <v>73</v>
      </c>
      <c r="B79" s="184"/>
      <c r="C79" s="184"/>
      <c r="D79" s="184"/>
      <c r="E79" s="193"/>
      <c r="F79" s="184"/>
      <c r="G79" s="192" t="str">
        <f t="shared" si="1"/>
        <v/>
      </c>
      <c r="H79" s="183" t="str">
        <f>IF(F79="","",IF(F79="SI","No cal documentació",IF(C79&gt;0,(CONCATENATE("2iv Tesis_",'Valoració '!$D$7,"00",A79))," ")))</f>
        <v/>
      </c>
    </row>
    <row r="80" spans="1:8">
      <c r="A80" s="180">
        <v>74</v>
      </c>
      <c r="B80" s="184"/>
      <c r="C80" s="184"/>
      <c r="D80" s="184"/>
      <c r="E80" s="193"/>
      <c r="F80" s="184"/>
      <c r="G80" s="192" t="str">
        <f t="shared" si="1"/>
        <v/>
      </c>
      <c r="H80" s="183" t="str">
        <f>IF(F80="","",IF(F80="SI","No cal documentació",IF(C80&gt;0,(CONCATENATE("2iv Tesis_",'Valoració '!$D$7,"00",A80))," ")))</f>
        <v/>
      </c>
    </row>
    <row r="81" spans="1:8">
      <c r="A81" s="180">
        <v>75</v>
      </c>
      <c r="B81" s="184"/>
      <c r="C81" s="184"/>
      <c r="D81" s="184"/>
      <c r="E81" s="193"/>
      <c r="F81" s="184"/>
      <c r="G81" s="192" t="str">
        <f t="shared" si="1"/>
        <v/>
      </c>
      <c r="H81" s="183" t="str">
        <f>IF(F81="","",IF(F81="SI","No cal documentació",IF(C81&gt;0,(CONCATENATE("2iv Tesis_",'Valoració '!$D$7,"00",A81))," ")))</f>
        <v/>
      </c>
    </row>
    <row r="82" spans="1:8">
      <c r="A82" s="180">
        <v>76</v>
      </c>
      <c r="B82" s="184"/>
      <c r="C82" s="184"/>
      <c r="D82" s="184"/>
      <c r="E82" s="193"/>
      <c r="F82" s="184"/>
      <c r="G82" s="192" t="str">
        <f t="shared" si="1"/>
        <v/>
      </c>
      <c r="H82" s="183" t="str">
        <f>IF(F82="","",IF(F82="SI","No cal documentació",IF(C82&gt;0,(CONCATENATE("2iv Tesis_",'Valoració '!$D$7,"00",A82))," ")))</f>
        <v/>
      </c>
    </row>
    <row r="83" spans="1:8">
      <c r="A83" s="180">
        <v>77</v>
      </c>
      <c r="B83" s="184"/>
      <c r="C83" s="184"/>
      <c r="D83" s="184"/>
      <c r="E83" s="193"/>
      <c r="F83" s="184"/>
      <c r="G83" s="192" t="str">
        <f t="shared" si="1"/>
        <v/>
      </c>
      <c r="H83" s="183" t="str">
        <f>IF(F83="","",IF(F83="SI","No cal documentació",IF(C83&gt;0,(CONCATENATE("2iv Tesis_",'Valoració '!$D$7,"00",A83))," ")))</f>
        <v/>
      </c>
    </row>
    <row r="84" spans="1:8">
      <c r="A84" s="180">
        <v>78</v>
      </c>
      <c r="B84" s="184"/>
      <c r="C84" s="184"/>
      <c r="D84" s="184"/>
      <c r="E84" s="193"/>
      <c r="F84" s="184"/>
      <c r="G84" s="192" t="str">
        <f t="shared" si="1"/>
        <v/>
      </c>
      <c r="H84" s="183" t="str">
        <f>IF(F84="","",IF(F84="SI","No cal documentació",IF(C84&gt;0,(CONCATENATE("2iv Tesis_",'Valoració '!$D$7,"00",A84))," ")))</f>
        <v/>
      </c>
    </row>
    <row r="85" spans="1:8">
      <c r="A85" s="180">
        <v>79</v>
      </c>
      <c r="B85" s="184"/>
      <c r="C85" s="184"/>
      <c r="D85" s="184"/>
      <c r="E85" s="193"/>
      <c r="F85" s="184"/>
      <c r="G85" s="192" t="str">
        <f t="shared" si="1"/>
        <v/>
      </c>
      <c r="H85" s="183" t="str">
        <f>IF(F85="","",IF(F85="SI","No cal documentació",IF(C85&gt;0,(CONCATENATE("2iv Tesis_",'Valoració '!$D$7,"00",A85))," ")))</f>
        <v/>
      </c>
    </row>
    <row r="86" spans="1:8">
      <c r="A86" s="180">
        <v>80</v>
      </c>
      <c r="B86" s="184"/>
      <c r="C86" s="184"/>
      <c r="D86" s="184"/>
      <c r="E86" s="193"/>
      <c r="F86" s="184"/>
      <c r="G86" s="192" t="str">
        <f t="shared" si="1"/>
        <v/>
      </c>
      <c r="H86" s="183" t="str">
        <f>IF(F86="","",IF(F86="SI","No cal documentació",IF(C86&gt;0,(CONCATENATE("2iv Tesis_",'Valoració '!$D$7,"00",A86))," ")))</f>
        <v/>
      </c>
    </row>
    <row r="87" spans="1:8">
      <c r="A87" s="180">
        <v>81</v>
      </c>
      <c r="B87" s="184"/>
      <c r="C87" s="184"/>
      <c r="D87" s="184"/>
      <c r="E87" s="193"/>
      <c r="F87" s="184"/>
      <c r="G87" s="192" t="str">
        <f t="shared" si="1"/>
        <v/>
      </c>
      <c r="H87" s="183" t="str">
        <f>IF(F87="","",IF(F87="SI","No cal documentació",IF(C87&gt;0,(CONCATENATE("2iv Tesis_",'Valoració '!$D$7,"00",A87))," ")))</f>
        <v/>
      </c>
    </row>
    <row r="88" spans="1:8">
      <c r="A88" s="180">
        <v>82</v>
      </c>
      <c r="B88" s="184"/>
      <c r="C88" s="184"/>
      <c r="D88" s="184"/>
      <c r="E88" s="193"/>
      <c r="F88" s="184"/>
      <c r="G88" s="192" t="str">
        <f t="shared" si="1"/>
        <v/>
      </c>
      <c r="H88" s="183" t="str">
        <f>IF(F88="","",IF(F88="SI","No cal documentació",IF(C88&gt;0,(CONCATENATE("2iv Tesis_",'Valoració '!$D$7,"00",A88))," ")))</f>
        <v/>
      </c>
    </row>
    <row r="89" spans="1:8">
      <c r="A89" s="180">
        <v>83</v>
      </c>
      <c r="B89" s="184"/>
      <c r="C89" s="184"/>
      <c r="D89" s="184"/>
      <c r="E89" s="193"/>
      <c r="F89" s="184"/>
      <c r="G89" s="192" t="str">
        <f t="shared" si="1"/>
        <v/>
      </c>
      <c r="H89" s="183" t="str">
        <f>IF(F89="","",IF(F89="SI","No cal documentació",IF(C89&gt;0,(CONCATENATE("2iv Tesis_",'Valoració '!$D$7,"00",A89))," ")))</f>
        <v/>
      </c>
    </row>
    <row r="90" spans="1:8">
      <c r="A90" s="180">
        <v>84</v>
      </c>
      <c r="B90" s="184"/>
      <c r="C90" s="184"/>
      <c r="D90" s="184"/>
      <c r="E90" s="193"/>
      <c r="F90" s="184"/>
      <c r="G90" s="192" t="str">
        <f t="shared" si="1"/>
        <v/>
      </c>
      <c r="H90" s="183" t="str">
        <f>IF(F90="","",IF(F90="SI","No cal documentació",IF(C90&gt;0,(CONCATENATE("2iv Tesis_",'Valoració '!$D$7,"00",A90))," ")))</f>
        <v/>
      </c>
    </row>
    <row r="91" spans="1:8">
      <c r="A91" s="180">
        <v>85</v>
      </c>
      <c r="B91" s="184"/>
      <c r="C91" s="184"/>
      <c r="D91" s="184"/>
      <c r="E91" s="193"/>
      <c r="F91" s="184"/>
      <c r="G91" s="192" t="str">
        <f t="shared" si="1"/>
        <v/>
      </c>
      <c r="H91" s="183" t="str">
        <f>IF(F91="","",IF(F91="SI","No cal documentació",IF(C91&gt;0,(CONCATENATE("2iv Tesis_",'Valoració '!$D$7,"00",A91))," ")))</f>
        <v/>
      </c>
    </row>
    <row r="92" spans="1:8">
      <c r="A92" s="180">
        <v>86</v>
      </c>
      <c r="B92" s="184"/>
      <c r="C92" s="184"/>
      <c r="D92" s="184"/>
      <c r="E92" s="193"/>
      <c r="F92" s="184"/>
      <c r="G92" s="192" t="str">
        <f t="shared" si="1"/>
        <v/>
      </c>
      <c r="H92" s="183" t="str">
        <f>IF(F92="","",IF(F92="SI","No cal documentació",IF(C92&gt;0,(CONCATENATE("2iv Tesis_",'Valoració '!$D$7,"00",A92))," ")))</f>
        <v/>
      </c>
    </row>
    <row r="93" spans="1:8">
      <c r="A93" s="180">
        <v>87</v>
      </c>
      <c r="B93" s="184"/>
      <c r="C93" s="184"/>
      <c r="D93" s="184"/>
      <c r="E93" s="193"/>
      <c r="F93" s="184"/>
      <c r="G93" s="192" t="str">
        <f t="shared" si="1"/>
        <v/>
      </c>
      <c r="H93" s="183" t="str">
        <f>IF(F93="","",IF(F93="SI","No cal documentació",IF(C93&gt;0,(CONCATENATE("2iv Tesis_",'Valoració '!$D$7,"00",A93))," ")))</f>
        <v/>
      </c>
    </row>
    <row r="94" spans="1:8">
      <c r="A94" s="180">
        <v>88</v>
      </c>
      <c r="B94" s="184"/>
      <c r="C94" s="184"/>
      <c r="D94" s="184"/>
      <c r="E94" s="193"/>
      <c r="F94" s="184"/>
      <c r="G94" s="192" t="str">
        <f t="shared" si="1"/>
        <v/>
      </c>
      <c r="H94" s="183" t="str">
        <f>IF(F94="","",IF(F94="SI","No cal documentació",IF(C94&gt;0,(CONCATENATE("2iv Tesis_",'Valoració '!$D$7,"00",A94))," ")))</f>
        <v/>
      </c>
    </row>
    <row r="95" spans="1:8">
      <c r="A95" s="180">
        <v>89</v>
      </c>
      <c r="B95" s="184"/>
      <c r="C95" s="184"/>
      <c r="D95" s="184"/>
      <c r="E95" s="193"/>
      <c r="F95" s="184"/>
      <c r="G95" s="192" t="str">
        <f t="shared" si="1"/>
        <v/>
      </c>
      <c r="H95" s="183" t="str">
        <f>IF(F95="","",IF(F95="SI","No cal documentació",IF(C95&gt;0,(CONCATENATE("2iv Tesis_",'Valoració '!$D$7,"00",A95))," ")))</f>
        <v/>
      </c>
    </row>
    <row r="96" spans="1:8">
      <c r="A96" s="180">
        <v>90</v>
      </c>
      <c r="B96" s="184"/>
      <c r="C96" s="184"/>
      <c r="D96" s="184"/>
      <c r="E96" s="193"/>
      <c r="F96" s="184"/>
      <c r="G96" s="192" t="str">
        <f t="shared" si="1"/>
        <v/>
      </c>
      <c r="H96" s="183" t="str">
        <f>IF(F96="","",IF(F96="SI","No cal documentació",IF(C96&gt;0,(CONCATENATE("2iv Tesis_",'Valoració '!$D$7,"00",A96))," ")))</f>
        <v/>
      </c>
    </row>
    <row r="97" spans="1:8">
      <c r="A97" s="180">
        <v>91</v>
      </c>
      <c r="B97" s="184"/>
      <c r="C97" s="184"/>
      <c r="D97" s="184"/>
      <c r="E97" s="193"/>
      <c r="F97" s="184"/>
      <c r="G97" s="192" t="str">
        <f t="shared" si="1"/>
        <v/>
      </c>
      <c r="H97" s="183" t="str">
        <f>IF(F97="","",IF(F97="SI","No cal documentació",IF(C97&gt;0,(CONCATENATE("2iv Tesis_",'Valoració '!$D$7,"00",A97))," ")))</f>
        <v/>
      </c>
    </row>
    <row r="98" spans="1:8">
      <c r="A98" s="180">
        <v>92</v>
      </c>
      <c r="B98" s="184"/>
      <c r="C98" s="184"/>
      <c r="D98" s="184"/>
      <c r="E98" s="193"/>
      <c r="F98" s="184"/>
      <c r="G98" s="192" t="str">
        <f t="shared" si="1"/>
        <v/>
      </c>
      <c r="H98" s="183" t="str">
        <f>IF(F98="","",IF(F98="SI","No cal documentació",IF(C98&gt;0,(CONCATENATE("2iv Tesis_",'Valoració '!$D$7,"00",A98))," ")))</f>
        <v/>
      </c>
    </row>
    <row r="99" spans="1:8">
      <c r="A99" s="180">
        <v>93</v>
      </c>
      <c r="B99" s="184"/>
      <c r="C99" s="184"/>
      <c r="D99" s="184"/>
      <c r="E99" s="193"/>
      <c r="F99" s="184"/>
      <c r="G99" s="192" t="str">
        <f t="shared" si="1"/>
        <v/>
      </c>
      <c r="H99" s="183" t="str">
        <f>IF(F99="","",IF(F99="SI","No cal documentació",IF(C99&gt;0,(CONCATENATE("2iv Tesis_",'Valoració '!$D$7,"00",A99))," ")))</f>
        <v/>
      </c>
    </row>
    <row r="100" spans="1:8">
      <c r="A100" s="180">
        <v>94</v>
      </c>
      <c r="B100" s="184"/>
      <c r="C100" s="184"/>
      <c r="D100" s="184"/>
      <c r="E100" s="193"/>
      <c r="F100" s="184"/>
      <c r="G100" s="192" t="str">
        <f t="shared" si="1"/>
        <v/>
      </c>
      <c r="H100" s="183" t="str">
        <f>IF(F100="","",IF(F100="SI","No cal documentació",IF(C100&gt;0,(CONCATENATE("2iv Tesis_",'Valoració '!$D$7,"00",A100))," ")))</f>
        <v/>
      </c>
    </row>
    <row r="101" spans="1:8">
      <c r="A101" s="180">
        <v>95</v>
      </c>
      <c r="B101" s="184"/>
      <c r="C101" s="184"/>
      <c r="D101" s="184"/>
      <c r="E101" s="193"/>
      <c r="F101" s="184"/>
      <c r="G101" s="192" t="str">
        <f t="shared" si="1"/>
        <v/>
      </c>
      <c r="H101" s="183" t="str">
        <f>IF(F101="","",IF(F101="SI","No cal documentació",IF(C101&gt;0,(CONCATENATE("2iv Tesis_",'Valoració '!$D$7,"00",A101))," ")))</f>
        <v/>
      </c>
    </row>
    <row r="102" spans="1:8">
      <c r="A102" s="180">
        <v>96</v>
      </c>
      <c r="B102" s="184"/>
      <c r="C102" s="184"/>
      <c r="D102" s="184"/>
      <c r="E102" s="193"/>
      <c r="F102" s="184"/>
      <c r="G102" s="192" t="str">
        <f t="shared" si="1"/>
        <v/>
      </c>
      <c r="H102" s="183" t="str">
        <f>IF(F102="","",IF(F102="SI","No cal documentació",IF(C102&gt;0,(CONCATENATE("2iv Tesis_",'Valoració '!$D$7,"00",A102))," ")))</f>
        <v/>
      </c>
    </row>
    <row r="103" spans="1:8">
      <c r="A103" s="180">
        <v>97</v>
      </c>
      <c r="B103" s="184"/>
      <c r="C103" s="184"/>
      <c r="D103" s="184"/>
      <c r="E103" s="193"/>
      <c r="F103" s="184"/>
      <c r="G103" s="192" t="str">
        <f t="shared" si="1"/>
        <v/>
      </c>
      <c r="H103" s="183" t="str">
        <f>IF(F103="","",IF(F103="SI","No cal documentació",IF(C103&gt;0,(CONCATENATE("2iv Tesis_",'Valoració '!$D$7,"00",A103))," ")))</f>
        <v/>
      </c>
    </row>
    <row r="104" spans="1:8">
      <c r="A104" s="180">
        <v>98</v>
      </c>
      <c r="B104" s="184"/>
      <c r="C104" s="184"/>
      <c r="D104" s="184"/>
      <c r="E104" s="193"/>
      <c r="F104" s="184"/>
      <c r="G104" s="192" t="str">
        <f t="shared" si="1"/>
        <v/>
      </c>
      <c r="H104" s="183" t="str">
        <f>IF(F104="","",IF(F104="SI","No cal documentació",IF(C104&gt;0,(CONCATENATE("2iv Tesis_",'Valoració '!$D$7,"00",A104))," ")))</f>
        <v/>
      </c>
    </row>
    <row r="105" spans="1:8">
      <c r="A105" s="180">
        <v>99</v>
      </c>
      <c r="B105" s="184"/>
      <c r="C105" s="184"/>
      <c r="D105" s="184"/>
      <c r="E105" s="193"/>
      <c r="F105" s="184"/>
      <c r="G105" s="192" t="str">
        <f t="shared" si="1"/>
        <v/>
      </c>
      <c r="H105" s="183" t="str">
        <f>IF(F105="","",IF(F105="SI","No cal documentació",IF(C105&gt;0,(CONCATENATE("2iv Tesis_",'Valoració '!$D$7,"00",A105))," ")))</f>
        <v/>
      </c>
    </row>
    <row r="106" spans="1:8">
      <c r="A106" s="186">
        <v>100</v>
      </c>
      <c r="B106" s="187"/>
      <c r="C106" s="187"/>
      <c r="D106" s="187"/>
      <c r="E106" s="290"/>
      <c r="F106" s="187"/>
      <c r="G106" s="194" t="str">
        <f t="shared" si="1"/>
        <v/>
      </c>
      <c r="H106" s="189" t="str">
        <f>IF(F106="","",IF(F106="SI","No cal documentació",IF(C106&gt;0,(CONCATENATE("2iv Tesis_",'Valoració '!$D$7,"00",A106))," ")))</f>
        <v/>
      </c>
    </row>
    <row r="108" spans="1:8" ht="15.75">
      <c r="C108" s="20"/>
      <c r="D108" s="20"/>
    </row>
  </sheetData>
  <sheetProtection algorithmName="SHA-512" hashValue="OYRFQuYXHWsR18TWC29/6C/9t64L7XMWm6J2VtXCzrgEG3sYCvAozJIUUQyaEQnMq+wxbOiTDU6uJbq97qanUg==" saltValue="jibzLffPae9n4LZWlXB2Bg==" spinCount="100000" sheet="1" objects="1" scenarios="1"/>
  <mergeCells count="1">
    <mergeCell ref="A5:E5"/>
  </mergeCells>
  <dataValidations count="2">
    <dataValidation type="list" allowBlank="1" showInputMessage="1" showErrorMessage="1" sqref="F7:F106" xr:uid="{00000000-0002-0000-0E00-000000000000}">
      <formula1>"si, no"</formula1>
    </dataValidation>
    <dataValidation type="list" allowBlank="1" showInputMessage="1" showErrorMessage="1" sqref="B7:B106" xr:uid="{00000000-0002-0000-0E00-000001000000}">
      <formula1>"direcció,codirecció"</formula1>
    </dataValidation>
  </dataValidations>
  <hyperlinks>
    <hyperlink ref="A4" r:id="rId1" xr:uid="{00000000-0004-0000-0E00-000000000000}"/>
  </hyperlinks>
  <pageMargins left="0.7" right="0.7" top="0.75" bottom="0.75" header="0.3" footer="0.3"/>
  <pageSetup paperSize="9" orientation="portrait" horizontalDpi="1200" verticalDpi="1200" r:id="rId2"/>
  <tableParts count="1">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ull17"/>
  <dimension ref="A1:G110"/>
  <sheetViews>
    <sheetView workbookViewId="0">
      <selection activeCell="A8" sqref="A8"/>
    </sheetView>
  </sheetViews>
  <sheetFormatPr defaultColWidth="9.140625" defaultRowHeight="15"/>
  <cols>
    <col min="2" max="2" width="84.5703125" customWidth="1"/>
    <col min="3" max="3" width="52.5703125" customWidth="1"/>
    <col min="4" max="4" width="13.42578125" customWidth="1"/>
    <col min="5" max="5" width="17.5703125" customWidth="1"/>
    <col min="6" max="6" width="19.5703125" customWidth="1"/>
    <col min="7" max="7" width="22.42578125" customWidth="1"/>
  </cols>
  <sheetData>
    <row r="1" spans="1:7">
      <c r="A1" s="122" t="s">
        <v>544</v>
      </c>
      <c r="B1" s="73"/>
    </row>
    <row r="2" spans="1:7">
      <c r="A2" s="73" t="s">
        <v>453</v>
      </c>
      <c r="B2" s="73"/>
    </row>
    <row r="3" spans="1:7" ht="18.75">
      <c r="D3" s="126" t="s">
        <v>545</v>
      </c>
      <c r="E3" s="127">
        <f>IF(D4&gt;D5,D4,D5)</f>
        <v>0</v>
      </c>
    </row>
    <row r="4" spans="1:7">
      <c r="A4" s="49" t="s">
        <v>454</v>
      </c>
      <c r="B4" s="124" t="s">
        <v>546</v>
      </c>
      <c r="C4" s="125">
        <f>SUM(E9:E108)</f>
        <v>0</v>
      </c>
      <c r="D4" s="125">
        <f>IF(C4&gt;=1960,3,IF(C4&gt;=1540,2,IF(C4&gt;=1050,1,0)))</f>
        <v>0</v>
      </c>
    </row>
    <row r="5" spans="1:7">
      <c r="B5" s="124" t="s">
        <v>547</v>
      </c>
      <c r="C5" s="125">
        <f>SUM(F9:F108)</f>
        <v>0</v>
      </c>
      <c r="D5" s="125">
        <f>IF(C5&gt;=112,3,IF(C5&gt;=88,2,IF(C5&gt;=60,1,0)))</f>
        <v>0</v>
      </c>
    </row>
    <row r="6" spans="1:7">
      <c r="A6" s="49" t="s">
        <v>454</v>
      </c>
    </row>
    <row r="7" spans="1:7">
      <c r="A7" s="358" t="s">
        <v>537</v>
      </c>
      <c r="B7" s="359"/>
      <c r="C7" s="359"/>
      <c r="D7" s="360"/>
      <c r="E7" s="40"/>
    </row>
    <row r="8" spans="1:7" ht="34.5" customHeight="1">
      <c r="A8" s="172" t="s">
        <v>456</v>
      </c>
      <c r="B8" s="173" t="s">
        <v>548</v>
      </c>
      <c r="C8" s="173" t="s">
        <v>549</v>
      </c>
      <c r="D8" s="173" t="s">
        <v>550</v>
      </c>
      <c r="E8" s="173" t="s">
        <v>551</v>
      </c>
      <c r="F8" s="173" t="s">
        <v>552</v>
      </c>
      <c r="G8" s="174" t="s">
        <v>461</v>
      </c>
    </row>
    <row r="9" spans="1:7">
      <c r="A9" s="166">
        <v>1</v>
      </c>
      <c r="B9" s="24"/>
      <c r="C9" s="24"/>
      <c r="D9" s="24"/>
      <c r="E9" s="24"/>
      <c r="F9" s="11"/>
      <c r="G9" s="171" t="str">
        <f>IF(B9&lt;&gt;0,(CONCATENATE("2v.2_",'Valoració '!$D$7,"00",A9))," ")</f>
        <v xml:space="preserve"> </v>
      </c>
    </row>
    <row r="10" spans="1:7">
      <c r="A10" s="166">
        <v>2</v>
      </c>
      <c r="B10" s="24"/>
      <c r="C10" s="24"/>
      <c r="D10" s="24"/>
      <c r="E10" s="24"/>
      <c r="F10" s="11"/>
      <c r="G10" s="171" t="str">
        <f>IF(B10&lt;&gt;0,(CONCATENATE("2v.2_",'Valoració '!$D$7,"00",A10))," ")</f>
        <v xml:space="preserve"> </v>
      </c>
    </row>
    <row r="11" spans="1:7">
      <c r="A11" s="166">
        <v>3</v>
      </c>
      <c r="B11" s="24"/>
      <c r="C11" s="24"/>
      <c r="D11" s="24"/>
      <c r="E11" s="24"/>
      <c r="F11" s="11"/>
      <c r="G11" s="171" t="str">
        <f>IF(B11&lt;&gt;0,(CONCATENATE("2v.2_",'Valoració '!$D$7,"00",A11))," ")</f>
        <v xml:space="preserve"> </v>
      </c>
    </row>
    <row r="12" spans="1:7">
      <c r="A12" s="166">
        <v>4</v>
      </c>
      <c r="B12" s="24"/>
      <c r="C12" s="24"/>
      <c r="D12" s="24"/>
      <c r="E12" s="24"/>
      <c r="F12" s="11"/>
      <c r="G12" s="171" t="str">
        <f>IF(B12&lt;&gt;0,(CONCATENATE("2v.2_",'Valoració '!$D$7,"00",A12))," ")</f>
        <v xml:space="preserve"> </v>
      </c>
    </row>
    <row r="13" spans="1:7">
      <c r="A13" s="166">
        <v>5</v>
      </c>
      <c r="B13" s="24"/>
      <c r="C13" s="24"/>
      <c r="D13" s="24"/>
      <c r="E13" s="24"/>
      <c r="F13" s="11"/>
      <c r="G13" s="171" t="str">
        <f>IF(B13&lt;&gt;0,(CONCATENATE("2v.2_",'Valoració '!$D$7,"00",A13))," ")</f>
        <v xml:space="preserve"> </v>
      </c>
    </row>
    <row r="14" spans="1:7">
      <c r="A14" s="166">
        <v>6</v>
      </c>
      <c r="B14" s="24"/>
      <c r="C14" s="24"/>
      <c r="D14" s="24"/>
      <c r="E14" s="24"/>
      <c r="F14" s="11"/>
      <c r="G14" s="171" t="str">
        <f>IF(B14&lt;&gt;0,(CONCATENATE("2v.2_",'Valoració '!$D$7,"00",A14))," ")</f>
        <v xml:space="preserve"> </v>
      </c>
    </row>
    <row r="15" spans="1:7">
      <c r="A15" s="166">
        <v>7</v>
      </c>
      <c r="B15" s="11"/>
      <c r="C15" s="11"/>
      <c r="D15" s="11"/>
      <c r="E15" s="11"/>
      <c r="F15" s="11"/>
      <c r="G15" s="171" t="str">
        <f>IF(B15&lt;&gt;0,(CONCATENATE("2v.2_",'Valoració '!$D$7,"00",A15))," ")</f>
        <v xml:space="preserve"> </v>
      </c>
    </row>
    <row r="16" spans="1:7">
      <c r="A16" s="166">
        <v>8</v>
      </c>
      <c r="B16" s="11"/>
      <c r="C16" s="11"/>
      <c r="D16" s="11"/>
      <c r="E16" s="11"/>
      <c r="F16" s="11"/>
      <c r="G16" s="171" t="str">
        <f>IF(B16&lt;&gt;0,(CONCATENATE("2v.2_",'Valoració '!$D$7,"00",A16))," ")</f>
        <v xml:space="preserve"> </v>
      </c>
    </row>
    <row r="17" spans="1:7">
      <c r="A17" s="166">
        <v>9</v>
      </c>
      <c r="B17" s="11"/>
      <c r="C17" s="11"/>
      <c r="D17" s="11"/>
      <c r="E17" s="11"/>
      <c r="F17" s="11"/>
      <c r="G17" s="171" t="str">
        <f>IF(B17&lt;&gt;0,(CONCATENATE("2v.2_",'Valoració '!$D$7,"00",A17))," ")</f>
        <v xml:space="preserve"> </v>
      </c>
    </row>
    <row r="18" spans="1:7">
      <c r="A18" s="166">
        <v>10</v>
      </c>
      <c r="B18" s="11"/>
      <c r="C18" s="11"/>
      <c r="D18" s="11"/>
      <c r="E18" s="11"/>
      <c r="F18" s="11"/>
      <c r="G18" s="171" t="str">
        <f>IF(B18&lt;&gt;0,(CONCATENATE("2v.2_",'Valoració '!$D$7,"00",A18))," ")</f>
        <v xml:space="preserve"> </v>
      </c>
    </row>
    <row r="19" spans="1:7">
      <c r="A19" s="166">
        <v>11</v>
      </c>
      <c r="B19" s="11"/>
      <c r="C19" s="11"/>
      <c r="D19" s="11"/>
      <c r="E19" s="11"/>
      <c r="F19" s="11"/>
      <c r="G19" s="171" t="str">
        <f>IF(B19&lt;&gt;0,(CONCATENATE("2v.2_",'Valoració '!$D$7,"00",A19))," ")</f>
        <v xml:space="preserve"> </v>
      </c>
    </row>
    <row r="20" spans="1:7">
      <c r="A20" s="166">
        <v>12</v>
      </c>
      <c r="B20" s="11"/>
      <c r="C20" s="11"/>
      <c r="D20" s="11"/>
      <c r="E20" s="11"/>
      <c r="F20" s="11"/>
      <c r="G20" s="171" t="str">
        <f>IF(B20&lt;&gt;0,(CONCATENATE("2v.2_",'Valoració '!$D$7,"00",A20))," ")</f>
        <v xml:space="preserve"> </v>
      </c>
    </row>
    <row r="21" spans="1:7">
      <c r="A21" s="166">
        <v>13</v>
      </c>
      <c r="B21" s="11"/>
      <c r="C21" s="11"/>
      <c r="D21" s="11"/>
      <c r="E21" s="11"/>
      <c r="F21" s="11"/>
      <c r="G21" s="171" t="str">
        <f>IF(B21&lt;&gt;0,(CONCATENATE("2v.2_",'Valoració '!$D$7,"00",A21))," ")</f>
        <v xml:space="preserve"> </v>
      </c>
    </row>
    <row r="22" spans="1:7">
      <c r="A22" s="166">
        <v>14</v>
      </c>
      <c r="B22" s="11"/>
      <c r="C22" s="11"/>
      <c r="D22" s="11"/>
      <c r="E22" s="11"/>
      <c r="F22" s="11"/>
      <c r="G22" s="171" t="str">
        <f>IF(B22&lt;&gt;0,(CONCATENATE("2v.2_",'Valoració '!$D$7,"00",A22))," ")</f>
        <v xml:space="preserve"> </v>
      </c>
    </row>
    <row r="23" spans="1:7">
      <c r="A23" s="166">
        <v>15</v>
      </c>
      <c r="B23" s="11"/>
      <c r="C23" s="11"/>
      <c r="D23" s="11"/>
      <c r="E23" s="11"/>
      <c r="F23" s="11"/>
      <c r="G23" s="171" t="str">
        <f>IF(B23&lt;&gt;0,(CONCATENATE("2v.2_",'Valoració '!$D$7,"00",A23))," ")</f>
        <v xml:space="preserve"> </v>
      </c>
    </row>
    <row r="24" spans="1:7">
      <c r="A24" s="166">
        <v>16</v>
      </c>
      <c r="B24" s="11"/>
      <c r="C24" s="11"/>
      <c r="D24" s="11"/>
      <c r="E24" s="11"/>
      <c r="F24" s="11"/>
      <c r="G24" s="171" t="str">
        <f>IF(B24&lt;&gt;0,(CONCATENATE("2v.2_",'Valoració '!$D$7,"00",A24))," ")</f>
        <v xml:space="preserve"> </v>
      </c>
    </row>
    <row r="25" spans="1:7">
      <c r="A25" s="166">
        <v>17</v>
      </c>
      <c r="B25" s="11"/>
      <c r="C25" s="11"/>
      <c r="D25" s="11"/>
      <c r="E25" s="11"/>
      <c r="F25" s="11"/>
      <c r="G25" s="171" t="str">
        <f>IF(B25&lt;&gt;0,(CONCATENATE("2v.2_",'Valoració '!$D$7,"00",A25))," ")</f>
        <v xml:space="preserve"> </v>
      </c>
    </row>
    <row r="26" spans="1:7">
      <c r="A26" s="166">
        <v>18</v>
      </c>
      <c r="B26" s="11"/>
      <c r="C26" s="11"/>
      <c r="D26" s="11"/>
      <c r="E26" s="11"/>
      <c r="F26" s="11"/>
      <c r="G26" s="171" t="str">
        <f>IF(B26&lt;&gt;0,(CONCATENATE("2v.2_",'Valoració '!$D$7,"00",A26))," ")</f>
        <v xml:space="preserve"> </v>
      </c>
    </row>
    <row r="27" spans="1:7">
      <c r="A27" s="166">
        <v>19</v>
      </c>
      <c r="B27" s="11"/>
      <c r="C27" s="11"/>
      <c r="D27" s="11"/>
      <c r="E27" s="11"/>
      <c r="F27" s="11"/>
      <c r="G27" s="171" t="str">
        <f>IF(B27&lt;&gt;0,(CONCATENATE("2v.2_",'Valoració '!$D$7,"00",A27))," ")</f>
        <v xml:space="preserve"> </v>
      </c>
    </row>
    <row r="28" spans="1:7">
      <c r="A28" s="166">
        <v>20</v>
      </c>
      <c r="B28" s="11"/>
      <c r="C28" s="11"/>
      <c r="D28" s="11"/>
      <c r="E28" s="11"/>
      <c r="F28" s="11"/>
      <c r="G28" s="171" t="str">
        <f>IF(B28&lt;&gt;0,(CONCATENATE("2v.2_",'Valoració '!$D$7,"00",A28))," ")</f>
        <v xml:space="preserve"> </v>
      </c>
    </row>
    <row r="29" spans="1:7">
      <c r="A29" s="166">
        <v>21</v>
      </c>
      <c r="B29" s="11"/>
      <c r="C29" s="11"/>
      <c r="D29" s="11"/>
      <c r="E29" s="11"/>
      <c r="F29" s="11"/>
      <c r="G29" s="171" t="str">
        <f>IF(B29&lt;&gt;0,(CONCATENATE("2v.2_",'Valoració '!$D$7,"00",A29))," ")</f>
        <v xml:space="preserve"> </v>
      </c>
    </row>
    <row r="30" spans="1:7">
      <c r="A30" s="166">
        <v>22</v>
      </c>
      <c r="B30" s="11"/>
      <c r="C30" s="11"/>
      <c r="D30" s="11"/>
      <c r="E30" s="11"/>
      <c r="F30" s="11"/>
      <c r="G30" s="171" t="str">
        <f>IF(B30&lt;&gt;0,(CONCATENATE("2v.2_",'Valoració '!$D$7,"00",A30))," ")</f>
        <v xml:space="preserve"> </v>
      </c>
    </row>
    <row r="31" spans="1:7">
      <c r="A31" s="166">
        <v>23</v>
      </c>
      <c r="B31" s="11"/>
      <c r="C31" s="11"/>
      <c r="D31" s="11"/>
      <c r="E31" s="11"/>
      <c r="F31" s="11"/>
      <c r="G31" s="171" t="str">
        <f>IF(B31&lt;&gt;0,(CONCATENATE("2v.2_",'Valoració '!$D$7,"00",A31))," ")</f>
        <v xml:space="preserve"> </v>
      </c>
    </row>
    <row r="32" spans="1:7">
      <c r="A32" s="166">
        <v>24</v>
      </c>
      <c r="B32" s="11"/>
      <c r="C32" s="11"/>
      <c r="D32" s="11"/>
      <c r="E32" s="11"/>
      <c r="F32" s="11"/>
      <c r="G32" s="171" t="str">
        <f>IF(B32&lt;&gt;0,(CONCATENATE("2v.2_",'Valoració '!$D$7,"00",A32))," ")</f>
        <v xml:space="preserve"> </v>
      </c>
    </row>
    <row r="33" spans="1:7">
      <c r="A33" s="166">
        <v>25</v>
      </c>
      <c r="B33" s="11"/>
      <c r="C33" s="11"/>
      <c r="D33" s="11"/>
      <c r="E33" s="11"/>
      <c r="F33" s="11"/>
      <c r="G33" s="171" t="str">
        <f>IF(B33&lt;&gt;0,(CONCATENATE("2v.2_",'Valoració '!$D$7,"00",A33))," ")</f>
        <v xml:space="preserve"> </v>
      </c>
    </row>
    <row r="34" spans="1:7">
      <c r="A34" s="166">
        <v>26</v>
      </c>
      <c r="B34" s="11"/>
      <c r="C34" s="11"/>
      <c r="D34" s="11"/>
      <c r="E34" s="11"/>
      <c r="F34" s="11"/>
      <c r="G34" s="171" t="str">
        <f>IF(B34&lt;&gt;0,(CONCATENATE("2v.2_",'Valoració '!$D$7,"00",A34))," ")</f>
        <v xml:space="preserve"> </v>
      </c>
    </row>
    <row r="35" spans="1:7">
      <c r="A35" s="166">
        <v>27</v>
      </c>
      <c r="B35" s="11"/>
      <c r="C35" s="11"/>
      <c r="D35" s="11"/>
      <c r="E35" s="11"/>
      <c r="F35" s="11"/>
      <c r="G35" s="171" t="str">
        <f>IF(B35&lt;&gt;0,(CONCATENATE("2v.2_",'Valoració '!$D$7,"00",A35))," ")</f>
        <v xml:space="preserve"> </v>
      </c>
    </row>
    <row r="36" spans="1:7">
      <c r="A36" s="166">
        <v>28</v>
      </c>
      <c r="B36" s="11"/>
      <c r="C36" s="11"/>
      <c r="D36" s="11"/>
      <c r="E36" s="11"/>
      <c r="F36" s="11"/>
      <c r="G36" s="171" t="str">
        <f>IF(B36&lt;&gt;0,(CONCATENATE("2v.2_",'Valoració '!$D$7,"00",A36))," ")</f>
        <v xml:space="preserve"> </v>
      </c>
    </row>
    <row r="37" spans="1:7">
      <c r="A37" s="166">
        <v>29</v>
      </c>
      <c r="B37" s="11"/>
      <c r="C37" s="11"/>
      <c r="D37" s="11"/>
      <c r="E37" s="11"/>
      <c r="F37" s="11"/>
      <c r="G37" s="171" t="str">
        <f>IF(B37&lt;&gt;0,(CONCATENATE("2v.2_",'Valoració '!$D$7,"00",A37))," ")</f>
        <v xml:space="preserve"> </v>
      </c>
    </row>
    <row r="38" spans="1:7">
      <c r="A38" s="166">
        <v>30</v>
      </c>
      <c r="B38" s="11"/>
      <c r="C38" s="11"/>
      <c r="D38" s="11"/>
      <c r="E38" s="11"/>
      <c r="F38" s="11"/>
      <c r="G38" s="171" t="str">
        <f>IF(B38&lt;&gt;0,(CONCATENATE("2v.2_",'Valoració '!$D$7,"00",A38))," ")</f>
        <v xml:space="preserve"> </v>
      </c>
    </row>
    <row r="39" spans="1:7">
      <c r="A39" s="166">
        <v>31</v>
      </c>
      <c r="B39" s="11"/>
      <c r="C39" s="11"/>
      <c r="D39" s="11"/>
      <c r="E39" s="11"/>
      <c r="F39" s="11"/>
      <c r="G39" s="171" t="str">
        <f>IF(B39&lt;&gt;0,(CONCATENATE("2v.2_",'Valoració '!$D$7,"00",A39))," ")</f>
        <v xml:space="preserve"> </v>
      </c>
    </row>
    <row r="40" spans="1:7">
      <c r="A40" s="166">
        <v>32</v>
      </c>
      <c r="B40" s="11"/>
      <c r="C40" s="11"/>
      <c r="D40" s="11"/>
      <c r="E40" s="11"/>
      <c r="F40" s="11"/>
      <c r="G40" s="171" t="str">
        <f>IF(B40&lt;&gt;0,(CONCATENATE("2v.2_",'Valoració '!$D$7,"00",A40))," ")</f>
        <v xml:space="preserve"> </v>
      </c>
    </row>
    <row r="41" spans="1:7">
      <c r="A41" s="166">
        <v>33</v>
      </c>
      <c r="B41" s="11"/>
      <c r="C41" s="11"/>
      <c r="D41" s="11"/>
      <c r="E41" s="11"/>
      <c r="F41" s="11"/>
      <c r="G41" s="171" t="str">
        <f>IF(B41&lt;&gt;0,(CONCATENATE("2v.2_",'Valoració '!$D$7,"00",A41))," ")</f>
        <v xml:space="preserve"> </v>
      </c>
    </row>
    <row r="42" spans="1:7">
      <c r="A42" s="166">
        <v>34</v>
      </c>
      <c r="B42" s="11"/>
      <c r="C42" s="11"/>
      <c r="D42" s="11"/>
      <c r="E42" s="11"/>
      <c r="F42" s="11"/>
      <c r="G42" s="171" t="str">
        <f>IF(B42&lt;&gt;0,(CONCATENATE("2v.2_",'Valoració '!$D$7,"00",A42))," ")</f>
        <v xml:space="preserve"> </v>
      </c>
    </row>
    <row r="43" spans="1:7">
      <c r="A43" s="166">
        <v>35</v>
      </c>
      <c r="B43" s="11"/>
      <c r="C43" s="11"/>
      <c r="D43" s="11"/>
      <c r="E43" s="11"/>
      <c r="F43" s="11"/>
      <c r="G43" s="171" t="str">
        <f>IF(B43&lt;&gt;0,(CONCATENATE("2v.2_",'Valoració '!$D$7,"00",A43))," ")</f>
        <v xml:space="preserve"> </v>
      </c>
    </row>
    <row r="44" spans="1:7">
      <c r="A44" s="166">
        <v>36</v>
      </c>
      <c r="B44" s="11"/>
      <c r="C44" s="11"/>
      <c r="D44" s="11"/>
      <c r="E44" s="11"/>
      <c r="F44" s="11"/>
      <c r="G44" s="171" t="str">
        <f>IF(B44&lt;&gt;0,(CONCATENATE("2v.2_",'Valoració '!$D$7,"00",A44))," ")</f>
        <v xml:space="preserve"> </v>
      </c>
    </row>
    <row r="45" spans="1:7">
      <c r="A45" s="166">
        <v>37</v>
      </c>
      <c r="B45" s="11"/>
      <c r="C45" s="11"/>
      <c r="D45" s="11"/>
      <c r="E45" s="11"/>
      <c r="F45" s="11"/>
      <c r="G45" s="171" t="str">
        <f>IF(B45&lt;&gt;0,(CONCATENATE("2v.2_",'Valoració '!$D$7,"00",A45))," ")</f>
        <v xml:space="preserve"> </v>
      </c>
    </row>
    <row r="46" spans="1:7">
      <c r="A46" s="166">
        <v>38</v>
      </c>
      <c r="B46" s="11"/>
      <c r="C46" s="11"/>
      <c r="D46" s="11"/>
      <c r="E46" s="11"/>
      <c r="F46" s="11"/>
      <c r="G46" s="171" t="str">
        <f>IF(B46&lt;&gt;0,(CONCATENATE("2v.2_",'Valoració '!$D$7,"00",A46))," ")</f>
        <v xml:space="preserve"> </v>
      </c>
    </row>
    <row r="47" spans="1:7">
      <c r="A47" s="166">
        <v>39</v>
      </c>
      <c r="B47" s="11"/>
      <c r="C47" s="11"/>
      <c r="D47" s="11"/>
      <c r="E47" s="11"/>
      <c r="F47" s="11"/>
      <c r="G47" s="171" t="str">
        <f>IF(B47&lt;&gt;0,(CONCATENATE("2v.2_",'Valoració '!$D$7,"00",A47))," ")</f>
        <v xml:space="preserve"> </v>
      </c>
    </row>
    <row r="48" spans="1:7">
      <c r="A48" s="166">
        <v>40</v>
      </c>
      <c r="B48" s="11"/>
      <c r="C48" s="11"/>
      <c r="D48" s="11"/>
      <c r="E48" s="11"/>
      <c r="F48" s="11"/>
      <c r="G48" s="171" t="str">
        <f>IF(B48&lt;&gt;0,(CONCATENATE("2v.2_",'Valoració '!$D$7,"00",A48))," ")</f>
        <v xml:space="preserve"> </v>
      </c>
    </row>
    <row r="49" spans="1:7">
      <c r="A49" s="166">
        <v>41</v>
      </c>
      <c r="B49" s="11"/>
      <c r="C49" s="11"/>
      <c r="D49" s="11"/>
      <c r="E49" s="11"/>
      <c r="F49" s="11"/>
      <c r="G49" s="171" t="str">
        <f>IF(B49&lt;&gt;0,(CONCATENATE("2v.2_",'Valoració '!$D$7,"00",A49))," ")</f>
        <v xml:space="preserve"> </v>
      </c>
    </row>
    <row r="50" spans="1:7">
      <c r="A50" s="166">
        <v>42</v>
      </c>
      <c r="B50" s="11"/>
      <c r="C50" s="11"/>
      <c r="D50" s="11"/>
      <c r="E50" s="11"/>
      <c r="F50" s="11"/>
      <c r="G50" s="171" t="str">
        <f>IF(B50&lt;&gt;0,(CONCATENATE("2v.2_",'Valoració '!$D$7,"00",A50))," ")</f>
        <v xml:space="preserve"> </v>
      </c>
    </row>
    <row r="51" spans="1:7">
      <c r="A51" s="166">
        <v>43</v>
      </c>
      <c r="B51" s="11"/>
      <c r="C51" s="11"/>
      <c r="D51" s="11"/>
      <c r="E51" s="11"/>
      <c r="F51" s="11"/>
      <c r="G51" s="171" t="str">
        <f>IF(B51&lt;&gt;0,(CONCATENATE("2v.2_",'Valoració '!$D$7,"00",A51))," ")</f>
        <v xml:space="preserve"> </v>
      </c>
    </row>
    <row r="52" spans="1:7">
      <c r="A52" s="166">
        <v>44</v>
      </c>
      <c r="B52" s="11"/>
      <c r="C52" s="11"/>
      <c r="D52" s="11"/>
      <c r="E52" s="11"/>
      <c r="F52" s="11"/>
      <c r="G52" s="171" t="str">
        <f>IF(B52&lt;&gt;0,(CONCATENATE("2v.2_",'Valoració '!$D$7,"00",A52))," ")</f>
        <v xml:space="preserve"> </v>
      </c>
    </row>
    <row r="53" spans="1:7">
      <c r="A53" s="166">
        <v>45</v>
      </c>
      <c r="B53" s="11"/>
      <c r="C53" s="11"/>
      <c r="D53" s="11"/>
      <c r="E53" s="11"/>
      <c r="F53" s="11"/>
      <c r="G53" s="171" t="str">
        <f>IF(B53&lt;&gt;0,(CONCATENATE("2v.2_",'Valoració '!$D$7,"00",A53))," ")</f>
        <v xml:space="preserve"> </v>
      </c>
    </row>
    <row r="54" spans="1:7">
      <c r="A54" s="166">
        <v>46</v>
      </c>
      <c r="B54" s="11"/>
      <c r="C54" s="11"/>
      <c r="D54" s="11"/>
      <c r="E54" s="11"/>
      <c r="F54" s="11"/>
      <c r="G54" s="171" t="str">
        <f>IF(B54&lt;&gt;0,(CONCATENATE("2v.2_",'Valoració '!$D$7,"00",A54))," ")</f>
        <v xml:space="preserve"> </v>
      </c>
    </row>
    <row r="55" spans="1:7">
      <c r="A55" s="166">
        <v>47</v>
      </c>
      <c r="B55" s="11"/>
      <c r="C55" s="11"/>
      <c r="D55" s="11"/>
      <c r="E55" s="11"/>
      <c r="F55" s="11"/>
      <c r="G55" s="171" t="str">
        <f>IF(B55&lt;&gt;0,(CONCATENATE("2v.2_",'Valoració '!$D$7,"00",A55))," ")</f>
        <v xml:space="preserve"> </v>
      </c>
    </row>
    <row r="56" spans="1:7">
      <c r="A56" s="166">
        <v>48</v>
      </c>
      <c r="B56" s="11"/>
      <c r="C56" s="11"/>
      <c r="D56" s="11"/>
      <c r="E56" s="11"/>
      <c r="F56" s="11"/>
      <c r="G56" s="171" t="str">
        <f>IF(B56&lt;&gt;0,(CONCATENATE("2v.2_",'Valoració '!$D$7,"00",A56))," ")</f>
        <v xml:space="preserve"> </v>
      </c>
    </row>
    <row r="57" spans="1:7">
      <c r="A57" s="166">
        <v>49</v>
      </c>
      <c r="B57" s="11"/>
      <c r="C57" s="11"/>
      <c r="D57" s="11"/>
      <c r="E57" s="11"/>
      <c r="F57" s="11"/>
      <c r="G57" s="171" t="str">
        <f>IF(B57&lt;&gt;0,(CONCATENATE("2v.2_",'Valoració '!$D$7,"00",A57))," ")</f>
        <v xml:space="preserve"> </v>
      </c>
    </row>
    <row r="58" spans="1:7">
      <c r="A58" s="166">
        <v>50</v>
      </c>
      <c r="B58" s="11"/>
      <c r="C58" s="11"/>
      <c r="D58" s="11"/>
      <c r="E58" s="11"/>
      <c r="F58" s="11"/>
      <c r="G58" s="171" t="str">
        <f>IF(B58&lt;&gt;0,(CONCATENATE("2v.2_",'Valoració '!$D$7,"00",A58))," ")</f>
        <v xml:space="preserve"> </v>
      </c>
    </row>
    <row r="59" spans="1:7">
      <c r="A59" s="166">
        <v>51</v>
      </c>
      <c r="B59" s="11"/>
      <c r="C59" s="11"/>
      <c r="D59" s="11"/>
      <c r="E59" s="11"/>
      <c r="F59" s="11"/>
      <c r="G59" s="171" t="str">
        <f>IF(B59&lt;&gt;0,(CONCATENATE("2v.2_",'Valoració '!$D$7,"00",A59))," ")</f>
        <v xml:space="preserve"> </v>
      </c>
    </row>
    <row r="60" spans="1:7">
      <c r="A60" s="166">
        <v>52</v>
      </c>
      <c r="B60" s="11"/>
      <c r="C60" s="11"/>
      <c r="D60" s="11"/>
      <c r="E60" s="11"/>
      <c r="F60" s="11"/>
      <c r="G60" s="171" t="str">
        <f>IF(B60&lt;&gt;0,(CONCATENATE("2v.2_",'Valoració '!$D$7,"00",A60))," ")</f>
        <v xml:space="preserve"> </v>
      </c>
    </row>
    <row r="61" spans="1:7">
      <c r="A61" s="166">
        <v>53</v>
      </c>
      <c r="B61" s="11"/>
      <c r="C61" s="11"/>
      <c r="D61" s="11"/>
      <c r="E61" s="11"/>
      <c r="F61" s="11"/>
      <c r="G61" s="171" t="str">
        <f>IF(B61&lt;&gt;0,(CONCATENATE("2v.2_",'Valoració '!$D$7,"00",A61))," ")</f>
        <v xml:space="preserve"> </v>
      </c>
    </row>
    <row r="62" spans="1:7">
      <c r="A62" s="166">
        <v>54</v>
      </c>
      <c r="B62" s="11"/>
      <c r="C62" s="11"/>
      <c r="D62" s="11"/>
      <c r="E62" s="11"/>
      <c r="F62" s="11"/>
      <c r="G62" s="171" t="str">
        <f>IF(B62&lt;&gt;0,(CONCATENATE("2v.2_",'Valoració '!$D$7,"00",A62))," ")</f>
        <v xml:space="preserve"> </v>
      </c>
    </row>
    <row r="63" spans="1:7">
      <c r="A63" s="166">
        <v>55</v>
      </c>
      <c r="B63" s="11"/>
      <c r="C63" s="11"/>
      <c r="D63" s="11"/>
      <c r="E63" s="11"/>
      <c r="F63" s="11"/>
      <c r="G63" s="171" t="str">
        <f>IF(B63&lt;&gt;0,(CONCATENATE("2v.2_",'Valoració '!$D$7,"00",A63))," ")</f>
        <v xml:space="preserve"> </v>
      </c>
    </row>
    <row r="64" spans="1:7">
      <c r="A64" s="166">
        <v>56</v>
      </c>
      <c r="B64" s="11"/>
      <c r="C64" s="11"/>
      <c r="D64" s="11"/>
      <c r="E64" s="11"/>
      <c r="F64" s="11"/>
      <c r="G64" s="171" t="str">
        <f>IF(B64&lt;&gt;0,(CONCATENATE("2v.2_",'Valoració '!$D$7,"00",A64))," ")</f>
        <v xml:space="preserve"> </v>
      </c>
    </row>
    <row r="65" spans="1:7">
      <c r="A65" s="166">
        <v>57</v>
      </c>
      <c r="B65" s="11"/>
      <c r="C65" s="11"/>
      <c r="D65" s="11"/>
      <c r="E65" s="11"/>
      <c r="F65" s="11"/>
      <c r="G65" s="171" t="str">
        <f>IF(B65&lt;&gt;0,(CONCATENATE("2v.2_",'Valoració '!$D$7,"00",A65))," ")</f>
        <v xml:space="preserve"> </v>
      </c>
    </row>
    <row r="66" spans="1:7">
      <c r="A66" s="166">
        <v>58</v>
      </c>
      <c r="B66" s="11"/>
      <c r="C66" s="11"/>
      <c r="D66" s="11"/>
      <c r="E66" s="11"/>
      <c r="F66" s="11"/>
      <c r="G66" s="171" t="str">
        <f>IF(B66&lt;&gt;0,(CONCATENATE("2v.2_",'Valoració '!$D$7,"00",A66))," ")</f>
        <v xml:space="preserve"> </v>
      </c>
    </row>
    <row r="67" spans="1:7">
      <c r="A67" s="166">
        <v>59</v>
      </c>
      <c r="B67" s="11"/>
      <c r="C67" s="11"/>
      <c r="D67" s="11"/>
      <c r="E67" s="11"/>
      <c r="F67" s="11"/>
      <c r="G67" s="171" t="str">
        <f>IF(B67&lt;&gt;0,(CONCATENATE("2v.2_",'Valoració '!$D$7,"00",A67))," ")</f>
        <v xml:space="preserve"> </v>
      </c>
    </row>
    <row r="68" spans="1:7">
      <c r="A68" s="166">
        <v>60</v>
      </c>
      <c r="B68" s="11"/>
      <c r="C68" s="11"/>
      <c r="D68" s="11"/>
      <c r="E68" s="11"/>
      <c r="F68" s="11"/>
      <c r="G68" s="171" t="str">
        <f>IF(B68&lt;&gt;0,(CONCATENATE("2v.2_",'Valoració '!$D$7,"00",A68))," ")</f>
        <v xml:space="preserve"> </v>
      </c>
    </row>
    <row r="69" spans="1:7">
      <c r="A69" s="166">
        <v>61</v>
      </c>
      <c r="B69" s="11"/>
      <c r="C69" s="11"/>
      <c r="D69" s="11"/>
      <c r="E69" s="11"/>
      <c r="F69" s="11"/>
      <c r="G69" s="171" t="str">
        <f>IF(B69&lt;&gt;0,(CONCATENATE("2v.2_",'Valoració '!$D$7,"00",A69))," ")</f>
        <v xml:space="preserve"> </v>
      </c>
    </row>
    <row r="70" spans="1:7">
      <c r="A70" s="166">
        <v>62</v>
      </c>
      <c r="B70" s="11"/>
      <c r="C70" s="11"/>
      <c r="D70" s="11"/>
      <c r="E70" s="11"/>
      <c r="F70" s="11"/>
      <c r="G70" s="171" t="str">
        <f>IF(B70&lt;&gt;0,(CONCATENATE("2v.2_",'Valoració '!$D$7,"00",A70))," ")</f>
        <v xml:space="preserve"> </v>
      </c>
    </row>
    <row r="71" spans="1:7">
      <c r="A71" s="166">
        <v>63</v>
      </c>
      <c r="B71" s="11"/>
      <c r="C71" s="11"/>
      <c r="D71" s="11"/>
      <c r="E71" s="11"/>
      <c r="F71" s="11"/>
      <c r="G71" s="171" t="str">
        <f>IF(B71&lt;&gt;0,(CONCATENATE("2v.2_",'Valoració '!$D$7,"00",A71))," ")</f>
        <v xml:space="preserve"> </v>
      </c>
    </row>
    <row r="72" spans="1:7">
      <c r="A72" s="166">
        <v>64</v>
      </c>
      <c r="B72" s="11"/>
      <c r="C72" s="11"/>
      <c r="D72" s="11"/>
      <c r="E72" s="11"/>
      <c r="F72" s="11"/>
      <c r="G72" s="171" t="str">
        <f>IF(B72&lt;&gt;0,(CONCATENATE("2v.2_",'Valoració '!$D$7,"00",A72))," ")</f>
        <v xml:space="preserve"> </v>
      </c>
    </row>
    <row r="73" spans="1:7">
      <c r="A73" s="166">
        <v>65</v>
      </c>
      <c r="B73" s="11"/>
      <c r="C73" s="11"/>
      <c r="D73" s="11"/>
      <c r="E73" s="11"/>
      <c r="F73" s="11"/>
      <c r="G73" s="171" t="str">
        <f>IF(B73&lt;&gt;0,(CONCATENATE("2v.2_",'Valoració '!$D$7,"00",A73))," ")</f>
        <v xml:space="preserve"> </v>
      </c>
    </row>
    <row r="74" spans="1:7">
      <c r="A74" s="166">
        <v>66</v>
      </c>
      <c r="B74" s="11"/>
      <c r="C74" s="11"/>
      <c r="D74" s="11"/>
      <c r="E74" s="11"/>
      <c r="F74" s="11"/>
      <c r="G74" s="171" t="str">
        <f>IF(B74&lt;&gt;0,(CONCATENATE("2v.2_",'Valoració '!$D$7,"00",A74))," ")</f>
        <v xml:space="preserve"> </v>
      </c>
    </row>
    <row r="75" spans="1:7">
      <c r="A75" s="166">
        <v>67</v>
      </c>
      <c r="B75" s="11"/>
      <c r="C75" s="11"/>
      <c r="D75" s="11"/>
      <c r="E75" s="11"/>
      <c r="F75" s="11"/>
      <c r="G75" s="171" t="str">
        <f>IF(B75&lt;&gt;0,(CONCATENATE("2v.2_",'Valoració '!$D$7,"00",A75))," ")</f>
        <v xml:space="preserve"> </v>
      </c>
    </row>
    <row r="76" spans="1:7">
      <c r="A76" s="166">
        <v>68</v>
      </c>
      <c r="B76" s="11"/>
      <c r="C76" s="11"/>
      <c r="D76" s="11"/>
      <c r="E76" s="11"/>
      <c r="F76" s="11"/>
      <c r="G76" s="171" t="str">
        <f>IF(B76&lt;&gt;0,(CONCATENATE("2v.2_",'Valoració '!$D$7,"00",A76))," ")</f>
        <v xml:space="preserve"> </v>
      </c>
    </row>
    <row r="77" spans="1:7">
      <c r="A77" s="166">
        <v>69</v>
      </c>
      <c r="B77" s="11"/>
      <c r="C77" s="11"/>
      <c r="D77" s="11"/>
      <c r="E77" s="11"/>
      <c r="F77" s="11"/>
      <c r="G77" s="171" t="str">
        <f>IF(B77&lt;&gt;0,(CONCATENATE("2v.2_",'Valoració '!$D$7,"00",A77))," ")</f>
        <v xml:space="preserve"> </v>
      </c>
    </row>
    <row r="78" spans="1:7">
      <c r="A78" s="166">
        <v>70</v>
      </c>
      <c r="B78" s="11"/>
      <c r="C78" s="11"/>
      <c r="D78" s="11"/>
      <c r="E78" s="11"/>
      <c r="F78" s="11"/>
      <c r="G78" s="171" t="str">
        <f>IF(B78&lt;&gt;0,(CONCATENATE("2v.2_",'Valoració '!$D$7,"00",A78))," ")</f>
        <v xml:space="preserve"> </v>
      </c>
    </row>
    <row r="79" spans="1:7">
      <c r="A79" s="166">
        <v>71</v>
      </c>
      <c r="B79" s="11"/>
      <c r="C79" s="11"/>
      <c r="D79" s="11"/>
      <c r="E79" s="11"/>
      <c r="F79" s="11"/>
      <c r="G79" s="171" t="str">
        <f>IF(B79&lt;&gt;0,(CONCATENATE("2v.2_",'Valoració '!$D$7,"00",A79))," ")</f>
        <v xml:space="preserve"> </v>
      </c>
    </row>
    <row r="80" spans="1:7">
      <c r="A80" s="166">
        <v>72</v>
      </c>
      <c r="B80" s="11"/>
      <c r="C80" s="11"/>
      <c r="D80" s="11"/>
      <c r="E80" s="11"/>
      <c r="F80" s="11"/>
      <c r="G80" s="171" t="str">
        <f>IF(B80&lt;&gt;0,(CONCATENATE("2v.2_",'Valoració '!$D$7,"00",A80))," ")</f>
        <v xml:space="preserve"> </v>
      </c>
    </row>
    <row r="81" spans="1:7">
      <c r="A81" s="166">
        <v>73</v>
      </c>
      <c r="B81" s="11"/>
      <c r="C81" s="11"/>
      <c r="D81" s="11"/>
      <c r="E81" s="11"/>
      <c r="F81" s="11"/>
      <c r="G81" s="171" t="str">
        <f>IF(B81&lt;&gt;0,(CONCATENATE("2v.2_",'Valoració '!$D$7,"00",A81))," ")</f>
        <v xml:space="preserve"> </v>
      </c>
    </row>
    <row r="82" spans="1:7">
      <c r="A82" s="166">
        <v>74</v>
      </c>
      <c r="B82" s="11"/>
      <c r="C82" s="11"/>
      <c r="D82" s="11"/>
      <c r="E82" s="11"/>
      <c r="F82" s="11"/>
      <c r="G82" s="171" t="str">
        <f>IF(B82&lt;&gt;0,(CONCATENATE("2v.2_",'Valoració '!$D$7,"00",A82))," ")</f>
        <v xml:space="preserve"> </v>
      </c>
    </row>
    <row r="83" spans="1:7">
      <c r="A83" s="166">
        <v>75</v>
      </c>
      <c r="B83" s="11"/>
      <c r="C83" s="11"/>
      <c r="D83" s="11"/>
      <c r="E83" s="11"/>
      <c r="F83" s="11"/>
      <c r="G83" s="171" t="str">
        <f>IF(B83&lt;&gt;0,(CONCATENATE("2v.2_",'Valoració '!$D$7,"00",A83))," ")</f>
        <v xml:space="preserve"> </v>
      </c>
    </row>
    <row r="84" spans="1:7">
      <c r="A84" s="166">
        <v>76</v>
      </c>
      <c r="B84" s="11"/>
      <c r="C84" s="11"/>
      <c r="D84" s="11"/>
      <c r="E84" s="11"/>
      <c r="F84" s="11"/>
      <c r="G84" s="171" t="str">
        <f>IF(B84&lt;&gt;0,(CONCATENATE("2v.2_",'Valoració '!$D$7,"00",A84))," ")</f>
        <v xml:space="preserve"> </v>
      </c>
    </row>
    <row r="85" spans="1:7">
      <c r="A85" s="166">
        <v>77</v>
      </c>
      <c r="B85" s="11"/>
      <c r="C85" s="11"/>
      <c r="D85" s="11"/>
      <c r="E85" s="11"/>
      <c r="F85" s="11"/>
      <c r="G85" s="171" t="str">
        <f>IF(B85&lt;&gt;0,(CONCATENATE("2v.2_",'Valoració '!$D$7,"00",A85))," ")</f>
        <v xml:space="preserve"> </v>
      </c>
    </row>
    <row r="86" spans="1:7">
      <c r="A86" s="166">
        <v>78</v>
      </c>
      <c r="B86" s="11"/>
      <c r="C86" s="11"/>
      <c r="D86" s="11"/>
      <c r="E86" s="11"/>
      <c r="F86" s="11"/>
      <c r="G86" s="171" t="str">
        <f>IF(B86&lt;&gt;0,(CONCATENATE("2v.2_",'Valoració '!$D$7,"00",A86))," ")</f>
        <v xml:space="preserve"> </v>
      </c>
    </row>
    <row r="87" spans="1:7">
      <c r="A87" s="166">
        <v>79</v>
      </c>
      <c r="B87" s="11"/>
      <c r="C87" s="11"/>
      <c r="D87" s="11"/>
      <c r="E87" s="11"/>
      <c r="F87" s="11"/>
      <c r="G87" s="171" t="str">
        <f>IF(B87&lt;&gt;0,(CONCATENATE("2v.2_",'Valoració '!$D$7,"00",A87))," ")</f>
        <v xml:space="preserve"> </v>
      </c>
    </row>
    <row r="88" spans="1:7">
      <c r="A88" s="166">
        <v>80</v>
      </c>
      <c r="B88" s="11"/>
      <c r="C88" s="11"/>
      <c r="D88" s="11"/>
      <c r="E88" s="11"/>
      <c r="F88" s="11"/>
      <c r="G88" s="171" t="str">
        <f>IF(B88&lt;&gt;0,(CONCATENATE("2v.2_",'Valoració '!$D$7,"00",A88))," ")</f>
        <v xml:space="preserve"> </v>
      </c>
    </row>
    <row r="89" spans="1:7">
      <c r="A89" s="166">
        <v>81</v>
      </c>
      <c r="B89" s="11"/>
      <c r="C89" s="11"/>
      <c r="D89" s="11"/>
      <c r="E89" s="11"/>
      <c r="F89" s="11"/>
      <c r="G89" s="171" t="str">
        <f>IF(B89&lt;&gt;0,(CONCATENATE("2v.2_",'Valoració '!$D$7,"00",A89))," ")</f>
        <v xml:space="preserve"> </v>
      </c>
    </row>
    <row r="90" spans="1:7">
      <c r="A90" s="166">
        <v>82</v>
      </c>
      <c r="B90" s="11"/>
      <c r="C90" s="11"/>
      <c r="D90" s="11"/>
      <c r="E90" s="11"/>
      <c r="F90" s="11"/>
      <c r="G90" s="171" t="str">
        <f>IF(B90&lt;&gt;0,(CONCATENATE("2v.2_",'Valoració '!$D$7,"00",A90))," ")</f>
        <v xml:space="preserve"> </v>
      </c>
    </row>
    <row r="91" spans="1:7">
      <c r="A91" s="166">
        <v>83</v>
      </c>
      <c r="B91" s="11"/>
      <c r="C91" s="11"/>
      <c r="D91" s="11"/>
      <c r="E91" s="11"/>
      <c r="F91" s="11"/>
      <c r="G91" s="171" t="str">
        <f>IF(B91&lt;&gt;0,(CONCATENATE("2v.2_",'Valoració '!$D$7,"00",A91))," ")</f>
        <v xml:space="preserve"> </v>
      </c>
    </row>
    <row r="92" spans="1:7">
      <c r="A92" s="166">
        <v>84</v>
      </c>
      <c r="B92" s="11"/>
      <c r="C92" s="11"/>
      <c r="D92" s="11"/>
      <c r="E92" s="11"/>
      <c r="F92" s="11"/>
      <c r="G92" s="171" t="str">
        <f>IF(B92&lt;&gt;0,(CONCATENATE("2v.2_",'Valoració '!$D$7,"00",A92))," ")</f>
        <v xml:space="preserve"> </v>
      </c>
    </row>
    <row r="93" spans="1:7">
      <c r="A93" s="166">
        <v>85</v>
      </c>
      <c r="B93" s="11"/>
      <c r="C93" s="11"/>
      <c r="D93" s="11"/>
      <c r="E93" s="11"/>
      <c r="F93" s="11"/>
      <c r="G93" s="171" t="str">
        <f>IF(B93&lt;&gt;0,(CONCATENATE("2v.2_",'Valoració '!$D$7,"00",A93))," ")</f>
        <v xml:space="preserve"> </v>
      </c>
    </row>
    <row r="94" spans="1:7">
      <c r="A94" s="166">
        <v>86</v>
      </c>
      <c r="B94" s="11"/>
      <c r="C94" s="11"/>
      <c r="D94" s="11"/>
      <c r="E94" s="11"/>
      <c r="F94" s="11"/>
      <c r="G94" s="171" t="str">
        <f>IF(B94&lt;&gt;0,(CONCATENATE("2v.2_",'Valoració '!$D$7,"00",A94))," ")</f>
        <v xml:space="preserve"> </v>
      </c>
    </row>
    <row r="95" spans="1:7">
      <c r="A95" s="166">
        <v>87</v>
      </c>
      <c r="B95" s="11"/>
      <c r="C95" s="11"/>
      <c r="D95" s="11"/>
      <c r="E95" s="11"/>
      <c r="F95" s="11"/>
      <c r="G95" s="171" t="str">
        <f>IF(B95&lt;&gt;0,(CONCATENATE("2v.2_",'Valoració '!$D$7,"00",A95))," ")</f>
        <v xml:space="preserve"> </v>
      </c>
    </row>
    <row r="96" spans="1:7">
      <c r="A96" s="166">
        <v>88</v>
      </c>
      <c r="B96" s="11"/>
      <c r="C96" s="11"/>
      <c r="D96" s="11"/>
      <c r="E96" s="11"/>
      <c r="F96" s="11"/>
      <c r="G96" s="171" t="str">
        <f>IF(B96&lt;&gt;0,(CONCATENATE("2v.2_",'Valoració '!$D$7,"00",A96))," ")</f>
        <v xml:space="preserve"> </v>
      </c>
    </row>
    <row r="97" spans="1:7">
      <c r="A97" s="166">
        <v>89</v>
      </c>
      <c r="B97" s="11"/>
      <c r="C97" s="11"/>
      <c r="D97" s="11"/>
      <c r="E97" s="11"/>
      <c r="F97" s="11"/>
      <c r="G97" s="171" t="str">
        <f>IF(B97&lt;&gt;0,(CONCATENATE("2v.2_",'Valoració '!$D$7,"00",A97))," ")</f>
        <v xml:space="preserve"> </v>
      </c>
    </row>
    <row r="98" spans="1:7">
      <c r="A98" s="166">
        <v>90</v>
      </c>
      <c r="B98" s="11"/>
      <c r="C98" s="11"/>
      <c r="D98" s="11"/>
      <c r="E98" s="11"/>
      <c r="F98" s="11"/>
      <c r="G98" s="171" t="str">
        <f>IF(B98&lt;&gt;0,(CONCATENATE("2v.2_",'Valoració '!$D$7,"00",A98))," ")</f>
        <v xml:space="preserve"> </v>
      </c>
    </row>
    <row r="99" spans="1:7">
      <c r="A99" s="166">
        <v>91</v>
      </c>
      <c r="B99" s="11"/>
      <c r="C99" s="11"/>
      <c r="D99" s="11"/>
      <c r="E99" s="11"/>
      <c r="F99" s="11"/>
      <c r="G99" s="171" t="str">
        <f>IF(B99&lt;&gt;0,(CONCATENATE("2v.2_",'Valoració '!$D$7,"00",A99))," ")</f>
        <v xml:space="preserve"> </v>
      </c>
    </row>
    <row r="100" spans="1:7">
      <c r="A100" s="166">
        <v>92</v>
      </c>
      <c r="B100" s="11"/>
      <c r="C100" s="11"/>
      <c r="D100" s="11"/>
      <c r="E100" s="11"/>
      <c r="F100" s="11"/>
      <c r="G100" s="171" t="str">
        <f>IF(B100&lt;&gt;0,(CONCATENATE("2v.2_",'Valoració '!$D$7,"00",A100))," ")</f>
        <v xml:space="preserve"> </v>
      </c>
    </row>
    <row r="101" spans="1:7">
      <c r="A101" s="166">
        <v>93</v>
      </c>
      <c r="B101" s="11"/>
      <c r="C101" s="11"/>
      <c r="D101" s="11"/>
      <c r="E101" s="11"/>
      <c r="F101" s="11"/>
      <c r="G101" s="171" t="str">
        <f>IF(B101&lt;&gt;0,(CONCATENATE("2v.2_",'Valoració '!$D$7,"00",A101))," ")</f>
        <v xml:space="preserve"> </v>
      </c>
    </row>
    <row r="102" spans="1:7">
      <c r="A102" s="166">
        <v>94</v>
      </c>
      <c r="B102" s="11"/>
      <c r="C102" s="11"/>
      <c r="D102" s="11"/>
      <c r="E102" s="11"/>
      <c r="F102" s="11"/>
      <c r="G102" s="171" t="str">
        <f>IF(B102&lt;&gt;0,(CONCATENATE("2v.2_",'Valoració '!$D$7,"00",A102))," ")</f>
        <v xml:space="preserve"> </v>
      </c>
    </row>
    <row r="103" spans="1:7">
      <c r="A103" s="166">
        <v>95</v>
      </c>
      <c r="B103" s="11"/>
      <c r="C103" s="11"/>
      <c r="D103" s="11"/>
      <c r="E103" s="11"/>
      <c r="F103" s="11"/>
      <c r="G103" s="171" t="str">
        <f>IF(B103&lt;&gt;0,(CONCATENATE("2v.2_",'Valoració '!$D$7,"00",A103))," ")</f>
        <v xml:space="preserve"> </v>
      </c>
    </row>
    <row r="104" spans="1:7">
      <c r="A104" s="166">
        <v>96</v>
      </c>
      <c r="B104" s="11"/>
      <c r="C104" s="11"/>
      <c r="D104" s="11"/>
      <c r="E104" s="11"/>
      <c r="F104" s="11"/>
      <c r="G104" s="171" t="str">
        <f>IF(B104&lt;&gt;0,(CONCATENATE("2v.2_",'Valoració '!$D$7,"00",A104))," ")</f>
        <v xml:space="preserve"> </v>
      </c>
    </row>
    <row r="105" spans="1:7">
      <c r="A105" s="166">
        <v>97</v>
      </c>
      <c r="B105" s="11"/>
      <c r="C105" s="11"/>
      <c r="D105" s="11"/>
      <c r="E105" s="11"/>
      <c r="F105" s="11"/>
      <c r="G105" s="171" t="str">
        <f>IF(B105&lt;&gt;0,(CONCATENATE("2v.2_",'Valoració '!$D$7,"00",A105))," ")</f>
        <v xml:space="preserve"> </v>
      </c>
    </row>
    <row r="106" spans="1:7">
      <c r="A106" s="166">
        <v>98</v>
      </c>
      <c r="B106" s="11"/>
      <c r="C106" s="11"/>
      <c r="D106" s="11"/>
      <c r="E106" s="11"/>
      <c r="F106" s="11"/>
      <c r="G106" s="171" t="str">
        <f>IF(B106&lt;&gt;0,(CONCATENATE("2v.2_",'Valoració '!$D$7,"00",A106))," ")</f>
        <v xml:space="preserve"> </v>
      </c>
    </row>
    <row r="107" spans="1:7">
      <c r="A107" s="166">
        <v>99</v>
      </c>
      <c r="B107" s="11"/>
      <c r="C107" s="11"/>
      <c r="D107" s="11"/>
      <c r="E107" s="11"/>
      <c r="F107" s="11"/>
      <c r="G107" s="171" t="str">
        <f>IF(B107&lt;&gt;0,(CONCATENATE("2v.2_",'Valoració '!$D$7,"00",A107))," ")</f>
        <v xml:space="preserve"> </v>
      </c>
    </row>
    <row r="108" spans="1:7">
      <c r="A108" s="167">
        <v>100</v>
      </c>
      <c r="B108" s="179"/>
      <c r="C108" s="179"/>
      <c r="D108" s="179"/>
      <c r="E108" s="179"/>
      <c r="F108" s="179"/>
      <c r="G108" s="175" t="str">
        <f>IF(B108&lt;&gt;0,(CONCATENATE("2v.2_",'Valoració '!$D$7,"00",A108))," ")</f>
        <v xml:space="preserve"> </v>
      </c>
    </row>
    <row r="110" spans="1:7" ht="15.75">
      <c r="B110" s="20"/>
      <c r="C110" s="20"/>
    </row>
  </sheetData>
  <sheetProtection algorithmName="SHA-512" hashValue="mjCGYTvK5xkTNMSLkNAQAiHW3XJvc9nJ69RybVy9LIDMC/jOCL/8Kkq4kZCM24QRa7yamkD0cCSEKHRFUKHrqg==" saltValue="mPGHOZU/yqRxg5lV6depdQ==" spinCount="100000" sheet="1" objects="1" scenarios="1"/>
  <mergeCells count="1">
    <mergeCell ref="A7:D7"/>
  </mergeCells>
  <hyperlinks>
    <hyperlink ref="A6" r:id="rId1" xr:uid="{00000000-0004-0000-0F00-000000000000}"/>
    <hyperlink ref="A4" r:id="rId2" xr:uid="{00000000-0004-0000-0F00-000001000000}"/>
  </hyperlinks>
  <pageMargins left="0.7" right="0.7" top="0.75" bottom="0.75" header="0.3" footer="0.3"/>
  <tableParts count="1">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8812F-5F1A-45CB-B864-40AF24B8381F}">
  <sheetPr codeName="Full18"/>
  <dimension ref="A1:E109"/>
  <sheetViews>
    <sheetView workbookViewId="0">
      <selection activeCell="A7" sqref="A7"/>
    </sheetView>
  </sheetViews>
  <sheetFormatPr defaultColWidth="9.140625" defaultRowHeight="15"/>
  <cols>
    <col min="2" max="2" width="84.42578125" customWidth="1"/>
    <col min="3" max="3" width="42.42578125" customWidth="1"/>
    <col min="4" max="4" width="30" style="18" customWidth="1"/>
    <col min="5" max="5" width="28.42578125" customWidth="1"/>
  </cols>
  <sheetData>
    <row r="1" spans="1:5">
      <c r="A1" s="122" t="s">
        <v>553</v>
      </c>
      <c r="B1" s="73"/>
    </row>
    <row r="2" spans="1:5">
      <c r="A2" s="73" t="s">
        <v>453</v>
      </c>
      <c r="B2" s="73"/>
    </row>
    <row r="4" spans="1:5" ht="18.75">
      <c r="A4" s="49" t="s">
        <v>454</v>
      </c>
      <c r="B4" s="75" t="s">
        <v>554</v>
      </c>
      <c r="C4" s="123">
        <f>SUM(D8:D107)*0.03</f>
        <v>0</v>
      </c>
      <c r="D4" s="42"/>
    </row>
    <row r="6" spans="1:5">
      <c r="A6" s="358" t="s">
        <v>555</v>
      </c>
      <c r="B6" s="359"/>
      <c r="C6" s="359"/>
      <c r="D6" s="360"/>
    </row>
    <row r="7" spans="1:5" ht="34.5" customHeight="1">
      <c r="A7" s="176" t="s">
        <v>456</v>
      </c>
      <c r="B7" s="177" t="s">
        <v>556</v>
      </c>
      <c r="C7" s="177" t="s">
        <v>524</v>
      </c>
      <c r="D7" s="177" t="s">
        <v>557</v>
      </c>
      <c r="E7" s="178" t="s">
        <v>461</v>
      </c>
    </row>
    <row r="8" spans="1:5">
      <c r="A8" s="180">
        <v>1</v>
      </c>
      <c r="B8" s="181"/>
      <c r="C8" s="181"/>
      <c r="D8" s="182"/>
      <c r="E8" s="183" t="s">
        <v>558</v>
      </c>
    </row>
    <row r="9" spans="1:5">
      <c r="A9" s="180">
        <v>2</v>
      </c>
      <c r="B9" s="181"/>
      <c r="C9" s="181"/>
      <c r="D9" s="182"/>
      <c r="E9" s="183" t="s">
        <v>558</v>
      </c>
    </row>
    <row r="10" spans="1:5">
      <c r="A10" s="180">
        <v>3</v>
      </c>
      <c r="B10" s="181"/>
      <c r="C10" s="181"/>
      <c r="D10" s="182"/>
      <c r="E10" s="183" t="s">
        <v>558</v>
      </c>
    </row>
    <row r="11" spans="1:5">
      <c r="A11" s="180">
        <v>4</v>
      </c>
      <c r="B11" s="181"/>
      <c r="C11" s="181"/>
      <c r="D11" s="182"/>
      <c r="E11" s="183" t="s">
        <v>558</v>
      </c>
    </row>
    <row r="12" spans="1:5">
      <c r="A12" s="180">
        <v>5</v>
      </c>
      <c r="B12" s="181"/>
      <c r="C12" s="181"/>
      <c r="D12" s="182"/>
      <c r="E12" s="183" t="s">
        <v>558</v>
      </c>
    </row>
    <row r="13" spans="1:5">
      <c r="A13" s="180">
        <v>6</v>
      </c>
      <c r="B13" s="181"/>
      <c r="C13" s="181"/>
      <c r="D13" s="182"/>
      <c r="E13" s="183" t="s">
        <v>558</v>
      </c>
    </row>
    <row r="14" spans="1:5">
      <c r="A14" s="180">
        <v>7</v>
      </c>
      <c r="B14" s="184"/>
      <c r="C14" s="184"/>
      <c r="D14" s="185"/>
      <c r="E14" s="183" t="s">
        <v>558</v>
      </c>
    </row>
    <row r="15" spans="1:5">
      <c r="A15" s="180">
        <v>8</v>
      </c>
      <c r="B15" s="184"/>
      <c r="C15" s="184"/>
      <c r="D15" s="185"/>
      <c r="E15" s="183" t="s">
        <v>558</v>
      </c>
    </row>
    <row r="16" spans="1:5">
      <c r="A16" s="180">
        <v>9</v>
      </c>
      <c r="B16" s="184"/>
      <c r="C16" s="184"/>
      <c r="D16" s="185"/>
      <c r="E16" s="183" t="s">
        <v>558</v>
      </c>
    </row>
    <row r="17" spans="1:5">
      <c r="A17" s="180">
        <v>10</v>
      </c>
      <c r="B17" s="184"/>
      <c r="C17" s="184"/>
      <c r="D17" s="185"/>
      <c r="E17" s="183" t="s">
        <v>558</v>
      </c>
    </row>
    <row r="18" spans="1:5">
      <c r="A18" s="180">
        <v>11</v>
      </c>
      <c r="B18" s="184"/>
      <c r="C18" s="184"/>
      <c r="D18" s="185"/>
      <c r="E18" s="183" t="s">
        <v>558</v>
      </c>
    </row>
    <row r="19" spans="1:5">
      <c r="A19" s="180">
        <v>12</v>
      </c>
      <c r="B19" s="184"/>
      <c r="C19" s="184"/>
      <c r="D19" s="185"/>
      <c r="E19" s="183" t="s">
        <v>558</v>
      </c>
    </row>
    <row r="20" spans="1:5">
      <c r="A20" s="180">
        <v>13</v>
      </c>
      <c r="B20" s="184"/>
      <c r="C20" s="184"/>
      <c r="D20" s="185"/>
      <c r="E20" s="183" t="s">
        <v>558</v>
      </c>
    </row>
    <row r="21" spans="1:5">
      <c r="A21" s="180">
        <v>14</v>
      </c>
      <c r="B21" s="184"/>
      <c r="C21" s="184"/>
      <c r="D21" s="185"/>
      <c r="E21" s="183" t="s">
        <v>558</v>
      </c>
    </row>
    <row r="22" spans="1:5">
      <c r="A22" s="180">
        <v>15</v>
      </c>
      <c r="B22" s="184"/>
      <c r="C22" s="184"/>
      <c r="D22" s="185"/>
      <c r="E22" s="183" t="s">
        <v>558</v>
      </c>
    </row>
    <row r="23" spans="1:5">
      <c r="A23" s="180">
        <v>16</v>
      </c>
      <c r="B23" s="184"/>
      <c r="C23" s="184"/>
      <c r="D23" s="185"/>
      <c r="E23" s="183" t="s">
        <v>558</v>
      </c>
    </row>
    <row r="24" spans="1:5">
      <c r="A24" s="180">
        <v>17</v>
      </c>
      <c r="B24" s="184"/>
      <c r="C24" s="184"/>
      <c r="D24" s="185"/>
      <c r="E24" s="183" t="s">
        <v>558</v>
      </c>
    </row>
    <row r="25" spans="1:5">
      <c r="A25" s="180">
        <v>18</v>
      </c>
      <c r="B25" s="184"/>
      <c r="C25" s="184"/>
      <c r="D25" s="185"/>
      <c r="E25" s="183" t="s">
        <v>558</v>
      </c>
    </row>
    <row r="26" spans="1:5">
      <c r="A26" s="180">
        <v>19</v>
      </c>
      <c r="B26" s="184"/>
      <c r="C26" s="184"/>
      <c r="D26" s="185"/>
      <c r="E26" s="183" t="s">
        <v>558</v>
      </c>
    </row>
    <row r="27" spans="1:5">
      <c r="A27" s="180">
        <v>20</v>
      </c>
      <c r="B27" s="184"/>
      <c r="C27" s="184"/>
      <c r="D27" s="185"/>
      <c r="E27" s="183" t="s">
        <v>558</v>
      </c>
    </row>
    <row r="28" spans="1:5">
      <c r="A28" s="180">
        <v>21</v>
      </c>
      <c r="B28" s="184"/>
      <c r="C28" s="184"/>
      <c r="D28" s="185"/>
      <c r="E28" s="183" t="s">
        <v>558</v>
      </c>
    </row>
    <row r="29" spans="1:5">
      <c r="A29" s="180">
        <v>22</v>
      </c>
      <c r="B29" s="184"/>
      <c r="C29" s="184"/>
      <c r="D29" s="185"/>
      <c r="E29" s="183" t="s">
        <v>558</v>
      </c>
    </row>
    <row r="30" spans="1:5">
      <c r="A30" s="180">
        <v>23</v>
      </c>
      <c r="B30" s="184"/>
      <c r="C30" s="184"/>
      <c r="D30" s="185"/>
      <c r="E30" s="183" t="s">
        <v>558</v>
      </c>
    </row>
    <row r="31" spans="1:5">
      <c r="A31" s="180">
        <v>24</v>
      </c>
      <c r="B31" s="184"/>
      <c r="C31" s="184"/>
      <c r="D31" s="185"/>
      <c r="E31" s="183" t="s">
        <v>558</v>
      </c>
    </row>
    <row r="32" spans="1:5">
      <c r="A32" s="180">
        <v>25</v>
      </c>
      <c r="B32" s="184"/>
      <c r="C32" s="184"/>
      <c r="D32" s="185"/>
      <c r="E32" s="183" t="s">
        <v>558</v>
      </c>
    </row>
    <row r="33" spans="1:5">
      <c r="A33" s="180">
        <v>26</v>
      </c>
      <c r="B33" s="184"/>
      <c r="C33" s="184"/>
      <c r="D33" s="185"/>
      <c r="E33" s="183" t="s">
        <v>558</v>
      </c>
    </row>
    <row r="34" spans="1:5">
      <c r="A34" s="180">
        <v>27</v>
      </c>
      <c r="B34" s="184"/>
      <c r="C34" s="184"/>
      <c r="D34" s="185"/>
      <c r="E34" s="183" t="s">
        <v>558</v>
      </c>
    </row>
    <row r="35" spans="1:5">
      <c r="A35" s="180">
        <v>28</v>
      </c>
      <c r="B35" s="184"/>
      <c r="C35" s="184"/>
      <c r="D35" s="185"/>
      <c r="E35" s="183" t="s">
        <v>558</v>
      </c>
    </row>
    <row r="36" spans="1:5">
      <c r="A36" s="180">
        <v>29</v>
      </c>
      <c r="B36" s="184"/>
      <c r="C36" s="184"/>
      <c r="D36" s="185"/>
      <c r="E36" s="183" t="s">
        <v>558</v>
      </c>
    </row>
    <row r="37" spans="1:5">
      <c r="A37" s="180">
        <v>30</v>
      </c>
      <c r="B37" s="184"/>
      <c r="C37" s="184"/>
      <c r="D37" s="185"/>
      <c r="E37" s="183" t="s">
        <v>558</v>
      </c>
    </row>
    <row r="38" spans="1:5">
      <c r="A38" s="180">
        <v>31</v>
      </c>
      <c r="B38" s="184"/>
      <c r="C38" s="184"/>
      <c r="D38" s="185"/>
      <c r="E38" s="183" t="s">
        <v>558</v>
      </c>
    </row>
    <row r="39" spans="1:5">
      <c r="A39" s="180">
        <v>32</v>
      </c>
      <c r="B39" s="184"/>
      <c r="C39" s="184"/>
      <c r="D39" s="185"/>
      <c r="E39" s="183" t="s">
        <v>558</v>
      </c>
    </row>
    <row r="40" spans="1:5">
      <c r="A40" s="180">
        <v>33</v>
      </c>
      <c r="B40" s="184"/>
      <c r="C40" s="184"/>
      <c r="D40" s="185"/>
      <c r="E40" s="183" t="s">
        <v>558</v>
      </c>
    </row>
    <row r="41" spans="1:5">
      <c r="A41" s="180">
        <v>34</v>
      </c>
      <c r="B41" s="184"/>
      <c r="C41" s="184"/>
      <c r="D41" s="185"/>
      <c r="E41" s="183" t="s">
        <v>558</v>
      </c>
    </row>
    <row r="42" spans="1:5">
      <c r="A42" s="180">
        <v>35</v>
      </c>
      <c r="B42" s="184"/>
      <c r="C42" s="184"/>
      <c r="D42" s="185"/>
      <c r="E42" s="183" t="s">
        <v>558</v>
      </c>
    </row>
    <row r="43" spans="1:5">
      <c r="A43" s="180">
        <v>36</v>
      </c>
      <c r="B43" s="184"/>
      <c r="C43" s="184"/>
      <c r="D43" s="185"/>
      <c r="E43" s="183" t="s">
        <v>558</v>
      </c>
    </row>
    <row r="44" spans="1:5">
      <c r="A44" s="180">
        <v>37</v>
      </c>
      <c r="B44" s="184"/>
      <c r="C44" s="184"/>
      <c r="D44" s="185"/>
      <c r="E44" s="183" t="s">
        <v>558</v>
      </c>
    </row>
    <row r="45" spans="1:5">
      <c r="A45" s="180">
        <v>38</v>
      </c>
      <c r="B45" s="184"/>
      <c r="C45" s="184"/>
      <c r="D45" s="185"/>
      <c r="E45" s="183" t="s">
        <v>558</v>
      </c>
    </row>
    <row r="46" spans="1:5">
      <c r="A46" s="180">
        <v>39</v>
      </c>
      <c r="B46" s="184"/>
      <c r="C46" s="184"/>
      <c r="D46" s="185"/>
      <c r="E46" s="183" t="s">
        <v>558</v>
      </c>
    </row>
    <row r="47" spans="1:5">
      <c r="A47" s="180">
        <v>40</v>
      </c>
      <c r="B47" s="184"/>
      <c r="C47" s="184"/>
      <c r="D47" s="185"/>
      <c r="E47" s="183" t="s">
        <v>558</v>
      </c>
    </row>
    <row r="48" spans="1:5">
      <c r="A48" s="180">
        <v>41</v>
      </c>
      <c r="B48" s="184"/>
      <c r="C48" s="184"/>
      <c r="D48" s="185"/>
      <c r="E48" s="183" t="s">
        <v>558</v>
      </c>
    </row>
    <row r="49" spans="1:5">
      <c r="A49" s="180">
        <v>42</v>
      </c>
      <c r="B49" s="184"/>
      <c r="C49" s="184"/>
      <c r="D49" s="185"/>
      <c r="E49" s="183" t="s">
        <v>558</v>
      </c>
    </row>
    <row r="50" spans="1:5">
      <c r="A50" s="180">
        <v>43</v>
      </c>
      <c r="B50" s="184"/>
      <c r="C50" s="184"/>
      <c r="D50" s="185"/>
      <c r="E50" s="183" t="s">
        <v>558</v>
      </c>
    </row>
    <row r="51" spans="1:5">
      <c r="A51" s="180">
        <v>44</v>
      </c>
      <c r="B51" s="184"/>
      <c r="C51" s="184"/>
      <c r="D51" s="185"/>
      <c r="E51" s="183" t="s">
        <v>558</v>
      </c>
    </row>
    <row r="52" spans="1:5">
      <c r="A52" s="180">
        <v>45</v>
      </c>
      <c r="B52" s="184"/>
      <c r="C52" s="184"/>
      <c r="D52" s="185"/>
      <c r="E52" s="183" t="s">
        <v>558</v>
      </c>
    </row>
    <row r="53" spans="1:5">
      <c r="A53" s="180">
        <v>46</v>
      </c>
      <c r="B53" s="184"/>
      <c r="C53" s="184"/>
      <c r="D53" s="185"/>
      <c r="E53" s="183" t="s">
        <v>558</v>
      </c>
    </row>
    <row r="54" spans="1:5">
      <c r="A54" s="180">
        <v>47</v>
      </c>
      <c r="B54" s="184"/>
      <c r="C54" s="184"/>
      <c r="D54" s="185"/>
      <c r="E54" s="183" t="s">
        <v>558</v>
      </c>
    </row>
    <row r="55" spans="1:5">
      <c r="A55" s="180">
        <v>48</v>
      </c>
      <c r="B55" s="184"/>
      <c r="C55" s="184"/>
      <c r="D55" s="185"/>
      <c r="E55" s="183" t="s">
        <v>558</v>
      </c>
    </row>
    <row r="56" spans="1:5">
      <c r="A56" s="180">
        <v>49</v>
      </c>
      <c r="B56" s="184"/>
      <c r="C56" s="184"/>
      <c r="D56" s="185"/>
      <c r="E56" s="183" t="s">
        <v>558</v>
      </c>
    </row>
    <row r="57" spans="1:5">
      <c r="A57" s="180">
        <v>50</v>
      </c>
      <c r="B57" s="184"/>
      <c r="C57" s="184"/>
      <c r="D57" s="185"/>
      <c r="E57" s="183" t="s">
        <v>558</v>
      </c>
    </row>
    <row r="58" spans="1:5">
      <c r="A58" s="180">
        <v>51</v>
      </c>
      <c r="B58" s="184"/>
      <c r="C58" s="184"/>
      <c r="D58" s="185"/>
      <c r="E58" s="183" t="s">
        <v>558</v>
      </c>
    </row>
    <row r="59" spans="1:5">
      <c r="A59" s="180">
        <v>52</v>
      </c>
      <c r="B59" s="184"/>
      <c r="C59" s="184"/>
      <c r="D59" s="185"/>
      <c r="E59" s="183" t="s">
        <v>558</v>
      </c>
    </row>
    <row r="60" spans="1:5">
      <c r="A60" s="180">
        <v>53</v>
      </c>
      <c r="B60" s="184"/>
      <c r="C60" s="184"/>
      <c r="D60" s="185"/>
      <c r="E60" s="183" t="s">
        <v>558</v>
      </c>
    </row>
    <row r="61" spans="1:5">
      <c r="A61" s="180">
        <v>54</v>
      </c>
      <c r="B61" s="184"/>
      <c r="C61" s="184"/>
      <c r="D61" s="185"/>
      <c r="E61" s="183" t="s">
        <v>558</v>
      </c>
    </row>
    <row r="62" spans="1:5">
      <c r="A62" s="180">
        <v>55</v>
      </c>
      <c r="B62" s="184"/>
      <c r="C62" s="184"/>
      <c r="D62" s="185"/>
      <c r="E62" s="183" t="s">
        <v>558</v>
      </c>
    </row>
    <row r="63" spans="1:5">
      <c r="A63" s="180">
        <v>56</v>
      </c>
      <c r="B63" s="184"/>
      <c r="C63" s="184"/>
      <c r="D63" s="185"/>
      <c r="E63" s="183" t="s">
        <v>558</v>
      </c>
    </row>
    <row r="64" spans="1:5">
      <c r="A64" s="180">
        <v>57</v>
      </c>
      <c r="B64" s="184"/>
      <c r="C64" s="184"/>
      <c r="D64" s="185"/>
      <c r="E64" s="183" t="s">
        <v>558</v>
      </c>
    </row>
    <row r="65" spans="1:5">
      <c r="A65" s="180">
        <v>58</v>
      </c>
      <c r="B65" s="184"/>
      <c r="C65" s="184"/>
      <c r="D65" s="185"/>
      <c r="E65" s="183" t="s">
        <v>558</v>
      </c>
    </row>
    <row r="66" spans="1:5">
      <c r="A66" s="180">
        <v>59</v>
      </c>
      <c r="B66" s="184"/>
      <c r="C66" s="184"/>
      <c r="D66" s="185"/>
      <c r="E66" s="183" t="s">
        <v>558</v>
      </c>
    </row>
    <row r="67" spans="1:5">
      <c r="A67" s="180">
        <v>60</v>
      </c>
      <c r="B67" s="184"/>
      <c r="C67" s="184"/>
      <c r="D67" s="185"/>
      <c r="E67" s="183" t="s">
        <v>558</v>
      </c>
    </row>
    <row r="68" spans="1:5">
      <c r="A68" s="180">
        <v>61</v>
      </c>
      <c r="B68" s="184"/>
      <c r="C68" s="184"/>
      <c r="D68" s="185"/>
      <c r="E68" s="183" t="s">
        <v>558</v>
      </c>
    </row>
    <row r="69" spans="1:5">
      <c r="A69" s="180">
        <v>62</v>
      </c>
      <c r="B69" s="184"/>
      <c r="C69" s="184"/>
      <c r="D69" s="185"/>
      <c r="E69" s="183" t="s">
        <v>558</v>
      </c>
    </row>
    <row r="70" spans="1:5">
      <c r="A70" s="180">
        <v>63</v>
      </c>
      <c r="B70" s="184"/>
      <c r="C70" s="184"/>
      <c r="D70" s="185"/>
      <c r="E70" s="183" t="s">
        <v>558</v>
      </c>
    </row>
    <row r="71" spans="1:5">
      <c r="A71" s="180">
        <v>64</v>
      </c>
      <c r="B71" s="184"/>
      <c r="C71" s="184"/>
      <c r="D71" s="185"/>
      <c r="E71" s="183" t="s">
        <v>558</v>
      </c>
    </row>
    <row r="72" spans="1:5">
      <c r="A72" s="180">
        <v>65</v>
      </c>
      <c r="B72" s="184"/>
      <c r="C72" s="184"/>
      <c r="D72" s="185"/>
      <c r="E72" s="183" t="s">
        <v>558</v>
      </c>
    </row>
    <row r="73" spans="1:5">
      <c r="A73" s="180">
        <v>66</v>
      </c>
      <c r="B73" s="184"/>
      <c r="C73" s="184"/>
      <c r="D73" s="185"/>
      <c r="E73" s="183" t="s">
        <v>558</v>
      </c>
    </row>
    <row r="74" spans="1:5">
      <c r="A74" s="180">
        <v>67</v>
      </c>
      <c r="B74" s="184"/>
      <c r="C74" s="184"/>
      <c r="D74" s="185"/>
      <c r="E74" s="183" t="s">
        <v>558</v>
      </c>
    </row>
    <row r="75" spans="1:5">
      <c r="A75" s="180">
        <v>68</v>
      </c>
      <c r="B75" s="184"/>
      <c r="C75" s="184"/>
      <c r="D75" s="185"/>
      <c r="E75" s="183" t="s">
        <v>558</v>
      </c>
    </row>
    <row r="76" spans="1:5">
      <c r="A76" s="180">
        <v>69</v>
      </c>
      <c r="B76" s="184"/>
      <c r="C76" s="184"/>
      <c r="D76" s="185"/>
      <c r="E76" s="183" t="s">
        <v>558</v>
      </c>
    </row>
    <row r="77" spans="1:5">
      <c r="A77" s="180">
        <v>70</v>
      </c>
      <c r="B77" s="184"/>
      <c r="C77" s="184"/>
      <c r="D77" s="185"/>
      <c r="E77" s="183" t="s">
        <v>558</v>
      </c>
    </row>
    <row r="78" spans="1:5">
      <c r="A78" s="180">
        <v>71</v>
      </c>
      <c r="B78" s="184"/>
      <c r="C78" s="184"/>
      <c r="D78" s="185"/>
      <c r="E78" s="183" t="s">
        <v>558</v>
      </c>
    </row>
    <row r="79" spans="1:5">
      <c r="A79" s="180">
        <v>72</v>
      </c>
      <c r="B79" s="184"/>
      <c r="C79" s="184"/>
      <c r="D79" s="185"/>
      <c r="E79" s="183" t="s">
        <v>558</v>
      </c>
    </row>
    <row r="80" spans="1:5">
      <c r="A80" s="180">
        <v>73</v>
      </c>
      <c r="B80" s="184"/>
      <c r="C80" s="184"/>
      <c r="D80" s="185"/>
      <c r="E80" s="183" t="s">
        <v>558</v>
      </c>
    </row>
    <row r="81" spans="1:5">
      <c r="A81" s="180">
        <v>74</v>
      </c>
      <c r="B81" s="184"/>
      <c r="C81" s="184"/>
      <c r="D81" s="185"/>
      <c r="E81" s="183" t="s">
        <v>558</v>
      </c>
    </row>
    <row r="82" spans="1:5">
      <c r="A82" s="180">
        <v>75</v>
      </c>
      <c r="B82" s="184"/>
      <c r="C82" s="184"/>
      <c r="D82" s="185"/>
      <c r="E82" s="183" t="s">
        <v>558</v>
      </c>
    </row>
    <row r="83" spans="1:5">
      <c r="A83" s="180">
        <v>76</v>
      </c>
      <c r="B83" s="184"/>
      <c r="C83" s="184"/>
      <c r="D83" s="185"/>
      <c r="E83" s="183" t="s">
        <v>558</v>
      </c>
    </row>
    <row r="84" spans="1:5">
      <c r="A84" s="180">
        <v>77</v>
      </c>
      <c r="B84" s="184"/>
      <c r="C84" s="184"/>
      <c r="D84" s="185"/>
      <c r="E84" s="183" t="s">
        <v>558</v>
      </c>
    </row>
    <row r="85" spans="1:5">
      <c r="A85" s="180">
        <v>78</v>
      </c>
      <c r="B85" s="184"/>
      <c r="C85" s="184"/>
      <c r="D85" s="185"/>
      <c r="E85" s="183" t="s">
        <v>558</v>
      </c>
    </row>
    <row r="86" spans="1:5">
      <c r="A86" s="180">
        <v>79</v>
      </c>
      <c r="B86" s="184"/>
      <c r="C86" s="184"/>
      <c r="D86" s="185"/>
      <c r="E86" s="183" t="s">
        <v>558</v>
      </c>
    </row>
    <row r="87" spans="1:5">
      <c r="A87" s="180">
        <v>80</v>
      </c>
      <c r="B87" s="184"/>
      <c r="C87" s="184"/>
      <c r="D87" s="185"/>
      <c r="E87" s="183" t="s">
        <v>558</v>
      </c>
    </row>
    <row r="88" spans="1:5">
      <c r="A88" s="180">
        <v>81</v>
      </c>
      <c r="B88" s="184"/>
      <c r="C88" s="184"/>
      <c r="D88" s="185"/>
      <c r="E88" s="183" t="s">
        <v>558</v>
      </c>
    </row>
    <row r="89" spans="1:5">
      <c r="A89" s="180">
        <v>82</v>
      </c>
      <c r="B89" s="184"/>
      <c r="C89" s="184"/>
      <c r="D89" s="185"/>
      <c r="E89" s="183" t="s">
        <v>558</v>
      </c>
    </row>
    <row r="90" spans="1:5">
      <c r="A90" s="180">
        <v>83</v>
      </c>
      <c r="B90" s="184"/>
      <c r="C90" s="184"/>
      <c r="D90" s="185"/>
      <c r="E90" s="183" t="s">
        <v>558</v>
      </c>
    </row>
    <row r="91" spans="1:5">
      <c r="A91" s="180">
        <v>84</v>
      </c>
      <c r="B91" s="184"/>
      <c r="C91" s="184"/>
      <c r="D91" s="185"/>
      <c r="E91" s="183" t="s">
        <v>558</v>
      </c>
    </row>
    <row r="92" spans="1:5">
      <c r="A92" s="180">
        <v>85</v>
      </c>
      <c r="B92" s="184"/>
      <c r="C92" s="184"/>
      <c r="D92" s="185"/>
      <c r="E92" s="183" t="s">
        <v>558</v>
      </c>
    </row>
    <row r="93" spans="1:5">
      <c r="A93" s="180">
        <v>86</v>
      </c>
      <c r="B93" s="184"/>
      <c r="C93" s="184"/>
      <c r="D93" s="185"/>
      <c r="E93" s="183" t="s">
        <v>558</v>
      </c>
    </row>
    <row r="94" spans="1:5">
      <c r="A94" s="180">
        <v>87</v>
      </c>
      <c r="B94" s="184"/>
      <c r="C94" s="184"/>
      <c r="D94" s="185"/>
      <c r="E94" s="183" t="s">
        <v>558</v>
      </c>
    </row>
    <row r="95" spans="1:5">
      <c r="A95" s="180">
        <v>88</v>
      </c>
      <c r="B95" s="184"/>
      <c r="C95" s="184"/>
      <c r="D95" s="185"/>
      <c r="E95" s="183" t="s">
        <v>558</v>
      </c>
    </row>
    <row r="96" spans="1:5">
      <c r="A96" s="180">
        <v>89</v>
      </c>
      <c r="B96" s="184"/>
      <c r="C96" s="184"/>
      <c r="D96" s="185"/>
      <c r="E96" s="183" t="s">
        <v>558</v>
      </c>
    </row>
    <row r="97" spans="1:5">
      <c r="A97" s="180">
        <v>90</v>
      </c>
      <c r="B97" s="184"/>
      <c r="C97" s="184"/>
      <c r="D97" s="185"/>
      <c r="E97" s="183" t="s">
        <v>558</v>
      </c>
    </row>
    <row r="98" spans="1:5">
      <c r="A98" s="180">
        <v>91</v>
      </c>
      <c r="B98" s="184"/>
      <c r="C98" s="184"/>
      <c r="D98" s="185"/>
      <c r="E98" s="183" t="s">
        <v>558</v>
      </c>
    </row>
    <row r="99" spans="1:5">
      <c r="A99" s="180">
        <v>92</v>
      </c>
      <c r="B99" s="184"/>
      <c r="C99" s="184"/>
      <c r="D99" s="185"/>
      <c r="E99" s="183" t="s">
        <v>558</v>
      </c>
    </row>
    <row r="100" spans="1:5">
      <c r="A100" s="180">
        <v>93</v>
      </c>
      <c r="B100" s="184"/>
      <c r="C100" s="184"/>
      <c r="D100" s="185"/>
      <c r="E100" s="183" t="s">
        <v>558</v>
      </c>
    </row>
    <row r="101" spans="1:5">
      <c r="A101" s="180">
        <v>94</v>
      </c>
      <c r="B101" s="184"/>
      <c r="C101" s="184"/>
      <c r="D101" s="185"/>
      <c r="E101" s="183" t="s">
        <v>558</v>
      </c>
    </row>
    <row r="102" spans="1:5">
      <c r="A102" s="180">
        <v>95</v>
      </c>
      <c r="B102" s="184"/>
      <c r="C102" s="184"/>
      <c r="D102" s="185"/>
      <c r="E102" s="183" t="s">
        <v>558</v>
      </c>
    </row>
    <row r="103" spans="1:5">
      <c r="A103" s="180">
        <v>96</v>
      </c>
      <c r="B103" s="184"/>
      <c r="C103" s="184"/>
      <c r="D103" s="185"/>
      <c r="E103" s="183" t="s">
        <v>558</v>
      </c>
    </row>
    <row r="104" spans="1:5">
      <c r="A104" s="180">
        <v>97</v>
      </c>
      <c r="B104" s="184"/>
      <c r="C104" s="184"/>
      <c r="D104" s="185"/>
      <c r="E104" s="183" t="s">
        <v>558</v>
      </c>
    </row>
    <row r="105" spans="1:5">
      <c r="A105" s="180">
        <v>98</v>
      </c>
      <c r="B105" s="184"/>
      <c r="C105" s="184"/>
      <c r="D105" s="185"/>
      <c r="E105" s="183" t="s">
        <v>558</v>
      </c>
    </row>
    <row r="106" spans="1:5">
      <c r="A106" s="180">
        <v>99</v>
      </c>
      <c r="B106" s="184"/>
      <c r="C106" s="184"/>
      <c r="D106" s="185"/>
      <c r="E106" s="183" t="s">
        <v>558</v>
      </c>
    </row>
    <row r="107" spans="1:5">
      <c r="A107" s="186">
        <v>100</v>
      </c>
      <c r="B107" s="187"/>
      <c r="C107" s="187"/>
      <c r="D107" s="188"/>
      <c r="E107" s="189" t="s">
        <v>558</v>
      </c>
    </row>
    <row r="109" spans="1:5" ht="15.75">
      <c r="B109" s="20"/>
      <c r="C109" s="20"/>
    </row>
  </sheetData>
  <sheetProtection algorithmName="SHA-512" hashValue="Rq13h2iZgrVLmz3YkTExVGWAddgx+XUzLrMwOo1ow4Bl7QkpcOjHauMyeQk63fftwCqgHxmZBhloXbiJMeNGhA==" saltValue="xvRlVdbx0G30V7AyQOQXhg==" spinCount="100000" sheet="1" objects="1" scenarios="1"/>
  <mergeCells count="1">
    <mergeCell ref="A6:D6"/>
  </mergeCells>
  <hyperlinks>
    <hyperlink ref="A4" r:id="rId1" xr:uid="{578A3A72-9340-4251-B8D0-D8D0EA05D441}"/>
  </hyperlinks>
  <pageMargins left="0.7" right="0.7" top="0.75" bottom="0.75" header="0.3" footer="0.3"/>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
  <dimension ref="A1:H1009"/>
  <sheetViews>
    <sheetView workbookViewId="0">
      <selection activeCell="A7" sqref="A7"/>
    </sheetView>
  </sheetViews>
  <sheetFormatPr defaultColWidth="11.42578125" defaultRowHeight="15"/>
  <cols>
    <col min="1" max="1" width="12" customWidth="1"/>
    <col min="2" max="2" width="55" customWidth="1"/>
    <col min="3" max="3" width="41.5703125" customWidth="1"/>
    <col min="4" max="5" width="29.5703125" customWidth="1"/>
    <col min="6" max="6" width="53.5703125" customWidth="1"/>
    <col min="7" max="7" width="42.85546875" customWidth="1"/>
    <col min="8" max="8" width="32.140625" customWidth="1"/>
  </cols>
  <sheetData>
    <row r="1" spans="1:8">
      <c r="A1" s="15" t="s">
        <v>553</v>
      </c>
      <c r="G1" s="18"/>
    </row>
    <row r="2" spans="1:8">
      <c r="A2" t="s">
        <v>453</v>
      </c>
      <c r="G2" s="18"/>
    </row>
    <row r="3" spans="1:8">
      <c r="G3" s="18"/>
    </row>
    <row r="4" spans="1:8" ht="18.75">
      <c r="A4" s="49" t="s">
        <v>454</v>
      </c>
      <c r="B4" s="159" t="s">
        <v>559</v>
      </c>
      <c r="C4" s="160"/>
      <c r="D4" s="161">
        <f>SUM(G8:G507)</f>
        <v>0</v>
      </c>
      <c r="E4" s="157"/>
      <c r="F4" s="157"/>
      <c r="G4" s="42"/>
    </row>
    <row r="5" spans="1:8">
      <c r="G5" s="18"/>
    </row>
    <row r="6" spans="1:8">
      <c r="A6" s="372" t="s">
        <v>560</v>
      </c>
      <c r="B6" s="373"/>
      <c r="C6" s="373"/>
      <c r="D6" s="373"/>
      <c r="E6" s="373"/>
      <c r="F6" s="373"/>
      <c r="G6" s="374"/>
    </row>
    <row r="7" spans="1:8" ht="108" customHeight="1">
      <c r="A7" s="176" t="s">
        <v>456</v>
      </c>
      <c r="B7" s="177" t="s">
        <v>561</v>
      </c>
      <c r="C7" s="177" t="s">
        <v>562</v>
      </c>
      <c r="D7" s="177" t="s">
        <v>563</v>
      </c>
      <c r="E7" s="177" t="s">
        <v>564</v>
      </c>
      <c r="F7" s="177" t="s">
        <v>565</v>
      </c>
      <c r="G7" s="177" t="s">
        <v>566</v>
      </c>
      <c r="H7" s="178" t="s">
        <v>461</v>
      </c>
    </row>
    <row r="8" spans="1:8">
      <c r="A8" s="166">
        <v>1</v>
      </c>
      <c r="B8" s="43"/>
      <c r="C8" s="24"/>
      <c r="D8" s="158"/>
      <c r="E8" s="158"/>
      <c r="F8" s="158"/>
      <c r="G8" s="162" cm="1">
        <f t="array" ref="G8">_xlfn.XLOOKUP(B8,Tabla3[[#All],[name]],Tabla3[[#All],[point]],0,0)</f>
        <v>0</v>
      </c>
      <c r="H8" s="171" t="str">
        <f>IF(B8&gt;0,CONCATENATE("2vii_",'Valoració '!$D$7,"00",A8)," ")</f>
        <v xml:space="preserve"> </v>
      </c>
    </row>
    <row r="9" spans="1:8">
      <c r="A9" s="166">
        <v>2</v>
      </c>
      <c r="B9" s="43"/>
      <c r="C9" s="24"/>
      <c r="D9" s="158"/>
      <c r="E9" s="158"/>
      <c r="F9" s="158"/>
      <c r="G9" s="162" cm="1">
        <f t="array" ref="G9">_xlfn.XLOOKUP(B9,Tabla3[[#All],[name]],Tabla3[[#All],[point]],0,0)</f>
        <v>0</v>
      </c>
      <c r="H9" s="171" t="str">
        <f>IF(B9&gt;0,CONCATENATE("2vii_",'Valoració '!$D$7,"00",A9)," ")</f>
        <v xml:space="preserve"> </v>
      </c>
    </row>
    <row r="10" spans="1:8">
      <c r="A10" s="166">
        <v>3</v>
      </c>
      <c r="B10" s="43"/>
      <c r="C10" s="24"/>
      <c r="D10" s="158"/>
      <c r="E10" s="158"/>
      <c r="F10" s="158"/>
      <c r="G10" s="162" cm="1">
        <f t="array" ref="G10">_xlfn.XLOOKUP(B10,Tabla3[[#All],[name]],Tabla3[[#All],[point]],0,0)</f>
        <v>0</v>
      </c>
      <c r="H10" s="171" t="str">
        <f>IF(B10&gt;0,CONCATENATE("2vii_",'Valoració '!$D$7,"00",A10)," ")</f>
        <v xml:space="preserve"> </v>
      </c>
    </row>
    <row r="11" spans="1:8">
      <c r="A11" s="166">
        <v>4</v>
      </c>
      <c r="B11" s="43"/>
      <c r="C11" s="24"/>
      <c r="D11" s="158"/>
      <c r="E11" s="158"/>
      <c r="F11" s="158"/>
      <c r="G11" s="162" cm="1">
        <f t="array" ref="G11">_xlfn.XLOOKUP(B11,Tabla3[[#All],[name]],Tabla3[[#All],[point]],0,0)</f>
        <v>0</v>
      </c>
      <c r="H11" s="171" t="str">
        <f>IF(B11&gt;0,CONCATENATE("2vii_",'Valoració '!$D$7,"00",A11)," ")</f>
        <v xml:space="preserve"> </v>
      </c>
    </row>
    <row r="12" spans="1:8">
      <c r="A12" s="166">
        <v>5</v>
      </c>
      <c r="B12" s="43"/>
      <c r="C12" s="24"/>
      <c r="D12" s="158"/>
      <c r="E12" s="158"/>
      <c r="F12" s="158"/>
      <c r="G12" s="162" cm="1">
        <f t="array" ref="G12">_xlfn.XLOOKUP(B12,Tabla3[[#All],[name]],Tabla3[[#All],[point]],0,0)</f>
        <v>0</v>
      </c>
      <c r="H12" s="171" t="str">
        <f>IF(B12&gt;0,CONCATENATE("2vii_",'Valoració '!$D$7,"00",A12)," ")</f>
        <v xml:space="preserve"> </v>
      </c>
    </row>
    <row r="13" spans="1:8">
      <c r="A13" s="166">
        <v>6</v>
      </c>
      <c r="B13" s="43"/>
      <c r="C13" s="24"/>
      <c r="D13" s="158"/>
      <c r="E13" s="24"/>
      <c r="F13" s="24"/>
      <c r="G13" s="162" cm="1">
        <f t="array" ref="G13">_xlfn.XLOOKUP(B13,Tabla3[[#All],[name]],Tabla3[[#All],[point]],0,0)</f>
        <v>0</v>
      </c>
      <c r="H13" s="171" t="str">
        <f>IF(B13&gt;0,CONCATENATE("2vii_",'Valoració '!$D$7,"00",A13)," ")</f>
        <v xml:space="preserve"> </v>
      </c>
    </row>
    <row r="14" spans="1:8">
      <c r="A14" s="166">
        <v>7</v>
      </c>
      <c r="B14" s="43"/>
      <c r="C14" s="24"/>
      <c r="D14" s="158"/>
      <c r="E14" s="24"/>
      <c r="F14" s="24"/>
      <c r="G14" s="162" cm="1">
        <f t="array" ref="G14">_xlfn.XLOOKUP(B14,Tabla3[[#All],[name]],Tabla3[[#All],[point]],0,0)</f>
        <v>0</v>
      </c>
      <c r="H14" s="171" t="str">
        <f>IF(B14&gt;0,CONCATENATE("2vii_",'Valoració '!$D$7,"00",A14)," ")</f>
        <v xml:space="preserve"> </v>
      </c>
    </row>
    <row r="15" spans="1:8">
      <c r="A15" s="166">
        <v>8</v>
      </c>
      <c r="B15" s="43"/>
      <c r="C15" s="24"/>
      <c r="D15" s="158"/>
      <c r="E15" s="24"/>
      <c r="F15" s="24"/>
      <c r="G15" s="162" cm="1">
        <f t="array" ref="G15">_xlfn.XLOOKUP(B15,Tabla3[[#All],[name]],Tabla3[[#All],[point]],0,0)</f>
        <v>0</v>
      </c>
      <c r="H15" s="171" t="str">
        <f>IF(B15&gt;0,CONCATENATE("2vii_",'Valoració '!$D$7,"00",A15)," ")</f>
        <v xml:space="preserve"> </v>
      </c>
    </row>
    <row r="16" spans="1:8">
      <c r="A16" s="166">
        <v>9</v>
      </c>
      <c r="B16" s="43"/>
      <c r="C16" s="24"/>
      <c r="D16" s="158"/>
      <c r="E16" s="24"/>
      <c r="F16" s="24"/>
      <c r="G16" s="162" cm="1">
        <f t="array" ref="G16">_xlfn.XLOOKUP(B16,Tabla3[[#All],[name]],Tabla3[[#All],[point]],0,0)</f>
        <v>0</v>
      </c>
      <c r="H16" s="171" t="str">
        <f>IF(B16&gt;0,CONCATENATE("2vii_",'Valoració '!$D$7,"00",A16)," ")</f>
        <v xml:space="preserve"> </v>
      </c>
    </row>
    <row r="17" spans="1:8">
      <c r="A17" s="166">
        <v>10</v>
      </c>
      <c r="B17" s="43"/>
      <c r="C17" s="24"/>
      <c r="D17" s="158"/>
      <c r="E17" s="24"/>
      <c r="F17" s="24"/>
      <c r="G17" s="162" cm="1">
        <f t="array" ref="G17">_xlfn.XLOOKUP(B17,Tabla3[[#All],[name]],Tabla3[[#All],[point]],0,0)</f>
        <v>0</v>
      </c>
      <c r="H17" s="171" t="str">
        <f>IF(B17&gt;0,CONCATENATE("2vii_",'Valoració '!$D$7,"00",A17)," ")</f>
        <v xml:space="preserve"> </v>
      </c>
    </row>
    <row r="18" spans="1:8">
      <c r="A18" s="166">
        <v>11</v>
      </c>
      <c r="B18" s="43"/>
      <c r="C18" s="24"/>
      <c r="D18" s="158"/>
      <c r="E18" s="24"/>
      <c r="F18" s="24"/>
      <c r="G18" s="162" cm="1">
        <f t="array" ref="G18">_xlfn.XLOOKUP(B18,Tabla3[[#All],[name]],Tabla3[[#All],[point]],0,0)</f>
        <v>0</v>
      </c>
      <c r="H18" s="171" t="str">
        <f>IF(B18&gt;0,CONCATENATE("2vii_",'Valoració '!$D$7,"00",A18)," ")</f>
        <v xml:space="preserve"> </v>
      </c>
    </row>
    <row r="19" spans="1:8">
      <c r="A19" s="166">
        <v>12</v>
      </c>
      <c r="B19" s="43"/>
      <c r="C19" s="24"/>
      <c r="D19" s="158"/>
      <c r="E19" s="24"/>
      <c r="F19" s="24"/>
      <c r="G19" s="162" cm="1">
        <f t="array" ref="G19">_xlfn.XLOOKUP(B19,Tabla3[[#All],[name]],Tabla3[[#All],[point]],0,0)</f>
        <v>0</v>
      </c>
      <c r="H19" s="171" t="str">
        <f>IF(B19&gt;0,CONCATENATE("2vii_",'Valoració '!$D$7,"00",A19)," ")</f>
        <v xml:space="preserve"> </v>
      </c>
    </row>
    <row r="20" spans="1:8">
      <c r="A20" s="166">
        <v>13</v>
      </c>
      <c r="B20" s="43"/>
      <c r="C20" s="24"/>
      <c r="D20" s="158"/>
      <c r="E20" s="24"/>
      <c r="F20" s="24"/>
      <c r="G20" s="162" cm="1">
        <f t="array" ref="G20">_xlfn.XLOOKUP(B20,Tabla3[[#All],[name]],Tabla3[[#All],[point]],0,0)</f>
        <v>0</v>
      </c>
      <c r="H20" s="171" t="str">
        <f>IF(B20&gt;0,CONCATENATE("2vii_",'Valoració '!$D$7,"00",A20)," ")</f>
        <v xml:space="preserve"> </v>
      </c>
    </row>
    <row r="21" spans="1:8">
      <c r="A21" s="166">
        <v>14</v>
      </c>
      <c r="B21" s="43"/>
      <c r="C21" s="24"/>
      <c r="D21" s="158"/>
      <c r="E21" s="24"/>
      <c r="F21" s="24"/>
      <c r="G21" s="162" cm="1">
        <f t="array" ref="G21">_xlfn.XLOOKUP(B21,Tabla3[[#All],[name]],Tabla3[[#All],[point]],0,0)</f>
        <v>0</v>
      </c>
      <c r="H21" s="171" t="str">
        <f>IF(B21&gt;0,CONCATENATE("2vii_",'Valoració '!$D$7,"00",A21)," ")</f>
        <v xml:space="preserve"> </v>
      </c>
    </row>
    <row r="22" spans="1:8">
      <c r="A22" s="166">
        <v>15</v>
      </c>
      <c r="B22" s="43"/>
      <c r="C22" s="24"/>
      <c r="D22" s="158"/>
      <c r="E22" s="24"/>
      <c r="F22" s="24"/>
      <c r="G22" s="162" cm="1">
        <f t="array" ref="G22">_xlfn.XLOOKUP(B22,Tabla3[[#All],[name]],Tabla3[[#All],[point]],0,0)</f>
        <v>0</v>
      </c>
      <c r="H22" s="171" t="str">
        <f>IF(B22&gt;0,CONCATENATE("2vii_",'Valoració '!$D$7,"00",A22)," ")</f>
        <v xml:space="preserve"> </v>
      </c>
    </row>
    <row r="23" spans="1:8">
      <c r="A23" s="166">
        <v>16</v>
      </c>
      <c r="B23" s="43"/>
      <c r="C23" s="24"/>
      <c r="D23" s="158"/>
      <c r="E23" s="24"/>
      <c r="F23" s="24"/>
      <c r="G23" s="162" cm="1">
        <f t="array" ref="G23">_xlfn.XLOOKUP(B23,Tabla3[[#All],[name]],Tabla3[[#All],[point]],0,0)</f>
        <v>0</v>
      </c>
      <c r="H23" s="171" t="str">
        <f>IF(B23&gt;0,CONCATENATE("2vii_",'Valoració '!$D$7,"00",A23)," ")</f>
        <v xml:space="preserve"> </v>
      </c>
    </row>
    <row r="24" spans="1:8">
      <c r="A24" s="166">
        <v>17</v>
      </c>
      <c r="B24" s="43"/>
      <c r="C24" s="24"/>
      <c r="D24" s="158"/>
      <c r="E24" s="24"/>
      <c r="F24" s="24"/>
      <c r="G24" s="162" cm="1">
        <f t="array" ref="G24">_xlfn.XLOOKUP(B24,Tabla3[[#All],[name]],Tabla3[[#All],[point]],0,0)</f>
        <v>0</v>
      </c>
      <c r="H24" s="171" t="str">
        <f>IF(B24&gt;0,CONCATENATE("2vii_",'Valoració '!$D$7,"00",A24)," ")</f>
        <v xml:space="preserve"> </v>
      </c>
    </row>
    <row r="25" spans="1:8">
      <c r="A25" s="166">
        <v>18</v>
      </c>
      <c r="B25" s="43"/>
      <c r="C25" s="24"/>
      <c r="D25" s="158"/>
      <c r="E25" s="24"/>
      <c r="F25" s="24"/>
      <c r="G25" s="162" cm="1">
        <f t="array" ref="G25">_xlfn.XLOOKUP(B25,Tabla3[[#All],[name]],Tabla3[[#All],[point]],0,0)</f>
        <v>0</v>
      </c>
      <c r="H25" s="171" t="str">
        <f>IF(B25&gt;0,CONCATENATE("2vii_",'Valoració '!$D$7,"00",A25)," ")</f>
        <v xml:space="preserve"> </v>
      </c>
    </row>
    <row r="26" spans="1:8">
      <c r="A26" s="166">
        <v>19</v>
      </c>
      <c r="B26" s="43"/>
      <c r="C26" s="24"/>
      <c r="D26" s="158"/>
      <c r="E26" s="24"/>
      <c r="F26" s="24"/>
      <c r="G26" s="162" cm="1">
        <f t="array" ref="G26">_xlfn.XLOOKUP(B26,Tabla3[[#All],[name]],Tabla3[[#All],[point]],0,0)</f>
        <v>0</v>
      </c>
      <c r="H26" s="171" t="str">
        <f>IF(B26&gt;0,CONCATENATE("2vii_",'Valoració '!$D$7,"00",A26)," ")</f>
        <v xml:space="preserve"> </v>
      </c>
    </row>
    <row r="27" spans="1:8">
      <c r="A27" s="166">
        <v>20</v>
      </c>
      <c r="B27" s="43"/>
      <c r="C27" s="24"/>
      <c r="D27" s="158"/>
      <c r="E27" s="24"/>
      <c r="F27" s="24"/>
      <c r="G27" s="162" cm="1">
        <f t="array" ref="G27">_xlfn.XLOOKUP(B27,Tabla3[[#All],[name]],Tabla3[[#All],[point]],0,0)</f>
        <v>0</v>
      </c>
      <c r="H27" s="171" t="str">
        <f>IF(B27&gt;0,CONCATENATE("2vii_",'Valoració '!$D$7,"00",A27)," ")</f>
        <v xml:space="preserve"> </v>
      </c>
    </row>
    <row r="28" spans="1:8">
      <c r="A28" s="166">
        <v>21</v>
      </c>
      <c r="B28" s="43"/>
      <c r="C28" s="24"/>
      <c r="D28" s="158"/>
      <c r="E28" s="24"/>
      <c r="F28" s="24"/>
      <c r="G28" s="162" cm="1">
        <f t="array" ref="G28">_xlfn.XLOOKUP(B28,Tabla3[[#All],[name]],Tabla3[[#All],[point]],0,0)</f>
        <v>0</v>
      </c>
      <c r="H28" s="171" t="str">
        <f>IF(B28&gt;0,CONCATENATE("2vii_",'Valoració '!$D$7,"00",A28)," ")</f>
        <v xml:space="preserve"> </v>
      </c>
    </row>
    <row r="29" spans="1:8">
      <c r="A29" s="166">
        <v>22</v>
      </c>
      <c r="B29" s="43"/>
      <c r="C29" s="24"/>
      <c r="D29" s="158"/>
      <c r="E29" s="24"/>
      <c r="F29" s="24"/>
      <c r="G29" s="162" cm="1">
        <f t="array" ref="G29">_xlfn.XLOOKUP(B29,Tabla3[[#All],[name]],Tabla3[[#All],[point]],0,0)</f>
        <v>0</v>
      </c>
      <c r="H29" s="171" t="str">
        <f>IF(B29&gt;0,CONCATENATE("2vii_",'Valoració '!$D$7,"00",A29)," ")</f>
        <v xml:space="preserve"> </v>
      </c>
    </row>
    <row r="30" spans="1:8">
      <c r="A30" s="166">
        <v>23</v>
      </c>
      <c r="B30" s="43"/>
      <c r="C30" s="24"/>
      <c r="D30" s="158"/>
      <c r="E30" s="24"/>
      <c r="F30" s="24"/>
      <c r="G30" s="162" cm="1">
        <f t="array" ref="G30">_xlfn.XLOOKUP(B30,Tabla3[[#All],[name]],Tabla3[[#All],[point]],0,0)</f>
        <v>0</v>
      </c>
      <c r="H30" s="171" t="str">
        <f>IF(B30&gt;0,CONCATENATE("2vii_",'Valoració '!$D$7,"00",A30)," ")</f>
        <v xml:space="preserve"> </v>
      </c>
    </row>
    <row r="31" spans="1:8">
      <c r="A31" s="166">
        <v>24</v>
      </c>
      <c r="B31" s="43"/>
      <c r="C31" s="24"/>
      <c r="D31" s="158"/>
      <c r="E31" s="24"/>
      <c r="F31" s="24"/>
      <c r="G31" s="162" cm="1">
        <f t="array" ref="G31">_xlfn.XLOOKUP(B31,Tabla3[[#All],[name]],Tabla3[[#All],[point]],0,0)</f>
        <v>0</v>
      </c>
      <c r="H31" s="171" t="str">
        <f>IF(B31&gt;0,CONCATENATE("2vii_",'Valoració '!$D$7,"00",A31)," ")</f>
        <v xml:space="preserve"> </v>
      </c>
    </row>
    <row r="32" spans="1:8">
      <c r="A32" s="166">
        <v>25</v>
      </c>
      <c r="B32" s="43"/>
      <c r="C32" s="24"/>
      <c r="D32" s="158"/>
      <c r="E32" s="24"/>
      <c r="F32" s="24"/>
      <c r="G32" s="162" cm="1">
        <f t="array" ref="G32">_xlfn.XLOOKUP(B32,Tabla3[[#All],[name]],Tabla3[[#All],[point]],0,0)</f>
        <v>0</v>
      </c>
      <c r="H32" s="171" t="str">
        <f>IF(B32&gt;0,CONCATENATE("2vii_",'Valoració '!$D$7,"00",A32)," ")</f>
        <v xml:space="preserve"> </v>
      </c>
    </row>
    <row r="33" spans="1:8">
      <c r="A33" s="166">
        <v>26</v>
      </c>
      <c r="B33" s="43"/>
      <c r="C33" s="24"/>
      <c r="D33" s="158"/>
      <c r="E33" s="24"/>
      <c r="F33" s="24"/>
      <c r="G33" s="162" cm="1">
        <f t="array" ref="G33">_xlfn.XLOOKUP(B33,Tabla3[[#All],[name]],Tabla3[[#All],[point]],0,0)</f>
        <v>0</v>
      </c>
      <c r="H33" s="171" t="str">
        <f>IF(B33&gt;0,CONCATENATE("2vii_",'Valoració '!$D$7,"00",A33)," ")</f>
        <v xml:space="preserve"> </v>
      </c>
    </row>
    <row r="34" spans="1:8">
      <c r="A34" s="166">
        <v>27</v>
      </c>
      <c r="B34" s="43"/>
      <c r="C34" s="24"/>
      <c r="D34" s="158"/>
      <c r="E34" s="24"/>
      <c r="F34" s="24"/>
      <c r="G34" s="162" cm="1">
        <f t="array" ref="G34">_xlfn.XLOOKUP(B34,Tabla3[[#All],[name]],Tabla3[[#All],[point]],0,0)</f>
        <v>0</v>
      </c>
      <c r="H34" s="171" t="str">
        <f>IF(B34&gt;0,CONCATENATE("2vii_",'Valoració '!$D$7,"00",A34)," ")</f>
        <v xml:space="preserve"> </v>
      </c>
    </row>
    <row r="35" spans="1:8">
      <c r="A35" s="166">
        <v>28</v>
      </c>
      <c r="B35" s="43"/>
      <c r="C35" s="24"/>
      <c r="D35" s="158"/>
      <c r="E35" s="24"/>
      <c r="F35" s="24"/>
      <c r="G35" s="162" cm="1">
        <f t="array" ref="G35">_xlfn.XLOOKUP(B35,Tabla3[[#All],[name]],Tabla3[[#All],[point]],0,0)</f>
        <v>0</v>
      </c>
      <c r="H35" s="171" t="str">
        <f>IF(B35&gt;0,CONCATENATE("2vii_",'Valoració '!$D$7,"00",A35)," ")</f>
        <v xml:space="preserve"> </v>
      </c>
    </row>
    <row r="36" spans="1:8">
      <c r="A36" s="166">
        <v>29</v>
      </c>
      <c r="B36" s="43"/>
      <c r="C36" s="24"/>
      <c r="D36" s="158"/>
      <c r="E36" s="24"/>
      <c r="F36" s="24"/>
      <c r="G36" s="162" cm="1">
        <f t="array" ref="G36">_xlfn.XLOOKUP(B36,Tabla3[[#All],[name]],Tabla3[[#All],[point]],0,0)</f>
        <v>0</v>
      </c>
      <c r="H36" s="171" t="str">
        <f>IF(B36&gt;0,CONCATENATE("2vii_",'Valoració '!$D$7,"00",A36)," ")</f>
        <v xml:space="preserve"> </v>
      </c>
    </row>
    <row r="37" spans="1:8">
      <c r="A37" s="166">
        <v>30</v>
      </c>
      <c r="B37" s="43"/>
      <c r="C37" s="24"/>
      <c r="D37" s="158"/>
      <c r="E37" s="24"/>
      <c r="F37" s="24"/>
      <c r="G37" s="162" cm="1">
        <f t="array" ref="G37">_xlfn.XLOOKUP(B37,Tabla3[[#All],[name]],Tabla3[[#All],[point]],0,0)</f>
        <v>0</v>
      </c>
      <c r="H37" s="171" t="str">
        <f>IF(B37&gt;0,CONCATENATE("2vii_",'Valoració '!$D$7,"00",A37)," ")</f>
        <v xml:space="preserve"> </v>
      </c>
    </row>
    <row r="38" spans="1:8">
      <c r="A38" s="166">
        <v>31</v>
      </c>
      <c r="B38" s="43"/>
      <c r="C38" s="24"/>
      <c r="D38" s="158"/>
      <c r="E38" s="24"/>
      <c r="F38" s="24"/>
      <c r="G38" s="162" cm="1">
        <f t="array" ref="G38">_xlfn.XLOOKUP(B38,Tabla3[[#All],[name]],Tabla3[[#All],[point]],0,0)</f>
        <v>0</v>
      </c>
      <c r="H38" s="171" t="str">
        <f>IF(B38&gt;0,CONCATENATE("2vii_",'Valoració '!$D$7,"00",A38)," ")</f>
        <v xml:space="preserve"> </v>
      </c>
    </row>
    <row r="39" spans="1:8">
      <c r="A39" s="166">
        <v>32</v>
      </c>
      <c r="B39" s="43"/>
      <c r="C39" s="24"/>
      <c r="D39" s="158"/>
      <c r="E39" s="24"/>
      <c r="F39" s="24"/>
      <c r="G39" s="162" cm="1">
        <f t="array" ref="G39">_xlfn.XLOOKUP(B39,Tabla3[[#All],[name]],Tabla3[[#All],[point]],0,0)</f>
        <v>0</v>
      </c>
      <c r="H39" s="171" t="str">
        <f>IF(B39&gt;0,CONCATENATE("2vii_",'Valoració '!$D$7,"00",A39)," ")</f>
        <v xml:space="preserve"> </v>
      </c>
    </row>
    <row r="40" spans="1:8">
      <c r="A40" s="166">
        <v>33</v>
      </c>
      <c r="B40" s="43"/>
      <c r="C40" s="24"/>
      <c r="D40" s="158"/>
      <c r="E40" s="24"/>
      <c r="F40" s="24"/>
      <c r="G40" s="162" cm="1">
        <f t="array" ref="G40">_xlfn.XLOOKUP(B40,Tabla3[[#All],[name]],Tabla3[[#All],[point]],0,0)</f>
        <v>0</v>
      </c>
      <c r="H40" s="171" t="str">
        <f>IF(B40&gt;0,CONCATENATE("2vii_",'Valoració '!$D$7,"00",A40)," ")</f>
        <v xml:space="preserve"> </v>
      </c>
    </row>
    <row r="41" spans="1:8">
      <c r="A41" s="166">
        <v>34</v>
      </c>
      <c r="B41" s="43"/>
      <c r="C41" s="24"/>
      <c r="D41" s="158"/>
      <c r="E41" s="24"/>
      <c r="F41" s="24"/>
      <c r="G41" s="162" cm="1">
        <f t="array" ref="G41">_xlfn.XLOOKUP(B41,Tabla3[[#All],[name]],Tabla3[[#All],[point]],0,0)</f>
        <v>0</v>
      </c>
      <c r="H41" s="171" t="str">
        <f>IF(B41&gt;0,CONCATENATE("2vii_",'Valoració '!$D$7,"00",A41)," ")</f>
        <v xml:space="preserve"> </v>
      </c>
    </row>
    <row r="42" spans="1:8">
      <c r="A42" s="166">
        <v>35</v>
      </c>
      <c r="B42" s="43"/>
      <c r="C42" s="24"/>
      <c r="D42" s="158"/>
      <c r="E42" s="24"/>
      <c r="F42" s="24"/>
      <c r="G42" s="162" cm="1">
        <f t="array" ref="G42">_xlfn.XLOOKUP(B42,Tabla3[[#All],[name]],Tabla3[[#All],[point]],0,0)</f>
        <v>0</v>
      </c>
      <c r="H42" s="171" t="str">
        <f>IF(B42&gt;0,CONCATENATE("2vii_",'Valoració '!$D$7,"00",A42)," ")</f>
        <v xml:space="preserve"> </v>
      </c>
    </row>
    <row r="43" spans="1:8">
      <c r="A43" s="166">
        <v>36</v>
      </c>
      <c r="B43" s="43"/>
      <c r="C43" s="24"/>
      <c r="D43" s="158"/>
      <c r="E43" s="24"/>
      <c r="F43" s="24"/>
      <c r="G43" s="162" cm="1">
        <f t="array" ref="G43">_xlfn.XLOOKUP(B43,Tabla3[[#All],[name]],Tabla3[[#All],[point]],0,0)</f>
        <v>0</v>
      </c>
      <c r="H43" s="171" t="str">
        <f>IF(B43&gt;0,CONCATENATE("2vii_",'Valoració '!$D$7,"00",A43)," ")</f>
        <v xml:space="preserve"> </v>
      </c>
    </row>
    <row r="44" spans="1:8">
      <c r="A44" s="166">
        <v>37</v>
      </c>
      <c r="B44" s="43"/>
      <c r="C44" s="24"/>
      <c r="D44" s="158"/>
      <c r="E44" s="24"/>
      <c r="F44" s="24"/>
      <c r="G44" s="162" cm="1">
        <f t="array" ref="G44">_xlfn.XLOOKUP(B44,Tabla3[[#All],[name]],Tabla3[[#All],[point]],0,0)</f>
        <v>0</v>
      </c>
      <c r="H44" s="171" t="str">
        <f>IF(B44&gt;0,CONCATENATE("2vii_",'Valoració '!$D$7,"00",A44)," ")</f>
        <v xml:space="preserve"> </v>
      </c>
    </row>
    <row r="45" spans="1:8">
      <c r="A45" s="166">
        <v>38</v>
      </c>
      <c r="B45" s="43"/>
      <c r="C45" s="24"/>
      <c r="D45" s="158"/>
      <c r="E45" s="24"/>
      <c r="F45" s="24"/>
      <c r="G45" s="162" cm="1">
        <f t="array" ref="G45">_xlfn.XLOOKUP(B45,Tabla3[[#All],[name]],Tabla3[[#All],[point]],0,0)</f>
        <v>0</v>
      </c>
      <c r="H45" s="171" t="str">
        <f>IF(B45&gt;0,CONCATENATE("2vii_",'Valoració '!$D$7,"00",A45)," ")</f>
        <v xml:space="preserve"> </v>
      </c>
    </row>
    <row r="46" spans="1:8">
      <c r="A46" s="166">
        <v>39</v>
      </c>
      <c r="B46" s="43"/>
      <c r="C46" s="24"/>
      <c r="D46" s="158"/>
      <c r="E46" s="24"/>
      <c r="F46" s="24"/>
      <c r="G46" s="162" cm="1">
        <f t="array" ref="G46">_xlfn.XLOOKUP(B46,Tabla3[[#All],[name]],Tabla3[[#All],[point]],0,0)</f>
        <v>0</v>
      </c>
      <c r="H46" s="171" t="str">
        <f>IF(B46&gt;0,CONCATENATE("2vii_",'Valoració '!$D$7,"00",A46)," ")</f>
        <v xml:space="preserve"> </v>
      </c>
    </row>
    <row r="47" spans="1:8">
      <c r="A47" s="166">
        <v>40</v>
      </c>
      <c r="B47" s="43"/>
      <c r="C47" s="24"/>
      <c r="D47" s="158"/>
      <c r="E47" s="24"/>
      <c r="F47" s="24"/>
      <c r="G47" s="162" cm="1">
        <f t="array" ref="G47">_xlfn.XLOOKUP(B47,Tabla3[[#All],[name]],Tabla3[[#All],[point]],0,0)</f>
        <v>0</v>
      </c>
      <c r="H47" s="171" t="str">
        <f>IF(B47&gt;0,CONCATENATE("2vii_",'Valoració '!$D$7,"00",A47)," ")</f>
        <v xml:space="preserve"> </v>
      </c>
    </row>
    <row r="48" spans="1:8">
      <c r="A48" s="166">
        <v>41</v>
      </c>
      <c r="B48" s="43"/>
      <c r="C48" s="24"/>
      <c r="D48" s="158"/>
      <c r="E48" s="24"/>
      <c r="F48" s="24"/>
      <c r="G48" s="162" cm="1">
        <f t="array" ref="G48">_xlfn.XLOOKUP(B48,Tabla3[[#All],[name]],Tabla3[[#All],[point]],0,0)</f>
        <v>0</v>
      </c>
      <c r="H48" s="171" t="str">
        <f>IF(B48&gt;0,CONCATENATE("2vii_",'Valoració '!$D$7,"00",A48)," ")</f>
        <v xml:space="preserve"> </v>
      </c>
    </row>
    <row r="49" spans="1:8">
      <c r="A49" s="166">
        <v>42</v>
      </c>
      <c r="B49" s="43"/>
      <c r="C49" s="24"/>
      <c r="D49" s="158"/>
      <c r="E49" s="24"/>
      <c r="F49" s="24"/>
      <c r="G49" s="162" cm="1">
        <f t="array" ref="G49">_xlfn.XLOOKUP(B49,Tabla3[[#All],[name]],Tabla3[[#All],[point]],0,0)</f>
        <v>0</v>
      </c>
      <c r="H49" s="171" t="str">
        <f>IF(B49&gt;0,CONCATENATE("2vii_",'Valoració '!$D$7,"00",A49)," ")</f>
        <v xml:space="preserve"> </v>
      </c>
    </row>
    <row r="50" spans="1:8">
      <c r="A50" s="166">
        <v>43</v>
      </c>
      <c r="B50" s="43"/>
      <c r="C50" s="24"/>
      <c r="D50" s="158"/>
      <c r="E50" s="24"/>
      <c r="F50" s="24"/>
      <c r="G50" s="162" cm="1">
        <f t="array" ref="G50">_xlfn.XLOOKUP(B50,Tabla3[[#All],[name]],Tabla3[[#All],[point]],0,0)</f>
        <v>0</v>
      </c>
      <c r="H50" s="171" t="str">
        <f>IF(B50&gt;0,CONCATENATE("2vii_",'Valoració '!$D$7,"00",A50)," ")</f>
        <v xml:space="preserve"> </v>
      </c>
    </row>
    <row r="51" spans="1:8">
      <c r="A51" s="166">
        <v>44</v>
      </c>
      <c r="B51" s="43"/>
      <c r="C51" s="24"/>
      <c r="D51" s="158"/>
      <c r="E51" s="24"/>
      <c r="F51" s="24"/>
      <c r="G51" s="162" cm="1">
        <f t="array" ref="G51">_xlfn.XLOOKUP(B51,Tabla3[[#All],[name]],Tabla3[[#All],[point]],0,0)</f>
        <v>0</v>
      </c>
      <c r="H51" s="171" t="str">
        <f>IF(B51&gt;0,CONCATENATE("2vii_",'Valoració '!$D$7,"00",A51)," ")</f>
        <v xml:space="preserve"> </v>
      </c>
    </row>
    <row r="52" spans="1:8">
      <c r="A52" s="166">
        <v>45</v>
      </c>
      <c r="B52" s="43"/>
      <c r="C52" s="24"/>
      <c r="D52" s="158"/>
      <c r="E52" s="24"/>
      <c r="F52" s="24"/>
      <c r="G52" s="162" cm="1">
        <f t="array" ref="G52">_xlfn.XLOOKUP(B52,Tabla3[[#All],[name]],Tabla3[[#All],[point]],0,0)</f>
        <v>0</v>
      </c>
      <c r="H52" s="171" t="str">
        <f>IF(B52&gt;0,CONCATENATE("2vii_",'Valoració '!$D$7,"00",A52)," ")</f>
        <v xml:space="preserve"> </v>
      </c>
    </row>
    <row r="53" spans="1:8">
      <c r="A53" s="166">
        <v>46</v>
      </c>
      <c r="B53" s="43"/>
      <c r="C53" s="24"/>
      <c r="D53" s="158"/>
      <c r="E53" s="24"/>
      <c r="F53" s="24"/>
      <c r="G53" s="162" cm="1">
        <f t="array" ref="G53">_xlfn.XLOOKUP(B53,Tabla3[[#All],[name]],Tabla3[[#All],[point]],0,0)</f>
        <v>0</v>
      </c>
      <c r="H53" s="171" t="str">
        <f>IF(B53&gt;0,CONCATENATE("2vii_",'Valoració '!$D$7,"00",A53)," ")</f>
        <v xml:space="preserve"> </v>
      </c>
    </row>
    <row r="54" spans="1:8">
      <c r="A54" s="166">
        <v>47</v>
      </c>
      <c r="B54" s="43"/>
      <c r="C54" s="24"/>
      <c r="D54" s="158"/>
      <c r="E54" s="24"/>
      <c r="F54" s="24"/>
      <c r="G54" s="162" cm="1">
        <f t="array" ref="G54">_xlfn.XLOOKUP(B54,Tabla3[[#All],[name]],Tabla3[[#All],[point]],0,0)</f>
        <v>0</v>
      </c>
      <c r="H54" s="171" t="str">
        <f>IF(B54&gt;0,CONCATENATE("2vii_",'Valoració '!$D$7,"00",A54)," ")</f>
        <v xml:space="preserve"> </v>
      </c>
    </row>
    <row r="55" spans="1:8">
      <c r="A55" s="166">
        <v>48</v>
      </c>
      <c r="B55" s="43"/>
      <c r="C55" s="24"/>
      <c r="D55" s="158"/>
      <c r="E55" s="24"/>
      <c r="F55" s="24"/>
      <c r="G55" s="162" cm="1">
        <f t="array" ref="G55">_xlfn.XLOOKUP(B55,Tabla3[[#All],[name]],Tabla3[[#All],[point]],0,0)</f>
        <v>0</v>
      </c>
      <c r="H55" s="171" t="str">
        <f>IF(B55&gt;0,CONCATENATE("2vii_",'Valoració '!$D$7,"00",A55)," ")</f>
        <v xml:space="preserve"> </v>
      </c>
    </row>
    <row r="56" spans="1:8">
      <c r="A56" s="166">
        <v>49</v>
      </c>
      <c r="B56" s="43"/>
      <c r="C56" s="24"/>
      <c r="D56" s="158"/>
      <c r="E56" s="24"/>
      <c r="F56" s="24"/>
      <c r="G56" s="162" cm="1">
        <f t="array" ref="G56">_xlfn.XLOOKUP(B56,Tabla3[[#All],[name]],Tabla3[[#All],[point]],0,0)</f>
        <v>0</v>
      </c>
      <c r="H56" s="171" t="str">
        <f>IF(B56&gt;0,CONCATENATE("2vii_",'Valoració '!$D$7,"00",A56)," ")</f>
        <v xml:space="preserve"> </v>
      </c>
    </row>
    <row r="57" spans="1:8">
      <c r="A57" s="166">
        <v>50</v>
      </c>
      <c r="B57" s="43"/>
      <c r="C57" s="24"/>
      <c r="D57" s="158"/>
      <c r="E57" s="24"/>
      <c r="F57" s="24"/>
      <c r="G57" s="162" cm="1">
        <f t="array" ref="G57">_xlfn.XLOOKUP(B57,Tabla3[[#All],[name]],Tabla3[[#All],[point]],0,0)</f>
        <v>0</v>
      </c>
      <c r="H57" s="171" t="str">
        <f>IF(B57&gt;0,CONCATENATE("2vii_",'Valoració '!$D$7,"00",A57)," ")</f>
        <v xml:space="preserve"> </v>
      </c>
    </row>
    <row r="58" spans="1:8">
      <c r="A58" s="166">
        <v>51</v>
      </c>
      <c r="B58" s="43"/>
      <c r="C58" s="24"/>
      <c r="D58" s="158"/>
      <c r="E58" s="24"/>
      <c r="F58" s="24"/>
      <c r="G58" s="162" cm="1">
        <f t="array" ref="G58">_xlfn.XLOOKUP(B58,Tabla3[[#All],[name]],Tabla3[[#All],[point]],0,0)</f>
        <v>0</v>
      </c>
      <c r="H58" s="171" t="str">
        <f>IF(B58&gt;0,CONCATENATE("2vii_",'Valoració '!$D$7,"00",A58)," ")</f>
        <v xml:space="preserve"> </v>
      </c>
    </row>
    <row r="59" spans="1:8">
      <c r="A59" s="166">
        <v>52</v>
      </c>
      <c r="B59" s="43"/>
      <c r="C59" s="24"/>
      <c r="D59" s="158"/>
      <c r="E59" s="24"/>
      <c r="F59" s="24"/>
      <c r="G59" s="162" cm="1">
        <f t="array" ref="G59">_xlfn.XLOOKUP(B59,Tabla3[[#All],[name]],Tabla3[[#All],[point]],0,0)</f>
        <v>0</v>
      </c>
      <c r="H59" s="171" t="str">
        <f>IF(B59&gt;0,CONCATENATE("2vii_",'Valoració '!$D$7,"00",A59)," ")</f>
        <v xml:space="preserve"> </v>
      </c>
    </row>
    <row r="60" spans="1:8">
      <c r="A60" s="166">
        <v>53</v>
      </c>
      <c r="B60" s="43"/>
      <c r="C60" s="24"/>
      <c r="D60" s="158"/>
      <c r="E60" s="24"/>
      <c r="F60" s="24"/>
      <c r="G60" s="162" cm="1">
        <f t="array" ref="G60">_xlfn.XLOOKUP(B60,Tabla3[[#All],[name]],Tabla3[[#All],[point]],0,0)</f>
        <v>0</v>
      </c>
      <c r="H60" s="171" t="str">
        <f>IF(B60&gt;0,CONCATENATE("2vii_",'Valoració '!$D$7,"00",A60)," ")</f>
        <v xml:space="preserve"> </v>
      </c>
    </row>
    <row r="61" spans="1:8">
      <c r="A61" s="166">
        <v>54</v>
      </c>
      <c r="B61" s="43"/>
      <c r="C61" s="24"/>
      <c r="D61" s="158"/>
      <c r="E61" s="24"/>
      <c r="F61" s="24"/>
      <c r="G61" s="162" cm="1">
        <f t="array" ref="G61">_xlfn.XLOOKUP(B61,Tabla3[[#All],[name]],Tabla3[[#All],[point]],0,0)</f>
        <v>0</v>
      </c>
      <c r="H61" s="171" t="str">
        <f>IF(B61&gt;0,CONCATENATE("2vii_",'Valoració '!$D$7,"00",A61)," ")</f>
        <v xml:space="preserve"> </v>
      </c>
    </row>
    <row r="62" spans="1:8">
      <c r="A62" s="166">
        <v>55</v>
      </c>
      <c r="B62" s="43"/>
      <c r="C62" s="24"/>
      <c r="D62" s="158"/>
      <c r="E62" s="24"/>
      <c r="F62" s="24"/>
      <c r="G62" s="162" cm="1">
        <f t="array" ref="G62">_xlfn.XLOOKUP(B62,Tabla3[[#All],[name]],Tabla3[[#All],[point]],0,0)</f>
        <v>0</v>
      </c>
      <c r="H62" s="171" t="str">
        <f>IF(B62&gt;0,CONCATENATE("2vii_",'Valoració '!$D$7,"00",A62)," ")</f>
        <v xml:space="preserve"> </v>
      </c>
    </row>
    <row r="63" spans="1:8">
      <c r="A63" s="166">
        <v>56</v>
      </c>
      <c r="B63" s="43"/>
      <c r="C63" s="24"/>
      <c r="D63" s="158"/>
      <c r="E63" s="24"/>
      <c r="F63" s="24"/>
      <c r="G63" s="162" cm="1">
        <f t="array" ref="G63">_xlfn.XLOOKUP(B63,Tabla3[[#All],[name]],Tabla3[[#All],[point]],0,0)</f>
        <v>0</v>
      </c>
      <c r="H63" s="171" t="str">
        <f>IF(B63&gt;0,CONCATENATE("2vii_",'Valoració '!$D$7,"00",A63)," ")</f>
        <v xml:space="preserve"> </v>
      </c>
    </row>
    <row r="64" spans="1:8">
      <c r="A64" s="166">
        <v>57</v>
      </c>
      <c r="B64" s="43"/>
      <c r="C64" s="24"/>
      <c r="D64" s="158"/>
      <c r="E64" s="24"/>
      <c r="F64" s="24"/>
      <c r="G64" s="162" cm="1">
        <f t="array" ref="G64">_xlfn.XLOOKUP(B64,Tabla3[[#All],[name]],Tabla3[[#All],[point]],0,0)</f>
        <v>0</v>
      </c>
      <c r="H64" s="171" t="str">
        <f>IF(B64&gt;0,CONCATENATE("2vii_",'Valoració '!$D$7,"00",A64)," ")</f>
        <v xml:space="preserve"> </v>
      </c>
    </row>
    <row r="65" spans="1:8">
      <c r="A65" s="166">
        <v>58</v>
      </c>
      <c r="B65" s="43"/>
      <c r="C65" s="24"/>
      <c r="D65" s="158"/>
      <c r="E65" s="24"/>
      <c r="F65" s="24"/>
      <c r="G65" s="162" cm="1">
        <f t="array" ref="G65">_xlfn.XLOOKUP(B65,Tabla3[[#All],[name]],Tabla3[[#All],[point]],0,0)</f>
        <v>0</v>
      </c>
      <c r="H65" s="171" t="str">
        <f>IF(B65&gt;0,CONCATENATE("2vii_",'Valoració '!$D$7,"00",A65)," ")</f>
        <v xml:space="preserve"> </v>
      </c>
    </row>
    <row r="66" spans="1:8">
      <c r="A66" s="166">
        <v>59</v>
      </c>
      <c r="B66" s="43"/>
      <c r="C66" s="24"/>
      <c r="D66" s="158"/>
      <c r="E66" s="24"/>
      <c r="F66" s="24"/>
      <c r="G66" s="162" cm="1">
        <f t="array" ref="G66">_xlfn.XLOOKUP(B66,Tabla3[[#All],[name]],Tabla3[[#All],[point]],0,0)</f>
        <v>0</v>
      </c>
      <c r="H66" s="171" t="str">
        <f>IF(B66&gt;0,CONCATENATE("2vii_",'Valoració '!$D$7,"00",A66)," ")</f>
        <v xml:space="preserve"> </v>
      </c>
    </row>
    <row r="67" spans="1:8">
      <c r="A67" s="166">
        <v>60</v>
      </c>
      <c r="B67" s="43"/>
      <c r="C67" s="24"/>
      <c r="D67" s="158"/>
      <c r="E67" s="24"/>
      <c r="F67" s="24"/>
      <c r="G67" s="162" cm="1">
        <f t="array" ref="G67">_xlfn.XLOOKUP(B67,Tabla3[[#All],[name]],Tabla3[[#All],[point]],0,0)</f>
        <v>0</v>
      </c>
      <c r="H67" s="171" t="str">
        <f>IF(B67&gt;0,CONCATENATE("2vii_",'Valoració '!$D$7,"00",A67)," ")</f>
        <v xml:space="preserve"> </v>
      </c>
    </row>
    <row r="68" spans="1:8">
      <c r="A68" s="166">
        <v>61</v>
      </c>
      <c r="B68" s="43"/>
      <c r="C68" s="24"/>
      <c r="D68" s="158"/>
      <c r="E68" s="24"/>
      <c r="F68" s="24"/>
      <c r="G68" s="162" cm="1">
        <f t="array" ref="G68">_xlfn.XLOOKUP(B68,Tabla3[[#All],[name]],Tabla3[[#All],[point]],0,0)</f>
        <v>0</v>
      </c>
      <c r="H68" s="171" t="str">
        <f>IF(B68&gt;0,CONCATENATE("2vii_",'Valoració '!$D$7,"00",A68)," ")</f>
        <v xml:space="preserve"> </v>
      </c>
    </row>
    <row r="69" spans="1:8">
      <c r="A69" s="166">
        <v>62</v>
      </c>
      <c r="B69" s="43"/>
      <c r="C69" s="24"/>
      <c r="D69" s="158"/>
      <c r="E69" s="24"/>
      <c r="F69" s="24"/>
      <c r="G69" s="162" cm="1">
        <f t="array" ref="G69">_xlfn.XLOOKUP(B69,Tabla3[[#All],[name]],Tabla3[[#All],[point]],0,0)</f>
        <v>0</v>
      </c>
      <c r="H69" s="171" t="str">
        <f>IF(B69&gt;0,CONCATENATE("2vii_",'Valoració '!$D$7,"00",A69)," ")</f>
        <v xml:space="preserve"> </v>
      </c>
    </row>
    <row r="70" spans="1:8">
      <c r="A70" s="166">
        <v>63</v>
      </c>
      <c r="B70" s="43"/>
      <c r="C70" s="24"/>
      <c r="D70" s="158"/>
      <c r="E70" s="24"/>
      <c r="F70" s="24"/>
      <c r="G70" s="162" cm="1">
        <f t="array" ref="G70">_xlfn.XLOOKUP(B70,Tabla3[[#All],[name]],Tabla3[[#All],[point]],0,0)</f>
        <v>0</v>
      </c>
      <c r="H70" s="171" t="str">
        <f>IF(B70&gt;0,CONCATENATE("2vii_",'Valoració '!$D$7,"00",A70)," ")</f>
        <v xml:space="preserve"> </v>
      </c>
    </row>
    <row r="71" spans="1:8">
      <c r="A71" s="166">
        <v>64</v>
      </c>
      <c r="B71" s="43"/>
      <c r="C71" s="24"/>
      <c r="D71" s="158"/>
      <c r="E71" s="24"/>
      <c r="F71" s="24"/>
      <c r="G71" s="162" cm="1">
        <f t="array" ref="G71">_xlfn.XLOOKUP(B71,Tabla3[[#All],[name]],Tabla3[[#All],[point]],0,0)</f>
        <v>0</v>
      </c>
      <c r="H71" s="171" t="str">
        <f>IF(B71&gt;0,CONCATENATE("2vii_",'Valoració '!$D$7,"00",A71)," ")</f>
        <v xml:space="preserve"> </v>
      </c>
    </row>
    <row r="72" spans="1:8">
      <c r="A72" s="166">
        <v>65</v>
      </c>
      <c r="B72" s="43"/>
      <c r="C72" s="24"/>
      <c r="D72" s="158"/>
      <c r="E72" s="24"/>
      <c r="F72" s="24"/>
      <c r="G72" s="162" cm="1">
        <f t="array" ref="G72">_xlfn.XLOOKUP(B72,Tabla3[[#All],[name]],Tabla3[[#All],[point]],0,0)</f>
        <v>0</v>
      </c>
      <c r="H72" s="171" t="str">
        <f>IF(B72&gt;0,CONCATENATE("2vii_",'Valoració '!$D$7,"00",A72)," ")</f>
        <v xml:space="preserve"> </v>
      </c>
    </row>
    <row r="73" spans="1:8">
      <c r="A73" s="166">
        <v>66</v>
      </c>
      <c r="B73" s="43"/>
      <c r="C73" s="24"/>
      <c r="D73" s="158"/>
      <c r="E73" s="24"/>
      <c r="F73" s="24"/>
      <c r="G73" s="162" cm="1">
        <f t="array" ref="G73">_xlfn.XLOOKUP(B73,Tabla3[[#All],[name]],Tabla3[[#All],[point]],0,0)</f>
        <v>0</v>
      </c>
      <c r="H73" s="171" t="str">
        <f>IF(B73&gt;0,CONCATENATE("2vii_",'Valoració '!$D$7,"00",A73)," ")</f>
        <v xml:space="preserve"> </v>
      </c>
    </row>
    <row r="74" spans="1:8">
      <c r="A74" s="166">
        <v>67</v>
      </c>
      <c r="B74" s="43"/>
      <c r="C74" s="24"/>
      <c r="D74" s="158"/>
      <c r="E74" s="24"/>
      <c r="F74" s="24"/>
      <c r="G74" s="162" cm="1">
        <f t="array" ref="G74">_xlfn.XLOOKUP(B74,Tabla3[[#All],[name]],Tabla3[[#All],[point]],0,0)</f>
        <v>0</v>
      </c>
      <c r="H74" s="171" t="str">
        <f>IF(B74&gt;0,CONCATENATE("2vii_",'Valoració '!$D$7,"00",A74)," ")</f>
        <v xml:space="preserve"> </v>
      </c>
    </row>
    <row r="75" spans="1:8">
      <c r="A75" s="166">
        <v>68</v>
      </c>
      <c r="B75" s="43"/>
      <c r="C75" s="24"/>
      <c r="D75" s="158"/>
      <c r="E75" s="24"/>
      <c r="F75" s="24"/>
      <c r="G75" s="162" cm="1">
        <f t="array" ref="G75">_xlfn.XLOOKUP(B75,Tabla3[[#All],[name]],Tabla3[[#All],[point]],0,0)</f>
        <v>0</v>
      </c>
      <c r="H75" s="171" t="str">
        <f>IF(B75&gt;0,CONCATENATE("2vii_",'Valoració '!$D$7,"00",A75)," ")</f>
        <v xml:space="preserve"> </v>
      </c>
    </row>
    <row r="76" spans="1:8">
      <c r="A76" s="166">
        <v>69</v>
      </c>
      <c r="B76" s="43"/>
      <c r="C76" s="24"/>
      <c r="D76" s="158"/>
      <c r="E76" s="24"/>
      <c r="F76" s="24"/>
      <c r="G76" s="162" cm="1">
        <f t="array" ref="G76">_xlfn.XLOOKUP(B76,Tabla3[[#All],[name]],Tabla3[[#All],[point]],0,0)</f>
        <v>0</v>
      </c>
      <c r="H76" s="171" t="str">
        <f>IF(B76&gt;0,CONCATENATE("2vii_",'Valoració '!$D$7,"00",A76)," ")</f>
        <v xml:space="preserve"> </v>
      </c>
    </row>
    <row r="77" spans="1:8">
      <c r="A77" s="166">
        <v>70</v>
      </c>
      <c r="B77" s="43"/>
      <c r="C77" s="24"/>
      <c r="D77" s="158"/>
      <c r="E77" s="24"/>
      <c r="F77" s="24"/>
      <c r="G77" s="162" cm="1">
        <f t="array" ref="G77">_xlfn.XLOOKUP(B77,Tabla3[[#All],[name]],Tabla3[[#All],[point]],0,0)</f>
        <v>0</v>
      </c>
      <c r="H77" s="171" t="str">
        <f>IF(B77&gt;0,CONCATENATE("2vii_",'Valoració '!$D$7,"00",A77)," ")</f>
        <v xml:space="preserve"> </v>
      </c>
    </row>
    <row r="78" spans="1:8">
      <c r="A78" s="166">
        <v>71</v>
      </c>
      <c r="B78" s="43"/>
      <c r="C78" s="24"/>
      <c r="D78" s="158"/>
      <c r="E78" s="24"/>
      <c r="F78" s="24"/>
      <c r="G78" s="162" cm="1">
        <f t="array" ref="G78">_xlfn.XLOOKUP(B78,Tabla3[[#All],[name]],Tabla3[[#All],[point]],0,0)</f>
        <v>0</v>
      </c>
      <c r="H78" s="171" t="str">
        <f>IF(B78&gt;0,CONCATENATE("2vii_",'Valoració '!$D$7,"00",A78)," ")</f>
        <v xml:space="preserve"> </v>
      </c>
    </row>
    <row r="79" spans="1:8">
      <c r="A79" s="166">
        <v>72</v>
      </c>
      <c r="B79" s="43"/>
      <c r="C79" s="24"/>
      <c r="D79" s="158"/>
      <c r="E79" s="24"/>
      <c r="F79" s="24"/>
      <c r="G79" s="162" cm="1">
        <f t="array" ref="G79">_xlfn.XLOOKUP(B79,Tabla3[[#All],[name]],Tabla3[[#All],[point]],0,0)</f>
        <v>0</v>
      </c>
      <c r="H79" s="171" t="str">
        <f>IF(B79&gt;0,CONCATENATE("2vii_",'Valoració '!$D$7,"00",A79)," ")</f>
        <v xml:space="preserve"> </v>
      </c>
    </row>
    <row r="80" spans="1:8">
      <c r="A80" s="166">
        <v>73</v>
      </c>
      <c r="B80" s="43"/>
      <c r="C80" s="24"/>
      <c r="D80" s="158"/>
      <c r="E80" s="24"/>
      <c r="F80" s="24"/>
      <c r="G80" s="162" cm="1">
        <f t="array" ref="G80">_xlfn.XLOOKUP(B80,Tabla3[[#All],[name]],Tabla3[[#All],[point]],0,0)</f>
        <v>0</v>
      </c>
      <c r="H80" s="171" t="str">
        <f>IF(B80&gt;0,CONCATENATE("2vii_",'Valoració '!$D$7,"00",A80)," ")</f>
        <v xml:space="preserve"> </v>
      </c>
    </row>
    <row r="81" spans="1:8">
      <c r="A81" s="166">
        <v>74</v>
      </c>
      <c r="B81" s="43"/>
      <c r="C81" s="24"/>
      <c r="D81" s="158"/>
      <c r="E81" s="24"/>
      <c r="F81" s="24"/>
      <c r="G81" s="162" cm="1">
        <f t="array" ref="G81">_xlfn.XLOOKUP(B81,Tabla3[[#All],[name]],Tabla3[[#All],[point]],0,0)</f>
        <v>0</v>
      </c>
      <c r="H81" s="171" t="str">
        <f>IF(B81&gt;0,CONCATENATE("2vii_",'Valoració '!$D$7,"00",A81)," ")</f>
        <v xml:space="preserve"> </v>
      </c>
    </row>
    <row r="82" spans="1:8">
      <c r="A82" s="166">
        <v>75</v>
      </c>
      <c r="B82" s="43"/>
      <c r="C82" s="24"/>
      <c r="D82" s="158"/>
      <c r="E82" s="24"/>
      <c r="F82" s="24"/>
      <c r="G82" s="162" cm="1">
        <f t="array" ref="G82">_xlfn.XLOOKUP(B82,Tabla3[[#All],[name]],Tabla3[[#All],[point]],0,0)</f>
        <v>0</v>
      </c>
      <c r="H82" s="171" t="str">
        <f>IF(B82&gt;0,CONCATENATE("2vii_",'Valoració '!$D$7,"00",A82)," ")</f>
        <v xml:space="preserve"> </v>
      </c>
    </row>
    <row r="83" spans="1:8">
      <c r="A83" s="166">
        <v>76</v>
      </c>
      <c r="B83" s="43"/>
      <c r="C83" s="24"/>
      <c r="D83" s="158"/>
      <c r="E83" s="24"/>
      <c r="F83" s="24"/>
      <c r="G83" s="162" cm="1">
        <f t="array" ref="G83">_xlfn.XLOOKUP(B83,Tabla3[[#All],[name]],Tabla3[[#All],[point]],0,0)</f>
        <v>0</v>
      </c>
      <c r="H83" s="171" t="str">
        <f>IF(B83&gt;0,CONCATENATE("2vii_",'Valoració '!$D$7,"00",A83)," ")</f>
        <v xml:space="preserve"> </v>
      </c>
    </row>
    <row r="84" spans="1:8">
      <c r="A84" s="166">
        <v>77</v>
      </c>
      <c r="B84" s="43"/>
      <c r="C84" s="24"/>
      <c r="D84" s="158"/>
      <c r="E84" s="24"/>
      <c r="F84" s="24"/>
      <c r="G84" s="162" cm="1">
        <f t="array" ref="G84">_xlfn.XLOOKUP(B84,Tabla3[[#All],[name]],Tabla3[[#All],[point]],0,0)</f>
        <v>0</v>
      </c>
      <c r="H84" s="171" t="str">
        <f>IF(B84&gt;0,CONCATENATE("2vii_",'Valoració '!$D$7,"00",A84)," ")</f>
        <v xml:space="preserve"> </v>
      </c>
    </row>
    <row r="85" spans="1:8">
      <c r="A85" s="166">
        <v>78</v>
      </c>
      <c r="B85" s="43"/>
      <c r="C85" s="24"/>
      <c r="D85" s="158"/>
      <c r="E85" s="24"/>
      <c r="F85" s="24"/>
      <c r="G85" s="162" cm="1">
        <f t="array" ref="G85">_xlfn.XLOOKUP(B85,Tabla3[[#All],[name]],Tabla3[[#All],[point]],0,0)</f>
        <v>0</v>
      </c>
      <c r="H85" s="171" t="str">
        <f>IF(B85&gt;0,CONCATENATE("2vii_",'Valoració '!$D$7,"00",A85)," ")</f>
        <v xml:space="preserve"> </v>
      </c>
    </row>
    <row r="86" spans="1:8">
      <c r="A86" s="166">
        <v>79</v>
      </c>
      <c r="B86" s="43"/>
      <c r="C86" s="24"/>
      <c r="D86" s="158"/>
      <c r="E86" s="24"/>
      <c r="F86" s="24"/>
      <c r="G86" s="162" cm="1">
        <f t="array" ref="G86">_xlfn.XLOOKUP(B86,Tabla3[[#All],[name]],Tabla3[[#All],[point]],0,0)</f>
        <v>0</v>
      </c>
      <c r="H86" s="171" t="str">
        <f>IF(B86&gt;0,CONCATENATE("2vii_",'Valoració '!$D$7,"00",A86)," ")</f>
        <v xml:space="preserve"> </v>
      </c>
    </row>
    <row r="87" spans="1:8">
      <c r="A87" s="166">
        <v>80</v>
      </c>
      <c r="B87" s="43"/>
      <c r="C87" s="24"/>
      <c r="D87" s="158"/>
      <c r="E87" s="24"/>
      <c r="F87" s="24"/>
      <c r="G87" s="162" cm="1">
        <f t="array" ref="G87">_xlfn.XLOOKUP(B87,Tabla3[[#All],[name]],Tabla3[[#All],[point]],0,0)</f>
        <v>0</v>
      </c>
      <c r="H87" s="171" t="str">
        <f>IF(B87&gt;0,CONCATENATE("2vii_",'Valoració '!$D$7,"00",A87)," ")</f>
        <v xml:space="preserve"> </v>
      </c>
    </row>
    <row r="88" spans="1:8">
      <c r="A88" s="166">
        <v>81</v>
      </c>
      <c r="B88" s="43"/>
      <c r="C88" s="24"/>
      <c r="D88" s="158"/>
      <c r="E88" s="24"/>
      <c r="F88" s="24"/>
      <c r="G88" s="162" cm="1">
        <f t="array" ref="G88">_xlfn.XLOOKUP(B88,Tabla3[[#All],[name]],Tabla3[[#All],[point]],0,0)</f>
        <v>0</v>
      </c>
      <c r="H88" s="171" t="str">
        <f>IF(B88&gt;0,CONCATENATE("2vii_",'Valoració '!$D$7,"00",A88)," ")</f>
        <v xml:space="preserve"> </v>
      </c>
    </row>
    <row r="89" spans="1:8">
      <c r="A89" s="166">
        <v>82</v>
      </c>
      <c r="B89" s="43"/>
      <c r="C89" s="24"/>
      <c r="D89" s="158"/>
      <c r="E89" s="24"/>
      <c r="F89" s="24"/>
      <c r="G89" s="162" cm="1">
        <f t="array" ref="G89">_xlfn.XLOOKUP(B89,Tabla3[[#All],[name]],Tabla3[[#All],[point]],0,0)</f>
        <v>0</v>
      </c>
      <c r="H89" s="171" t="str">
        <f>IF(B89&gt;0,CONCATENATE("2vii_",'Valoració '!$D$7,"00",A89)," ")</f>
        <v xml:space="preserve"> </v>
      </c>
    </row>
    <row r="90" spans="1:8">
      <c r="A90" s="166">
        <v>83</v>
      </c>
      <c r="B90" s="43"/>
      <c r="C90" s="24"/>
      <c r="D90" s="158"/>
      <c r="E90" s="24"/>
      <c r="F90" s="24"/>
      <c r="G90" s="162" cm="1">
        <f t="array" ref="G90">_xlfn.XLOOKUP(B90,Tabla3[[#All],[name]],Tabla3[[#All],[point]],0,0)</f>
        <v>0</v>
      </c>
      <c r="H90" s="171" t="str">
        <f>IF(B90&gt;0,CONCATENATE("2vii_",'Valoració '!$D$7,"00",A90)," ")</f>
        <v xml:space="preserve"> </v>
      </c>
    </row>
    <row r="91" spans="1:8">
      <c r="A91" s="166">
        <v>84</v>
      </c>
      <c r="B91" s="43"/>
      <c r="C91" s="24"/>
      <c r="D91" s="158"/>
      <c r="E91" s="24"/>
      <c r="F91" s="24"/>
      <c r="G91" s="162" cm="1">
        <f t="array" ref="G91">_xlfn.XLOOKUP(B91,Tabla3[[#All],[name]],Tabla3[[#All],[point]],0,0)</f>
        <v>0</v>
      </c>
      <c r="H91" s="171" t="str">
        <f>IF(B91&gt;0,CONCATENATE("2vii_",'Valoració '!$D$7,"00",A91)," ")</f>
        <v xml:space="preserve"> </v>
      </c>
    </row>
    <row r="92" spans="1:8">
      <c r="A92" s="166">
        <v>85</v>
      </c>
      <c r="B92" s="43"/>
      <c r="C92" s="24"/>
      <c r="D92" s="158"/>
      <c r="E92" s="24"/>
      <c r="F92" s="24"/>
      <c r="G92" s="162" cm="1">
        <f t="array" ref="G92">_xlfn.XLOOKUP(B92,Tabla3[[#All],[name]],Tabla3[[#All],[point]],0,0)</f>
        <v>0</v>
      </c>
      <c r="H92" s="171" t="str">
        <f>IF(B92&gt;0,CONCATENATE("2vii_",'Valoració '!$D$7,"00",A92)," ")</f>
        <v xml:space="preserve"> </v>
      </c>
    </row>
    <row r="93" spans="1:8">
      <c r="A93" s="166">
        <v>86</v>
      </c>
      <c r="B93" s="43"/>
      <c r="C93" s="24"/>
      <c r="D93" s="158"/>
      <c r="E93" s="24"/>
      <c r="F93" s="24"/>
      <c r="G93" s="162" cm="1">
        <f t="array" ref="G93">_xlfn.XLOOKUP(B93,Tabla3[[#All],[name]],Tabla3[[#All],[point]],0,0)</f>
        <v>0</v>
      </c>
      <c r="H93" s="171" t="str">
        <f>IF(B93&gt;0,CONCATENATE("2vii_",'Valoració '!$D$7,"00",A93)," ")</f>
        <v xml:space="preserve"> </v>
      </c>
    </row>
    <row r="94" spans="1:8">
      <c r="A94" s="166">
        <v>87</v>
      </c>
      <c r="B94" s="43"/>
      <c r="C94" s="24"/>
      <c r="D94" s="158"/>
      <c r="E94" s="24"/>
      <c r="F94" s="24"/>
      <c r="G94" s="162" cm="1">
        <f t="array" ref="G94">_xlfn.XLOOKUP(B94,Tabla3[[#All],[name]],Tabla3[[#All],[point]],0,0)</f>
        <v>0</v>
      </c>
      <c r="H94" s="171" t="str">
        <f>IF(B94&gt;0,CONCATENATE("2vii_",'Valoració '!$D$7,"00",A94)," ")</f>
        <v xml:space="preserve"> </v>
      </c>
    </row>
    <row r="95" spans="1:8">
      <c r="A95" s="166">
        <v>88</v>
      </c>
      <c r="B95" s="43"/>
      <c r="C95" s="24"/>
      <c r="D95" s="158"/>
      <c r="E95" s="24"/>
      <c r="F95" s="24"/>
      <c r="G95" s="162" cm="1">
        <f t="array" ref="G95">_xlfn.XLOOKUP(B95,Tabla3[[#All],[name]],Tabla3[[#All],[point]],0,0)</f>
        <v>0</v>
      </c>
      <c r="H95" s="171" t="str">
        <f>IF(B95&gt;0,CONCATENATE("2vii_",'Valoració '!$D$7,"00",A95)," ")</f>
        <v xml:space="preserve"> </v>
      </c>
    </row>
    <row r="96" spans="1:8">
      <c r="A96" s="166">
        <v>89</v>
      </c>
      <c r="B96" s="43"/>
      <c r="C96" s="24"/>
      <c r="D96" s="158"/>
      <c r="E96" s="24"/>
      <c r="F96" s="24"/>
      <c r="G96" s="162" cm="1">
        <f t="array" ref="G96">_xlfn.XLOOKUP(B96,Tabla3[[#All],[name]],Tabla3[[#All],[point]],0,0)</f>
        <v>0</v>
      </c>
      <c r="H96" s="171" t="str">
        <f>IF(B96&gt;0,CONCATENATE("2vii_",'Valoració '!$D$7,"00",A96)," ")</f>
        <v xml:space="preserve"> </v>
      </c>
    </row>
    <row r="97" spans="1:8">
      <c r="A97" s="166">
        <v>90</v>
      </c>
      <c r="B97" s="43"/>
      <c r="C97" s="24"/>
      <c r="D97" s="158"/>
      <c r="E97" s="24"/>
      <c r="F97" s="24"/>
      <c r="G97" s="162" cm="1">
        <f t="array" ref="G97">_xlfn.XLOOKUP(B97,Tabla3[[#All],[name]],Tabla3[[#All],[point]],0,0)</f>
        <v>0</v>
      </c>
      <c r="H97" s="171" t="str">
        <f>IF(B97&gt;0,CONCATENATE("2vii_",'Valoració '!$D$7,"00",A97)," ")</f>
        <v xml:space="preserve"> </v>
      </c>
    </row>
    <row r="98" spans="1:8">
      <c r="A98" s="166">
        <v>91</v>
      </c>
      <c r="B98" s="43"/>
      <c r="C98" s="24"/>
      <c r="D98" s="158"/>
      <c r="E98" s="24"/>
      <c r="F98" s="24"/>
      <c r="G98" s="162" cm="1">
        <f t="array" ref="G98">_xlfn.XLOOKUP(B98,Tabla3[[#All],[name]],Tabla3[[#All],[point]],0,0)</f>
        <v>0</v>
      </c>
      <c r="H98" s="171" t="str">
        <f>IF(B98&gt;0,CONCATENATE("2vii_",'Valoració '!$D$7,"00",A98)," ")</f>
        <v xml:space="preserve"> </v>
      </c>
    </row>
    <row r="99" spans="1:8">
      <c r="A99" s="166">
        <v>92</v>
      </c>
      <c r="B99" s="43"/>
      <c r="C99" s="24"/>
      <c r="D99" s="158"/>
      <c r="E99" s="24"/>
      <c r="F99" s="24"/>
      <c r="G99" s="162" cm="1">
        <f t="array" ref="G99">_xlfn.XLOOKUP(B99,Tabla3[[#All],[name]],Tabla3[[#All],[point]],0,0)</f>
        <v>0</v>
      </c>
      <c r="H99" s="171" t="str">
        <f>IF(B99&gt;0,CONCATENATE("2vii_",'Valoració '!$D$7,"00",A99)," ")</f>
        <v xml:space="preserve"> </v>
      </c>
    </row>
    <row r="100" spans="1:8">
      <c r="A100" s="166">
        <v>93</v>
      </c>
      <c r="B100" s="43"/>
      <c r="C100" s="24"/>
      <c r="D100" s="158"/>
      <c r="E100" s="24"/>
      <c r="F100" s="24"/>
      <c r="G100" s="162" cm="1">
        <f t="array" ref="G100">_xlfn.XLOOKUP(B100,Tabla3[[#All],[name]],Tabla3[[#All],[point]],0,0)</f>
        <v>0</v>
      </c>
      <c r="H100" s="171" t="str">
        <f>IF(B100&gt;0,CONCATENATE("2vii_",'Valoració '!$D$7,"00",A100)," ")</f>
        <v xml:space="preserve"> </v>
      </c>
    </row>
    <row r="101" spans="1:8">
      <c r="A101" s="166">
        <v>94</v>
      </c>
      <c r="B101" s="43"/>
      <c r="C101" s="24"/>
      <c r="D101" s="158"/>
      <c r="E101" s="24"/>
      <c r="F101" s="24"/>
      <c r="G101" s="162" cm="1">
        <f t="array" ref="G101">_xlfn.XLOOKUP(B101,Tabla3[[#All],[name]],Tabla3[[#All],[point]],0,0)</f>
        <v>0</v>
      </c>
      <c r="H101" s="171" t="str">
        <f>IF(B101&gt;0,CONCATENATE("2vii_",'Valoració '!$D$7,"00",A101)," ")</f>
        <v xml:space="preserve"> </v>
      </c>
    </row>
    <row r="102" spans="1:8">
      <c r="A102" s="166">
        <v>95</v>
      </c>
      <c r="B102" s="43"/>
      <c r="C102" s="24"/>
      <c r="D102" s="158"/>
      <c r="E102" s="24"/>
      <c r="F102" s="24"/>
      <c r="G102" s="162" cm="1">
        <f t="array" ref="G102">_xlfn.XLOOKUP(B102,Tabla3[[#All],[name]],Tabla3[[#All],[point]],0,0)</f>
        <v>0</v>
      </c>
      <c r="H102" s="171" t="str">
        <f>IF(B102&gt;0,CONCATENATE("2vii_",'Valoració '!$D$7,"00",A102)," ")</f>
        <v xml:space="preserve"> </v>
      </c>
    </row>
    <row r="103" spans="1:8">
      <c r="A103" s="166">
        <v>96</v>
      </c>
      <c r="B103" s="43"/>
      <c r="C103" s="24"/>
      <c r="D103" s="158"/>
      <c r="E103" s="24"/>
      <c r="F103" s="24"/>
      <c r="G103" s="162" cm="1">
        <f t="array" ref="G103">_xlfn.XLOOKUP(B103,Tabla3[[#All],[name]],Tabla3[[#All],[point]],0,0)</f>
        <v>0</v>
      </c>
      <c r="H103" s="171" t="str">
        <f>IF(B103&gt;0,CONCATENATE("2vii_",'Valoració '!$D$7,"00",A103)," ")</f>
        <v xml:space="preserve"> </v>
      </c>
    </row>
    <row r="104" spans="1:8">
      <c r="A104" s="166">
        <v>97</v>
      </c>
      <c r="B104" s="43"/>
      <c r="C104" s="24"/>
      <c r="D104" s="158"/>
      <c r="E104" s="24"/>
      <c r="F104" s="24"/>
      <c r="G104" s="162" cm="1">
        <f t="array" ref="G104">_xlfn.XLOOKUP(B104,Tabla3[[#All],[name]],Tabla3[[#All],[point]],0,0)</f>
        <v>0</v>
      </c>
      <c r="H104" s="171" t="str">
        <f>IF(B104&gt;0,CONCATENATE("2vii_",'Valoració '!$D$7,"00",A104)," ")</f>
        <v xml:space="preserve"> </v>
      </c>
    </row>
    <row r="105" spans="1:8">
      <c r="A105" s="166">
        <v>98</v>
      </c>
      <c r="B105" s="43"/>
      <c r="C105" s="24"/>
      <c r="D105" s="158"/>
      <c r="E105" s="24"/>
      <c r="F105" s="24"/>
      <c r="G105" s="162" cm="1">
        <f t="array" ref="G105">_xlfn.XLOOKUP(B105,Tabla3[[#All],[name]],Tabla3[[#All],[point]],0,0)</f>
        <v>0</v>
      </c>
      <c r="H105" s="171" t="str">
        <f>IF(B105&gt;0,CONCATENATE("2vii_",'Valoració '!$D$7,"00",A105)," ")</f>
        <v xml:space="preserve"> </v>
      </c>
    </row>
    <row r="106" spans="1:8">
      <c r="A106" s="166">
        <v>99</v>
      </c>
      <c r="B106" s="43"/>
      <c r="C106" s="24"/>
      <c r="D106" s="158"/>
      <c r="E106" s="24"/>
      <c r="F106" s="24"/>
      <c r="G106" s="162" cm="1">
        <f t="array" ref="G106">_xlfn.XLOOKUP(B106,Tabla3[[#All],[name]],Tabla3[[#All],[point]],0,0)</f>
        <v>0</v>
      </c>
      <c r="H106" s="171" t="str">
        <f>IF(B106&gt;0,CONCATENATE("2vii_",'Valoració '!$D$7,"00",A106)," ")</f>
        <v xml:space="preserve"> </v>
      </c>
    </row>
    <row r="107" spans="1:8">
      <c r="A107" s="166">
        <v>100</v>
      </c>
      <c r="B107" s="43"/>
      <c r="C107" s="24"/>
      <c r="D107" s="158"/>
      <c r="E107" s="24"/>
      <c r="F107" s="24"/>
      <c r="G107" s="162" cm="1">
        <f t="array" ref="G107">_xlfn.XLOOKUP(B107,Tabla3[[#All],[name]],Tabla3[[#All],[point]],0,0)</f>
        <v>0</v>
      </c>
      <c r="H107" s="171" t="str">
        <f>IF(B107&gt;0,CONCATENATE("2vii_",'Valoració '!$D$7,"00",A107)," ")</f>
        <v xml:space="preserve"> </v>
      </c>
    </row>
    <row r="108" spans="1:8">
      <c r="A108" s="166">
        <v>101</v>
      </c>
      <c r="B108" s="43"/>
      <c r="C108" s="24"/>
      <c r="D108" s="158"/>
      <c r="E108" s="24"/>
      <c r="F108" s="24"/>
      <c r="G108" s="162" cm="1">
        <f t="array" ref="G108">_xlfn.XLOOKUP(B108,Tabla3[[#All],[name]],Tabla3[[#All],[point]],0,0)</f>
        <v>0</v>
      </c>
      <c r="H108" s="171" t="str">
        <f>IF(B108&gt;0,CONCATENATE("2vii_",'Valoració '!$D$7,"00",A108)," ")</f>
        <v xml:space="preserve"> </v>
      </c>
    </row>
    <row r="109" spans="1:8">
      <c r="A109" s="166">
        <v>102</v>
      </c>
      <c r="B109" s="43"/>
      <c r="C109" s="24"/>
      <c r="D109" s="158"/>
      <c r="E109" s="24"/>
      <c r="F109" s="24"/>
      <c r="G109" s="162" cm="1">
        <f t="array" ref="G109">_xlfn.XLOOKUP(B109,Tabla3[[#All],[name]],Tabla3[[#All],[point]],0,0)</f>
        <v>0</v>
      </c>
      <c r="H109" s="171" t="str">
        <f>IF(B109&gt;0,CONCATENATE("2vii_",'Valoració '!$D$7,"00",A109)," ")</f>
        <v xml:space="preserve"> </v>
      </c>
    </row>
    <row r="110" spans="1:8">
      <c r="A110" s="166">
        <v>103</v>
      </c>
      <c r="B110" s="43"/>
      <c r="C110" s="24"/>
      <c r="D110" s="158"/>
      <c r="E110" s="24"/>
      <c r="F110" s="24"/>
      <c r="G110" s="162" cm="1">
        <f t="array" ref="G110">_xlfn.XLOOKUP(B110,Tabla3[[#All],[name]],Tabla3[[#All],[point]],0,0)</f>
        <v>0</v>
      </c>
      <c r="H110" s="171" t="str">
        <f>IF(B110&gt;0,CONCATENATE("2vii_",'Valoració '!$D$7,"00",A110)," ")</f>
        <v xml:space="preserve"> </v>
      </c>
    </row>
    <row r="111" spans="1:8">
      <c r="A111" s="166">
        <v>104</v>
      </c>
      <c r="B111" s="43"/>
      <c r="C111" s="24"/>
      <c r="D111" s="158"/>
      <c r="E111" s="24"/>
      <c r="F111" s="24"/>
      <c r="G111" s="162" cm="1">
        <f t="array" ref="G111">_xlfn.XLOOKUP(B111,Tabla3[[#All],[name]],Tabla3[[#All],[point]],0,0)</f>
        <v>0</v>
      </c>
      <c r="H111" s="171" t="str">
        <f>IF(B111&gt;0,CONCATENATE("2vii_",'Valoració '!$D$7,"00",A111)," ")</f>
        <v xml:space="preserve"> </v>
      </c>
    </row>
    <row r="112" spans="1:8">
      <c r="A112" s="166">
        <v>105</v>
      </c>
      <c r="B112" s="43"/>
      <c r="C112" s="24"/>
      <c r="D112" s="158"/>
      <c r="E112" s="24"/>
      <c r="F112" s="24"/>
      <c r="G112" s="162" cm="1">
        <f t="array" ref="G112">_xlfn.XLOOKUP(B112,Tabla3[[#All],[name]],Tabla3[[#All],[point]],0,0)</f>
        <v>0</v>
      </c>
      <c r="H112" s="171" t="str">
        <f>IF(B112&gt;0,CONCATENATE("2vii_",'Valoració '!$D$7,"00",A112)," ")</f>
        <v xml:space="preserve"> </v>
      </c>
    </row>
    <row r="113" spans="1:8">
      <c r="A113" s="166">
        <v>106</v>
      </c>
      <c r="B113" s="43"/>
      <c r="C113" s="24"/>
      <c r="D113" s="158"/>
      <c r="E113" s="24"/>
      <c r="F113" s="24"/>
      <c r="G113" s="162" cm="1">
        <f t="array" ref="G113">_xlfn.XLOOKUP(B113,Tabla3[[#All],[name]],Tabla3[[#All],[point]],0,0)</f>
        <v>0</v>
      </c>
      <c r="H113" s="171" t="str">
        <f>IF(B113&gt;0,CONCATENATE("2vii_",'Valoració '!$D$7,"00",A113)," ")</f>
        <v xml:space="preserve"> </v>
      </c>
    </row>
    <row r="114" spans="1:8">
      <c r="A114" s="166">
        <v>107</v>
      </c>
      <c r="B114" s="43"/>
      <c r="C114" s="24"/>
      <c r="D114" s="158"/>
      <c r="E114" s="24"/>
      <c r="F114" s="24"/>
      <c r="G114" s="162" cm="1">
        <f t="array" ref="G114">_xlfn.XLOOKUP(B114,Tabla3[[#All],[name]],Tabla3[[#All],[point]],0,0)</f>
        <v>0</v>
      </c>
      <c r="H114" s="171" t="str">
        <f>IF(B114&gt;0,CONCATENATE("2vii_",'Valoració '!$D$7,"00",A114)," ")</f>
        <v xml:space="preserve"> </v>
      </c>
    </row>
    <row r="115" spans="1:8">
      <c r="A115" s="166">
        <v>108</v>
      </c>
      <c r="B115" s="43"/>
      <c r="C115" s="24"/>
      <c r="D115" s="158"/>
      <c r="E115" s="24"/>
      <c r="F115" s="24"/>
      <c r="G115" s="162" cm="1">
        <f t="array" ref="G115">_xlfn.XLOOKUP(B115,Tabla3[[#All],[name]],Tabla3[[#All],[point]],0,0)</f>
        <v>0</v>
      </c>
      <c r="H115" s="171" t="str">
        <f>IF(B115&gt;0,CONCATENATE("2vii_",'Valoració '!$D$7,"00",A115)," ")</f>
        <v xml:space="preserve"> </v>
      </c>
    </row>
    <row r="116" spans="1:8">
      <c r="A116" s="166">
        <v>109</v>
      </c>
      <c r="B116" s="43"/>
      <c r="C116" s="24"/>
      <c r="D116" s="158"/>
      <c r="E116" s="24"/>
      <c r="F116" s="24"/>
      <c r="G116" s="162" cm="1">
        <f t="array" ref="G116">_xlfn.XLOOKUP(B116,Tabla3[[#All],[name]],Tabla3[[#All],[point]],0,0)</f>
        <v>0</v>
      </c>
      <c r="H116" s="171" t="str">
        <f>IF(B116&gt;0,CONCATENATE("2vii_",'Valoració '!$D$7,"00",A116)," ")</f>
        <v xml:space="preserve"> </v>
      </c>
    </row>
    <row r="117" spans="1:8">
      <c r="A117" s="166">
        <v>110</v>
      </c>
      <c r="B117" s="43"/>
      <c r="C117" s="24"/>
      <c r="D117" s="158"/>
      <c r="E117" s="24"/>
      <c r="F117" s="24"/>
      <c r="G117" s="162" cm="1">
        <f t="array" ref="G117">_xlfn.XLOOKUP(B117,Tabla3[[#All],[name]],Tabla3[[#All],[point]],0,0)</f>
        <v>0</v>
      </c>
      <c r="H117" s="171" t="str">
        <f>IF(B117&gt;0,CONCATENATE("2vii_",'Valoració '!$D$7,"00",A117)," ")</f>
        <v xml:space="preserve"> </v>
      </c>
    </row>
    <row r="118" spans="1:8">
      <c r="A118" s="166">
        <v>111</v>
      </c>
      <c r="B118" s="43"/>
      <c r="C118" s="24"/>
      <c r="D118" s="158"/>
      <c r="E118" s="24"/>
      <c r="F118" s="24"/>
      <c r="G118" s="162" cm="1">
        <f t="array" ref="G118">_xlfn.XLOOKUP(B118,Tabla3[[#All],[name]],Tabla3[[#All],[point]],0,0)</f>
        <v>0</v>
      </c>
      <c r="H118" s="171" t="str">
        <f>IF(B118&gt;0,CONCATENATE("2vii_",'Valoració '!$D$7,"00",A118)," ")</f>
        <v xml:space="preserve"> </v>
      </c>
    </row>
    <row r="119" spans="1:8">
      <c r="A119" s="166">
        <v>112</v>
      </c>
      <c r="B119" s="43"/>
      <c r="C119" s="24"/>
      <c r="D119" s="158"/>
      <c r="E119" s="24"/>
      <c r="F119" s="24"/>
      <c r="G119" s="162" cm="1">
        <f t="array" ref="G119">_xlfn.XLOOKUP(B119,Tabla3[[#All],[name]],Tabla3[[#All],[point]],0,0)</f>
        <v>0</v>
      </c>
      <c r="H119" s="171" t="str">
        <f>IF(B119&gt;0,CONCATENATE("2vii_",'Valoració '!$D$7,"00",A119)," ")</f>
        <v xml:space="preserve"> </v>
      </c>
    </row>
    <row r="120" spans="1:8">
      <c r="A120" s="166">
        <v>113</v>
      </c>
      <c r="B120" s="43"/>
      <c r="C120" s="24"/>
      <c r="D120" s="158"/>
      <c r="E120" s="24"/>
      <c r="F120" s="24"/>
      <c r="G120" s="162" cm="1">
        <f t="array" ref="G120">_xlfn.XLOOKUP(B120,Tabla3[[#All],[name]],Tabla3[[#All],[point]],0,0)</f>
        <v>0</v>
      </c>
      <c r="H120" s="171" t="str">
        <f>IF(B120&gt;0,CONCATENATE("2vii_",'Valoració '!$D$7,"00",A120)," ")</f>
        <v xml:space="preserve"> </v>
      </c>
    </row>
    <row r="121" spans="1:8">
      <c r="A121" s="166">
        <v>114</v>
      </c>
      <c r="B121" s="43"/>
      <c r="C121" s="24"/>
      <c r="D121" s="158"/>
      <c r="E121" s="24"/>
      <c r="F121" s="24"/>
      <c r="G121" s="162" cm="1">
        <f t="array" ref="G121">_xlfn.XLOOKUP(B121,Tabla3[[#All],[name]],Tabla3[[#All],[point]],0,0)</f>
        <v>0</v>
      </c>
      <c r="H121" s="171" t="str">
        <f>IF(B121&gt;0,CONCATENATE("2vii_",'Valoració '!$D$7,"00",A121)," ")</f>
        <v xml:space="preserve"> </v>
      </c>
    </row>
    <row r="122" spans="1:8">
      <c r="A122" s="166">
        <v>115</v>
      </c>
      <c r="B122" s="43"/>
      <c r="C122" s="24"/>
      <c r="D122" s="158"/>
      <c r="E122" s="24"/>
      <c r="F122" s="24"/>
      <c r="G122" s="162" cm="1">
        <f t="array" ref="G122">_xlfn.XLOOKUP(B122,Tabla3[[#All],[name]],Tabla3[[#All],[point]],0,0)</f>
        <v>0</v>
      </c>
      <c r="H122" s="171" t="str">
        <f>IF(B122&gt;0,CONCATENATE("2vii_",'Valoració '!$D$7,"00",A122)," ")</f>
        <v xml:space="preserve"> </v>
      </c>
    </row>
    <row r="123" spans="1:8">
      <c r="A123" s="166">
        <v>116</v>
      </c>
      <c r="B123" s="43"/>
      <c r="C123" s="24"/>
      <c r="D123" s="158"/>
      <c r="E123" s="24"/>
      <c r="F123" s="24"/>
      <c r="G123" s="162" cm="1">
        <f t="array" ref="G123">_xlfn.XLOOKUP(B123,Tabla3[[#All],[name]],Tabla3[[#All],[point]],0,0)</f>
        <v>0</v>
      </c>
      <c r="H123" s="171" t="str">
        <f>IF(B123&gt;0,CONCATENATE("2vii_",'Valoració '!$D$7,"00",A123)," ")</f>
        <v xml:space="preserve"> </v>
      </c>
    </row>
    <row r="124" spans="1:8">
      <c r="A124" s="166">
        <v>117</v>
      </c>
      <c r="B124" s="43"/>
      <c r="C124" s="24"/>
      <c r="D124" s="158"/>
      <c r="E124" s="24"/>
      <c r="F124" s="24"/>
      <c r="G124" s="162" cm="1">
        <f t="array" ref="G124">_xlfn.XLOOKUP(B124,Tabla3[[#All],[name]],Tabla3[[#All],[point]],0,0)</f>
        <v>0</v>
      </c>
      <c r="H124" s="171" t="str">
        <f>IF(B124&gt;0,CONCATENATE("2vii_",'Valoració '!$D$7,"00",A124)," ")</f>
        <v xml:space="preserve"> </v>
      </c>
    </row>
    <row r="125" spans="1:8">
      <c r="A125" s="166">
        <v>118</v>
      </c>
      <c r="B125" s="43"/>
      <c r="C125" s="24"/>
      <c r="D125" s="158"/>
      <c r="E125" s="24"/>
      <c r="F125" s="24"/>
      <c r="G125" s="162" cm="1">
        <f t="array" ref="G125">_xlfn.XLOOKUP(B125,Tabla3[[#All],[name]],Tabla3[[#All],[point]],0,0)</f>
        <v>0</v>
      </c>
      <c r="H125" s="171" t="str">
        <f>IF(B125&gt;0,CONCATENATE("2vii_",'Valoració '!$D$7,"00",A125)," ")</f>
        <v xml:space="preserve"> </v>
      </c>
    </row>
    <row r="126" spans="1:8">
      <c r="A126" s="166">
        <v>119</v>
      </c>
      <c r="B126" s="43"/>
      <c r="C126" s="24"/>
      <c r="D126" s="158"/>
      <c r="E126" s="24"/>
      <c r="F126" s="24"/>
      <c r="G126" s="162" cm="1">
        <f t="array" ref="G126">_xlfn.XLOOKUP(B126,Tabla3[[#All],[name]],Tabla3[[#All],[point]],0,0)</f>
        <v>0</v>
      </c>
      <c r="H126" s="171" t="str">
        <f>IF(B126&gt;0,CONCATENATE("2vii_",'Valoració '!$D$7,"00",A126)," ")</f>
        <v xml:space="preserve"> </v>
      </c>
    </row>
    <row r="127" spans="1:8">
      <c r="A127" s="166">
        <v>120</v>
      </c>
      <c r="B127" s="43"/>
      <c r="C127" s="24"/>
      <c r="D127" s="158"/>
      <c r="E127" s="24"/>
      <c r="F127" s="24"/>
      <c r="G127" s="162" cm="1">
        <f t="array" ref="G127">_xlfn.XLOOKUP(B127,Tabla3[[#All],[name]],Tabla3[[#All],[point]],0,0)</f>
        <v>0</v>
      </c>
      <c r="H127" s="171" t="str">
        <f>IF(B127&gt;0,CONCATENATE("2vii_",'Valoració '!$D$7,"00",A127)," ")</f>
        <v xml:space="preserve"> </v>
      </c>
    </row>
    <row r="128" spans="1:8">
      <c r="A128" s="166">
        <v>121</v>
      </c>
      <c r="B128" s="43"/>
      <c r="C128" s="24"/>
      <c r="D128" s="158"/>
      <c r="E128" s="24"/>
      <c r="F128" s="24"/>
      <c r="G128" s="162" cm="1">
        <f t="array" ref="G128">_xlfn.XLOOKUP(B128,Tabla3[[#All],[name]],Tabla3[[#All],[point]],0,0)</f>
        <v>0</v>
      </c>
      <c r="H128" s="171" t="str">
        <f>IF(B128&gt;0,CONCATENATE("2vii_",'Valoració '!$D$7,"00",A128)," ")</f>
        <v xml:space="preserve"> </v>
      </c>
    </row>
    <row r="129" spans="1:8">
      <c r="A129" s="166">
        <v>122</v>
      </c>
      <c r="B129" s="43"/>
      <c r="C129" s="24"/>
      <c r="D129" s="158"/>
      <c r="E129" s="24"/>
      <c r="F129" s="24"/>
      <c r="G129" s="162" cm="1">
        <f t="array" ref="G129">_xlfn.XLOOKUP(B129,Tabla3[[#All],[name]],Tabla3[[#All],[point]],0,0)</f>
        <v>0</v>
      </c>
      <c r="H129" s="171" t="str">
        <f>IF(B129&gt;0,CONCATENATE("2vii_",'Valoració '!$D$7,"00",A129)," ")</f>
        <v xml:space="preserve"> </v>
      </c>
    </row>
    <row r="130" spans="1:8">
      <c r="A130" s="166">
        <v>123</v>
      </c>
      <c r="B130" s="43"/>
      <c r="C130" s="24"/>
      <c r="D130" s="158"/>
      <c r="E130" s="24"/>
      <c r="F130" s="24"/>
      <c r="G130" s="162" cm="1">
        <f t="array" ref="G130">_xlfn.XLOOKUP(B130,Tabla3[[#All],[name]],Tabla3[[#All],[point]],0,0)</f>
        <v>0</v>
      </c>
      <c r="H130" s="171" t="str">
        <f>IF(B130&gt;0,CONCATENATE("2vii_",'Valoració '!$D$7,"00",A130)," ")</f>
        <v xml:space="preserve"> </v>
      </c>
    </row>
    <row r="131" spans="1:8">
      <c r="A131" s="166">
        <v>124</v>
      </c>
      <c r="B131" s="43"/>
      <c r="C131" s="24"/>
      <c r="D131" s="158"/>
      <c r="E131" s="24"/>
      <c r="F131" s="24"/>
      <c r="G131" s="162" cm="1">
        <f t="array" ref="G131">_xlfn.XLOOKUP(B131,Tabla3[[#All],[name]],Tabla3[[#All],[point]],0,0)</f>
        <v>0</v>
      </c>
      <c r="H131" s="171" t="str">
        <f>IF(B131&gt;0,CONCATENATE("2vii_",'Valoració '!$D$7,"00",A131)," ")</f>
        <v xml:space="preserve"> </v>
      </c>
    </row>
    <row r="132" spans="1:8">
      <c r="A132" s="166">
        <v>125</v>
      </c>
      <c r="B132" s="43"/>
      <c r="C132" s="24"/>
      <c r="D132" s="158"/>
      <c r="E132" s="24"/>
      <c r="F132" s="24"/>
      <c r="G132" s="162" cm="1">
        <f t="array" ref="G132">_xlfn.XLOOKUP(B132,Tabla3[[#All],[name]],Tabla3[[#All],[point]],0,0)</f>
        <v>0</v>
      </c>
      <c r="H132" s="171" t="str">
        <f>IF(B132&gt;0,CONCATENATE("2vii_",'Valoració '!$D$7,"00",A132)," ")</f>
        <v xml:space="preserve"> </v>
      </c>
    </row>
    <row r="133" spans="1:8">
      <c r="A133" s="166">
        <v>126</v>
      </c>
      <c r="B133" s="43"/>
      <c r="C133" s="24"/>
      <c r="D133" s="158"/>
      <c r="E133" s="24"/>
      <c r="F133" s="24"/>
      <c r="G133" s="162" cm="1">
        <f t="array" ref="G133">_xlfn.XLOOKUP(B133,Tabla3[[#All],[name]],Tabla3[[#All],[point]],0,0)</f>
        <v>0</v>
      </c>
      <c r="H133" s="171" t="str">
        <f>IF(B133&gt;0,CONCATENATE("2vii_",'Valoració '!$D$7,"00",A133)," ")</f>
        <v xml:space="preserve"> </v>
      </c>
    </row>
    <row r="134" spans="1:8">
      <c r="A134" s="166">
        <v>127</v>
      </c>
      <c r="B134" s="43"/>
      <c r="C134" s="24"/>
      <c r="D134" s="158"/>
      <c r="E134" s="24"/>
      <c r="F134" s="24"/>
      <c r="G134" s="162" cm="1">
        <f t="array" ref="G134">_xlfn.XLOOKUP(B134,Tabla3[[#All],[name]],Tabla3[[#All],[point]],0,0)</f>
        <v>0</v>
      </c>
      <c r="H134" s="171" t="str">
        <f>IF(B134&gt;0,CONCATENATE("2vii_",'Valoració '!$D$7,"00",A134)," ")</f>
        <v xml:space="preserve"> </v>
      </c>
    </row>
    <row r="135" spans="1:8">
      <c r="A135" s="166">
        <v>128</v>
      </c>
      <c r="B135" s="43"/>
      <c r="C135" s="24"/>
      <c r="D135" s="158"/>
      <c r="E135" s="24"/>
      <c r="F135" s="24"/>
      <c r="G135" s="162" cm="1">
        <f t="array" ref="G135">_xlfn.XLOOKUP(B135,Tabla3[[#All],[name]],Tabla3[[#All],[point]],0,0)</f>
        <v>0</v>
      </c>
      <c r="H135" s="171" t="str">
        <f>IF(B135&gt;0,CONCATENATE("2vii_",'Valoració '!$D$7,"00",A135)," ")</f>
        <v xml:space="preserve"> </v>
      </c>
    </row>
    <row r="136" spans="1:8">
      <c r="A136" s="166">
        <v>129</v>
      </c>
      <c r="B136" s="43"/>
      <c r="C136" s="24"/>
      <c r="D136" s="158"/>
      <c r="E136" s="24"/>
      <c r="F136" s="24"/>
      <c r="G136" s="162" cm="1">
        <f t="array" ref="G136">_xlfn.XLOOKUP(B136,Tabla3[[#All],[name]],Tabla3[[#All],[point]],0,0)</f>
        <v>0</v>
      </c>
      <c r="H136" s="171" t="str">
        <f>IF(B136&gt;0,CONCATENATE("2vii_",'Valoració '!$D$7,"00",A136)," ")</f>
        <v xml:space="preserve"> </v>
      </c>
    </row>
    <row r="137" spans="1:8">
      <c r="A137" s="166">
        <v>130</v>
      </c>
      <c r="B137" s="43"/>
      <c r="C137" s="24"/>
      <c r="D137" s="158"/>
      <c r="E137" s="24"/>
      <c r="F137" s="24"/>
      <c r="G137" s="162" cm="1">
        <f t="array" ref="G137">_xlfn.XLOOKUP(B137,Tabla3[[#All],[name]],Tabla3[[#All],[point]],0,0)</f>
        <v>0</v>
      </c>
      <c r="H137" s="171" t="str">
        <f>IF(B137&gt;0,CONCATENATE("2vii_",'Valoració '!$D$7,"00",A137)," ")</f>
        <v xml:space="preserve"> </v>
      </c>
    </row>
    <row r="138" spans="1:8">
      <c r="A138" s="166">
        <v>131</v>
      </c>
      <c r="B138" s="43"/>
      <c r="C138" s="24"/>
      <c r="D138" s="158"/>
      <c r="E138" s="24"/>
      <c r="F138" s="24"/>
      <c r="G138" s="162" cm="1">
        <f t="array" ref="G138">_xlfn.XLOOKUP(B138,Tabla3[[#All],[name]],Tabla3[[#All],[point]],0,0)</f>
        <v>0</v>
      </c>
      <c r="H138" s="171" t="str">
        <f>IF(B138&gt;0,CONCATENATE("2vii_",'Valoració '!$D$7,"00",A138)," ")</f>
        <v xml:space="preserve"> </v>
      </c>
    </row>
    <row r="139" spans="1:8">
      <c r="A139" s="166">
        <v>132</v>
      </c>
      <c r="B139" s="43"/>
      <c r="C139" s="24"/>
      <c r="D139" s="158"/>
      <c r="E139" s="24"/>
      <c r="F139" s="24"/>
      <c r="G139" s="162" cm="1">
        <f t="array" ref="G139">_xlfn.XLOOKUP(B139,Tabla3[[#All],[name]],Tabla3[[#All],[point]],0,0)</f>
        <v>0</v>
      </c>
      <c r="H139" s="171" t="str">
        <f>IF(B139&gt;0,CONCATENATE("2vii_",'Valoració '!$D$7,"00",A139)," ")</f>
        <v xml:space="preserve"> </v>
      </c>
    </row>
    <row r="140" spans="1:8">
      <c r="A140" s="166">
        <v>133</v>
      </c>
      <c r="B140" s="43"/>
      <c r="C140" s="24"/>
      <c r="D140" s="158"/>
      <c r="E140" s="24"/>
      <c r="F140" s="24"/>
      <c r="G140" s="162" cm="1">
        <f t="array" ref="G140">_xlfn.XLOOKUP(B140,Tabla3[[#All],[name]],Tabla3[[#All],[point]],0,0)</f>
        <v>0</v>
      </c>
      <c r="H140" s="171" t="str">
        <f>IF(B140&gt;0,CONCATENATE("2vii_",'Valoració '!$D$7,"00",A140)," ")</f>
        <v xml:space="preserve"> </v>
      </c>
    </row>
    <row r="141" spans="1:8">
      <c r="A141" s="166">
        <v>134</v>
      </c>
      <c r="B141" s="43"/>
      <c r="C141" s="24"/>
      <c r="D141" s="158"/>
      <c r="E141" s="24"/>
      <c r="F141" s="24"/>
      <c r="G141" s="162" cm="1">
        <f t="array" ref="G141">_xlfn.XLOOKUP(B141,Tabla3[[#All],[name]],Tabla3[[#All],[point]],0,0)</f>
        <v>0</v>
      </c>
      <c r="H141" s="171" t="str">
        <f>IF(B141&gt;0,CONCATENATE("2vii_",'Valoració '!$D$7,"00",A141)," ")</f>
        <v xml:space="preserve"> </v>
      </c>
    </row>
    <row r="142" spans="1:8">
      <c r="A142" s="166">
        <v>135</v>
      </c>
      <c r="B142" s="43"/>
      <c r="C142" s="24"/>
      <c r="D142" s="158"/>
      <c r="E142" s="24"/>
      <c r="F142" s="24"/>
      <c r="G142" s="162" cm="1">
        <f t="array" ref="G142">_xlfn.XLOOKUP(B142,Tabla3[[#All],[name]],Tabla3[[#All],[point]],0,0)</f>
        <v>0</v>
      </c>
      <c r="H142" s="171" t="str">
        <f>IF(B142&gt;0,CONCATENATE("2vii_",'Valoració '!$D$7,"00",A142)," ")</f>
        <v xml:space="preserve"> </v>
      </c>
    </row>
    <row r="143" spans="1:8">
      <c r="A143" s="166">
        <v>136</v>
      </c>
      <c r="B143" s="43"/>
      <c r="C143" s="24"/>
      <c r="D143" s="158"/>
      <c r="E143" s="24"/>
      <c r="F143" s="24"/>
      <c r="G143" s="162" cm="1">
        <f t="array" ref="G143">_xlfn.XLOOKUP(B143,Tabla3[[#All],[name]],Tabla3[[#All],[point]],0,0)</f>
        <v>0</v>
      </c>
      <c r="H143" s="171" t="str">
        <f>IF(B143&gt;0,CONCATENATE("2vii_",'Valoració '!$D$7,"00",A143)," ")</f>
        <v xml:space="preserve"> </v>
      </c>
    </row>
    <row r="144" spans="1:8">
      <c r="A144" s="166">
        <v>137</v>
      </c>
      <c r="B144" s="43"/>
      <c r="C144" s="24"/>
      <c r="D144" s="158"/>
      <c r="E144" s="24"/>
      <c r="F144" s="24"/>
      <c r="G144" s="162" cm="1">
        <f t="array" ref="G144">_xlfn.XLOOKUP(B144,Tabla3[[#All],[name]],Tabla3[[#All],[point]],0,0)</f>
        <v>0</v>
      </c>
      <c r="H144" s="171" t="str">
        <f>IF(B144&gt;0,CONCATENATE("2vii_",'Valoració '!$D$7,"00",A144)," ")</f>
        <v xml:space="preserve"> </v>
      </c>
    </row>
    <row r="145" spans="1:8">
      <c r="A145" s="166">
        <v>138</v>
      </c>
      <c r="B145" s="43"/>
      <c r="C145" s="24"/>
      <c r="D145" s="158"/>
      <c r="E145" s="24"/>
      <c r="F145" s="24"/>
      <c r="G145" s="162" cm="1">
        <f t="array" ref="G145">_xlfn.XLOOKUP(B145,Tabla3[[#All],[name]],Tabla3[[#All],[point]],0,0)</f>
        <v>0</v>
      </c>
      <c r="H145" s="171" t="str">
        <f>IF(B145&gt;0,CONCATENATE("2vii_",'Valoració '!$D$7,"00",A145)," ")</f>
        <v xml:space="preserve"> </v>
      </c>
    </row>
    <row r="146" spans="1:8">
      <c r="A146" s="166">
        <v>139</v>
      </c>
      <c r="B146" s="43"/>
      <c r="C146" s="24"/>
      <c r="D146" s="158"/>
      <c r="E146" s="24"/>
      <c r="F146" s="24"/>
      <c r="G146" s="162" cm="1">
        <f t="array" ref="G146">_xlfn.XLOOKUP(B146,Tabla3[[#All],[name]],Tabla3[[#All],[point]],0,0)</f>
        <v>0</v>
      </c>
      <c r="H146" s="171" t="str">
        <f>IF(B146&gt;0,CONCATENATE("2vii_",'Valoració '!$D$7,"00",A146)," ")</f>
        <v xml:space="preserve"> </v>
      </c>
    </row>
    <row r="147" spans="1:8">
      <c r="A147" s="166">
        <v>140</v>
      </c>
      <c r="B147" s="43"/>
      <c r="C147" s="24"/>
      <c r="D147" s="158"/>
      <c r="E147" s="24"/>
      <c r="F147" s="24"/>
      <c r="G147" s="162" cm="1">
        <f t="array" ref="G147">_xlfn.XLOOKUP(B147,Tabla3[[#All],[name]],Tabla3[[#All],[point]],0,0)</f>
        <v>0</v>
      </c>
      <c r="H147" s="171" t="str">
        <f>IF(B147&gt;0,CONCATENATE("2vii_",'Valoració '!$D$7,"00",A147)," ")</f>
        <v xml:space="preserve"> </v>
      </c>
    </row>
    <row r="148" spans="1:8">
      <c r="A148" s="166">
        <v>141</v>
      </c>
      <c r="B148" s="43"/>
      <c r="C148" s="24"/>
      <c r="D148" s="158"/>
      <c r="E148" s="24"/>
      <c r="F148" s="24"/>
      <c r="G148" s="162" cm="1">
        <f t="array" ref="G148">_xlfn.XLOOKUP(B148,Tabla3[[#All],[name]],Tabla3[[#All],[point]],0,0)</f>
        <v>0</v>
      </c>
      <c r="H148" s="171" t="str">
        <f>IF(B148&gt;0,CONCATENATE("2vii_",'Valoració '!$D$7,"00",A148)," ")</f>
        <v xml:space="preserve"> </v>
      </c>
    </row>
    <row r="149" spans="1:8">
      <c r="A149" s="166">
        <v>142</v>
      </c>
      <c r="B149" s="43"/>
      <c r="C149" s="24"/>
      <c r="D149" s="158"/>
      <c r="E149" s="24"/>
      <c r="F149" s="24"/>
      <c r="G149" s="162" cm="1">
        <f t="array" ref="G149">_xlfn.XLOOKUP(B149,Tabla3[[#All],[name]],Tabla3[[#All],[point]],0,0)</f>
        <v>0</v>
      </c>
      <c r="H149" s="171" t="str">
        <f>IF(B149&gt;0,CONCATENATE("2vii_",'Valoració '!$D$7,"00",A149)," ")</f>
        <v xml:space="preserve"> </v>
      </c>
    </row>
    <row r="150" spans="1:8">
      <c r="A150" s="166">
        <v>143</v>
      </c>
      <c r="B150" s="43"/>
      <c r="C150" s="24"/>
      <c r="D150" s="158"/>
      <c r="E150" s="24"/>
      <c r="F150" s="24"/>
      <c r="G150" s="162" cm="1">
        <f t="array" ref="G150">_xlfn.XLOOKUP(B150,Tabla3[[#All],[name]],Tabla3[[#All],[point]],0,0)</f>
        <v>0</v>
      </c>
      <c r="H150" s="171" t="str">
        <f>IF(B150&gt;0,CONCATENATE("2vii_",'Valoració '!$D$7,"00",A150)," ")</f>
        <v xml:space="preserve"> </v>
      </c>
    </row>
    <row r="151" spans="1:8">
      <c r="A151" s="166">
        <v>144</v>
      </c>
      <c r="B151" s="43"/>
      <c r="C151" s="24"/>
      <c r="D151" s="158"/>
      <c r="E151" s="24"/>
      <c r="F151" s="24"/>
      <c r="G151" s="162" cm="1">
        <f t="array" ref="G151">_xlfn.XLOOKUP(B151,Tabla3[[#All],[name]],Tabla3[[#All],[point]],0,0)</f>
        <v>0</v>
      </c>
      <c r="H151" s="171" t="str">
        <f>IF(B151&gt;0,CONCATENATE("2vii_",'Valoració '!$D$7,"00",A151)," ")</f>
        <v xml:space="preserve"> </v>
      </c>
    </row>
    <row r="152" spans="1:8">
      <c r="A152" s="166">
        <v>145</v>
      </c>
      <c r="B152" s="43"/>
      <c r="C152" s="24"/>
      <c r="D152" s="158"/>
      <c r="E152" s="24"/>
      <c r="F152" s="24"/>
      <c r="G152" s="162" cm="1">
        <f t="array" ref="G152">_xlfn.XLOOKUP(B152,Tabla3[[#All],[name]],Tabla3[[#All],[point]],0,0)</f>
        <v>0</v>
      </c>
      <c r="H152" s="171" t="str">
        <f>IF(B152&gt;0,CONCATENATE("2vii_",'Valoració '!$D$7,"00",A152)," ")</f>
        <v xml:space="preserve"> </v>
      </c>
    </row>
    <row r="153" spans="1:8">
      <c r="A153" s="166">
        <v>146</v>
      </c>
      <c r="B153" s="43"/>
      <c r="C153" s="24"/>
      <c r="D153" s="158"/>
      <c r="E153" s="24"/>
      <c r="F153" s="24"/>
      <c r="G153" s="162" cm="1">
        <f t="array" ref="G153">_xlfn.XLOOKUP(B153,Tabla3[[#All],[name]],Tabla3[[#All],[point]],0,0)</f>
        <v>0</v>
      </c>
      <c r="H153" s="171" t="str">
        <f>IF(B153&gt;0,CONCATENATE("2vii_",'Valoració '!$D$7,"00",A153)," ")</f>
        <v xml:space="preserve"> </v>
      </c>
    </row>
    <row r="154" spans="1:8">
      <c r="A154" s="166">
        <v>147</v>
      </c>
      <c r="B154" s="43"/>
      <c r="C154" s="24"/>
      <c r="D154" s="158"/>
      <c r="E154" s="24"/>
      <c r="F154" s="24"/>
      <c r="G154" s="162" cm="1">
        <f t="array" ref="G154">_xlfn.XLOOKUP(B154,Tabla3[[#All],[name]],Tabla3[[#All],[point]],0,0)</f>
        <v>0</v>
      </c>
      <c r="H154" s="171" t="str">
        <f>IF(B154&gt;0,CONCATENATE("2vii_",'Valoració '!$D$7,"00",A154)," ")</f>
        <v xml:space="preserve"> </v>
      </c>
    </row>
    <row r="155" spans="1:8">
      <c r="A155" s="166">
        <v>148</v>
      </c>
      <c r="B155" s="43"/>
      <c r="C155" s="24"/>
      <c r="D155" s="158"/>
      <c r="E155" s="24"/>
      <c r="F155" s="24"/>
      <c r="G155" s="162" cm="1">
        <f t="array" ref="G155">_xlfn.XLOOKUP(B155,Tabla3[[#All],[name]],Tabla3[[#All],[point]],0,0)</f>
        <v>0</v>
      </c>
      <c r="H155" s="171" t="str">
        <f>IF(B155&gt;0,CONCATENATE("2vii_",'Valoració '!$D$7,"00",A155)," ")</f>
        <v xml:space="preserve"> </v>
      </c>
    </row>
    <row r="156" spans="1:8">
      <c r="A156" s="166">
        <v>149</v>
      </c>
      <c r="B156" s="43"/>
      <c r="C156" s="24"/>
      <c r="D156" s="158"/>
      <c r="E156" s="24"/>
      <c r="F156" s="24"/>
      <c r="G156" s="162" cm="1">
        <f t="array" ref="G156">_xlfn.XLOOKUP(B156,Tabla3[[#All],[name]],Tabla3[[#All],[point]],0,0)</f>
        <v>0</v>
      </c>
      <c r="H156" s="171" t="str">
        <f>IF(B156&gt;0,CONCATENATE("2vii_",'Valoració '!$D$7,"00",A156)," ")</f>
        <v xml:space="preserve"> </v>
      </c>
    </row>
    <row r="157" spans="1:8">
      <c r="A157" s="166">
        <v>150</v>
      </c>
      <c r="B157" s="43"/>
      <c r="C157" s="24"/>
      <c r="D157" s="158"/>
      <c r="E157" s="24"/>
      <c r="F157" s="24"/>
      <c r="G157" s="162" cm="1">
        <f t="array" ref="G157">_xlfn.XLOOKUP(B157,Tabla3[[#All],[name]],Tabla3[[#All],[point]],0,0)</f>
        <v>0</v>
      </c>
      <c r="H157" s="171" t="str">
        <f>IF(B157&gt;0,CONCATENATE("2vii_",'Valoració '!$D$7,"00",A157)," ")</f>
        <v xml:space="preserve"> </v>
      </c>
    </row>
    <row r="158" spans="1:8">
      <c r="A158" s="166">
        <v>151</v>
      </c>
      <c r="B158" s="43"/>
      <c r="C158" s="24"/>
      <c r="D158" s="158"/>
      <c r="E158" s="24"/>
      <c r="F158" s="24"/>
      <c r="G158" s="162" cm="1">
        <f t="array" ref="G158">_xlfn.XLOOKUP(B158,Tabla3[[#All],[name]],Tabla3[[#All],[point]],0,0)</f>
        <v>0</v>
      </c>
      <c r="H158" s="171" t="str">
        <f>IF(B158&gt;0,CONCATENATE("2vii_",'Valoració '!$D$7,"00",A158)," ")</f>
        <v xml:space="preserve"> </v>
      </c>
    </row>
    <row r="159" spans="1:8">
      <c r="A159" s="166">
        <v>152</v>
      </c>
      <c r="B159" s="43"/>
      <c r="C159" s="24"/>
      <c r="D159" s="158"/>
      <c r="E159" s="24"/>
      <c r="F159" s="24"/>
      <c r="G159" s="162" cm="1">
        <f t="array" ref="G159">_xlfn.XLOOKUP(B159,Tabla3[[#All],[name]],Tabla3[[#All],[point]],0,0)</f>
        <v>0</v>
      </c>
      <c r="H159" s="171" t="str">
        <f>IF(B159&gt;0,CONCATENATE("2vii_",'Valoració '!$D$7,"00",A159)," ")</f>
        <v xml:space="preserve"> </v>
      </c>
    </row>
    <row r="160" spans="1:8">
      <c r="A160" s="166">
        <v>153</v>
      </c>
      <c r="B160" s="43"/>
      <c r="C160" s="24"/>
      <c r="D160" s="158"/>
      <c r="E160" s="24"/>
      <c r="F160" s="24"/>
      <c r="G160" s="162" cm="1">
        <f t="array" ref="G160">_xlfn.XLOOKUP(B160,Tabla3[[#All],[name]],Tabla3[[#All],[point]],0,0)</f>
        <v>0</v>
      </c>
      <c r="H160" s="171" t="str">
        <f>IF(B160&gt;0,CONCATENATE("2vii_",'Valoració '!$D$7,"00",A160)," ")</f>
        <v xml:space="preserve"> </v>
      </c>
    </row>
    <row r="161" spans="1:8">
      <c r="A161" s="166">
        <v>154</v>
      </c>
      <c r="B161" s="43"/>
      <c r="C161" s="24"/>
      <c r="D161" s="158"/>
      <c r="E161" s="24"/>
      <c r="F161" s="24"/>
      <c r="G161" s="162" cm="1">
        <f t="array" ref="G161">_xlfn.XLOOKUP(B161,Tabla3[[#All],[name]],Tabla3[[#All],[point]],0,0)</f>
        <v>0</v>
      </c>
      <c r="H161" s="171" t="str">
        <f>IF(B161&gt;0,CONCATENATE("2vii_",'Valoració '!$D$7,"00",A161)," ")</f>
        <v xml:space="preserve"> </v>
      </c>
    </row>
    <row r="162" spans="1:8">
      <c r="A162" s="166">
        <v>155</v>
      </c>
      <c r="B162" s="43"/>
      <c r="C162" s="24"/>
      <c r="D162" s="158"/>
      <c r="E162" s="24"/>
      <c r="F162" s="24"/>
      <c r="G162" s="162" cm="1">
        <f t="array" ref="G162">_xlfn.XLOOKUP(B162,Tabla3[[#All],[name]],Tabla3[[#All],[point]],0,0)</f>
        <v>0</v>
      </c>
      <c r="H162" s="171" t="str">
        <f>IF(B162&gt;0,CONCATENATE("2vii_",'Valoració '!$D$7,"00",A162)," ")</f>
        <v xml:space="preserve"> </v>
      </c>
    </row>
    <row r="163" spans="1:8">
      <c r="A163" s="166">
        <v>156</v>
      </c>
      <c r="B163" s="43"/>
      <c r="C163" s="24"/>
      <c r="D163" s="158"/>
      <c r="E163" s="24"/>
      <c r="F163" s="24"/>
      <c r="G163" s="162" cm="1">
        <f t="array" ref="G163">_xlfn.XLOOKUP(B163,Tabla3[[#All],[name]],Tabla3[[#All],[point]],0,0)</f>
        <v>0</v>
      </c>
      <c r="H163" s="171" t="str">
        <f>IF(B163&gt;0,CONCATENATE("2vii_",'Valoració '!$D$7,"00",A163)," ")</f>
        <v xml:space="preserve"> </v>
      </c>
    </row>
    <row r="164" spans="1:8">
      <c r="A164" s="166">
        <v>157</v>
      </c>
      <c r="B164" s="43"/>
      <c r="C164" s="24"/>
      <c r="D164" s="158"/>
      <c r="E164" s="24"/>
      <c r="F164" s="24"/>
      <c r="G164" s="162" cm="1">
        <f t="array" ref="G164">_xlfn.XLOOKUP(B164,Tabla3[[#All],[name]],Tabla3[[#All],[point]],0,0)</f>
        <v>0</v>
      </c>
      <c r="H164" s="171" t="str">
        <f>IF(B164&gt;0,CONCATENATE("2vii_",'Valoració '!$D$7,"00",A164)," ")</f>
        <v xml:space="preserve"> </v>
      </c>
    </row>
    <row r="165" spans="1:8">
      <c r="A165" s="166">
        <v>158</v>
      </c>
      <c r="B165" s="43"/>
      <c r="C165" s="24"/>
      <c r="D165" s="158"/>
      <c r="E165" s="24"/>
      <c r="F165" s="24"/>
      <c r="G165" s="162" cm="1">
        <f t="array" ref="G165">_xlfn.XLOOKUP(B165,Tabla3[[#All],[name]],Tabla3[[#All],[point]],0,0)</f>
        <v>0</v>
      </c>
      <c r="H165" s="171" t="str">
        <f>IF(B165&gt;0,CONCATENATE("2vii_",'Valoració '!$D$7,"00",A165)," ")</f>
        <v xml:space="preserve"> </v>
      </c>
    </row>
    <row r="166" spans="1:8">
      <c r="A166" s="166">
        <v>159</v>
      </c>
      <c r="B166" s="43"/>
      <c r="C166" s="24"/>
      <c r="D166" s="158"/>
      <c r="E166" s="24"/>
      <c r="F166" s="24"/>
      <c r="G166" s="162" cm="1">
        <f t="array" ref="G166">_xlfn.XLOOKUP(B166,Tabla3[[#All],[name]],Tabla3[[#All],[point]],0,0)</f>
        <v>0</v>
      </c>
      <c r="H166" s="171" t="str">
        <f>IF(B166&gt;0,CONCATENATE("2vii_",'Valoració '!$D$7,"00",A166)," ")</f>
        <v xml:space="preserve"> </v>
      </c>
    </row>
    <row r="167" spans="1:8">
      <c r="A167" s="166">
        <v>160</v>
      </c>
      <c r="B167" s="43"/>
      <c r="C167" s="24"/>
      <c r="D167" s="158"/>
      <c r="E167" s="24"/>
      <c r="F167" s="24"/>
      <c r="G167" s="162" cm="1">
        <f t="array" ref="G167">_xlfn.XLOOKUP(B167,Tabla3[[#All],[name]],Tabla3[[#All],[point]],0,0)</f>
        <v>0</v>
      </c>
      <c r="H167" s="171" t="str">
        <f>IF(B167&gt;0,CONCATENATE("2vii_",'Valoració '!$D$7,"00",A167)," ")</f>
        <v xml:space="preserve"> </v>
      </c>
    </row>
    <row r="168" spans="1:8">
      <c r="A168" s="166">
        <v>161</v>
      </c>
      <c r="B168" s="43"/>
      <c r="C168" s="24"/>
      <c r="D168" s="158"/>
      <c r="E168" s="24"/>
      <c r="F168" s="24"/>
      <c r="G168" s="162" cm="1">
        <f t="array" ref="G168">_xlfn.XLOOKUP(B168,Tabla3[[#All],[name]],Tabla3[[#All],[point]],0,0)</f>
        <v>0</v>
      </c>
      <c r="H168" s="171" t="str">
        <f>IF(B168&gt;0,CONCATENATE("2vii_",'Valoració '!$D$7,"00",A168)," ")</f>
        <v xml:space="preserve"> </v>
      </c>
    </row>
    <row r="169" spans="1:8">
      <c r="A169" s="166">
        <v>162</v>
      </c>
      <c r="B169" s="43"/>
      <c r="C169" s="24"/>
      <c r="D169" s="158"/>
      <c r="E169" s="24"/>
      <c r="F169" s="24"/>
      <c r="G169" s="162" cm="1">
        <f t="array" ref="G169">_xlfn.XLOOKUP(B169,Tabla3[[#All],[name]],Tabla3[[#All],[point]],0,0)</f>
        <v>0</v>
      </c>
      <c r="H169" s="171" t="str">
        <f>IF(B169&gt;0,CONCATENATE("2vii_",'Valoració '!$D$7,"00",A169)," ")</f>
        <v xml:space="preserve"> </v>
      </c>
    </row>
    <row r="170" spans="1:8">
      <c r="A170" s="166">
        <v>163</v>
      </c>
      <c r="B170" s="43"/>
      <c r="C170" s="24"/>
      <c r="D170" s="158"/>
      <c r="E170" s="24"/>
      <c r="F170" s="24"/>
      <c r="G170" s="162" cm="1">
        <f t="array" ref="G170">_xlfn.XLOOKUP(B170,Tabla3[[#All],[name]],Tabla3[[#All],[point]],0,0)</f>
        <v>0</v>
      </c>
      <c r="H170" s="171" t="str">
        <f>IF(B170&gt;0,CONCATENATE("2vii_",'Valoració '!$D$7,"00",A170)," ")</f>
        <v xml:space="preserve"> </v>
      </c>
    </row>
    <row r="171" spans="1:8">
      <c r="A171" s="166">
        <v>164</v>
      </c>
      <c r="B171" s="43"/>
      <c r="C171" s="24"/>
      <c r="D171" s="158"/>
      <c r="E171" s="24"/>
      <c r="F171" s="24"/>
      <c r="G171" s="162" cm="1">
        <f t="array" ref="G171">_xlfn.XLOOKUP(B171,Tabla3[[#All],[name]],Tabla3[[#All],[point]],0,0)</f>
        <v>0</v>
      </c>
      <c r="H171" s="171" t="str">
        <f>IF(B171&gt;0,CONCATENATE("2vii_",'Valoració '!$D$7,"00",A171)," ")</f>
        <v xml:space="preserve"> </v>
      </c>
    </row>
    <row r="172" spans="1:8">
      <c r="A172" s="166">
        <v>165</v>
      </c>
      <c r="B172" s="43"/>
      <c r="C172" s="24"/>
      <c r="D172" s="158"/>
      <c r="E172" s="24"/>
      <c r="F172" s="24"/>
      <c r="G172" s="162" cm="1">
        <f t="array" ref="G172">_xlfn.XLOOKUP(B172,Tabla3[[#All],[name]],Tabla3[[#All],[point]],0,0)</f>
        <v>0</v>
      </c>
      <c r="H172" s="171" t="str">
        <f>IF(B172&gt;0,CONCATENATE("2vii_",'Valoració '!$D$7,"00",A172)," ")</f>
        <v xml:space="preserve"> </v>
      </c>
    </row>
    <row r="173" spans="1:8">
      <c r="A173" s="166">
        <v>166</v>
      </c>
      <c r="B173" s="43"/>
      <c r="C173" s="24"/>
      <c r="D173" s="158"/>
      <c r="E173" s="24"/>
      <c r="F173" s="24"/>
      <c r="G173" s="162" cm="1">
        <f t="array" ref="G173">_xlfn.XLOOKUP(B173,Tabla3[[#All],[name]],Tabla3[[#All],[point]],0,0)</f>
        <v>0</v>
      </c>
      <c r="H173" s="171" t="str">
        <f>IF(B173&gt;0,CONCATENATE("2vii_",'Valoració '!$D$7,"00",A173)," ")</f>
        <v xml:space="preserve"> </v>
      </c>
    </row>
    <row r="174" spans="1:8">
      <c r="A174" s="166">
        <v>167</v>
      </c>
      <c r="B174" s="43"/>
      <c r="C174" s="24"/>
      <c r="D174" s="158"/>
      <c r="E174" s="24"/>
      <c r="F174" s="24"/>
      <c r="G174" s="162" cm="1">
        <f t="array" ref="G174">_xlfn.XLOOKUP(B174,Tabla3[[#All],[name]],Tabla3[[#All],[point]],0,0)</f>
        <v>0</v>
      </c>
      <c r="H174" s="171" t="str">
        <f>IF(B174&gt;0,CONCATENATE("2vii_",'Valoració '!$D$7,"00",A174)," ")</f>
        <v xml:space="preserve"> </v>
      </c>
    </row>
    <row r="175" spans="1:8">
      <c r="A175" s="166">
        <v>168</v>
      </c>
      <c r="B175" s="43"/>
      <c r="C175" s="24"/>
      <c r="D175" s="158"/>
      <c r="E175" s="24"/>
      <c r="F175" s="24"/>
      <c r="G175" s="162" cm="1">
        <f t="array" ref="G175">_xlfn.XLOOKUP(B175,Tabla3[[#All],[name]],Tabla3[[#All],[point]],0,0)</f>
        <v>0</v>
      </c>
      <c r="H175" s="171" t="str">
        <f>IF(B175&gt;0,CONCATENATE("2vii_",'Valoració '!$D$7,"00",A175)," ")</f>
        <v xml:space="preserve"> </v>
      </c>
    </row>
    <row r="176" spans="1:8">
      <c r="A176" s="166">
        <v>169</v>
      </c>
      <c r="B176" s="43"/>
      <c r="C176" s="24"/>
      <c r="D176" s="158"/>
      <c r="E176" s="24"/>
      <c r="F176" s="24"/>
      <c r="G176" s="162" cm="1">
        <f t="array" ref="G176">_xlfn.XLOOKUP(B176,Tabla3[[#All],[name]],Tabla3[[#All],[point]],0,0)</f>
        <v>0</v>
      </c>
      <c r="H176" s="171" t="str">
        <f>IF(B176&gt;0,CONCATENATE("2vii_",'Valoració '!$D$7,"00",A176)," ")</f>
        <v xml:space="preserve"> </v>
      </c>
    </row>
    <row r="177" spans="1:8">
      <c r="A177" s="166">
        <v>170</v>
      </c>
      <c r="B177" s="43"/>
      <c r="C177" s="24"/>
      <c r="D177" s="158"/>
      <c r="E177" s="24"/>
      <c r="F177" s="24"/>
      <c r="G177" s="162" cm="1">
        <f t="array" ref="G177">_xlfn.XLOOKUP(B177,Tabla3[[#All],[name]],Tabla3[[#All],[point]],0,0)</f>
        <v>0</v>
      </c>
      <c r="H177" s="171" t="str">
        <f>IF(B177&gt;0,CONCATENATE("2vii_",'Valoració '!$D$7,"00",A177)," ")</f>
        <v xml:space="preserve"> </v>
      </c>
    </row>
    <row r="178" spans="1:8">
      <c r="A178" s="166">
        <v>171</v>
      </c>
      <c r="B178" s="43"/>
      <c r="C178" s="24"/>
      <c r="D178" s="158"/>
      <c r="E178" s="24"/>
      <c r="F178" s="24"/>
      <c r="G178" s="162" cm="1">
        <f t="array" ref="G178">_xlfn.XLOOKUP(B178,Tabla3[[#All],[name]],Tabla3[[#All],[point]],0,0)</f>
        <v>0</v>
      </c>
      <c r="H178" s="171" t="str">
        <f>IF(B178&gt;0,CONCATENATE("2vii_",'Valoració '!$D$7,"00",A178)," ")</f>
        <v xml:space="preserve"> </v>
      </c>
    </row>
    <row r="179" spans="1:8">
      <c r="A179" s="166">
        <v>172</v>
      </c>
      <c r="B179" s="43"/>
      <c r="C179" s="24"/>
      <c r="D179" s="158"/>
      <c r="E179" s="24"/>
      <c r="F179" s="24"/>
      <c r="G179" s="162" cm="1">
        <f t="array" ref="G179">_xlfn.XLOOKUP(B179,Tabla3[[#All],[name]],Tabla3[[#All],[point]],0,0)</f>
        <v>0</v>
      </c>
      <c r="H179" s="171" t="str">
        <f>IF(B179&gt;0,CONCATENATE("2vii_",'Valoració '!$D$7,"00",A179)," ")</f>
        <v xml:space="preserve"> </v>
      </c>
    </row>
    <row r="180" spans="1:8">
      <c r="A180" s="166">
        <v>173</v>
      </c>
      <c r="B180" s="43"/>
      <c r="C180" s="24"/>
      <c r="D180" s="158"/>
      <c r="E180" s="24"/>
      <c r="F180" s="24"/>
      <c r="G180" s="162" cm="1">
        <f t="array" ref="G180">_xlfn.XLOOKUP(B180,Tabla3[[#All],[name]],Tabla3[[#All],[point]],0,0)</f>
        <v>0</v>
      </c>
      <c r="H180" s="171" t="str">
        <f>IF(B180&gt;0,CONCATENATE("2vii_",'Valoració '!$D$7,"00",A180)," ")</f>
        <v xml:space="preserve"> </v>
      </c>
    </row>
    <row r="181" spans="1:8">
      <c r="A181" s="166">
        <v>174</v>
      </c>
      <c r="B181" s="43"/>
      <c r="C181" s="24"/>
      <c r="D181" s="158"/>
      <c r="E181" s="24"/>
      <c r="F181" s="24"/>
      <c r="G181" s="162" cm="1">
        <f t="array" ref="G181">_xlfn.XLOOKUP(B181,Tabla3[[#All],[name]],Tabla3[[#All],[point]],0,0)</f>
        <v>0</v>
      </c>
      <c r="H181" s="171" t="str">
        <f>IF(B181&gt;0,CONCATENATE("2vii_",'Valoració '!$D$7,"00",A181)," ")</f>
        <v xml:space="preserve"> </v>
      </c>
    </row>
    <row r="182" spans="1:8">
      <c r="A182" s="166">
        <v>175</v>
      </c>
      <c r="B182" s="43"/>
      <c r="C182" s="24"/>
      <c r="D182" s="158"/>
      <c r="E182" s="24"/>
      <c r="F182" s="24"/>
      <c r="G182" s="162" cm="1">
        <f t="array" ref="G182">_xlfn.XLOOKUP(B182,Tabla3[[#All],[name]],Tabla3[[#All],[point]],0,0)</f>
        <v>0</v>
      </c>
      <c r="H182" s="171" t="str">
        <f>IF(B182&gt;0,CONCATENATE("2vii_",'Valoració '!$D$7,"00",A182)," ")</f>
        <v xml:space="preserve"> </v>
      </c>
    </row>
    <row r="183" spans="1:8">
      <c r="A183" s="166">
        <v>176</v>
      </c>
      <c r="B183" s="43"/>
      <c r="C183" s="24"/>
      <c r="D183" s="158"/>
      <c r="E183" s="24"/>
      <c r="F183" s="24"/>
      <c r="G183" s="162" cm="1">
        <f t="array" ref="G183">_xlfn.XLOOKUP(B183,Tabla3[[#All],[name]],Tabla3[[#All],[point]],0,0)</f>
        <v>0</v>
      </c>
      <c r="H183" s="171" t="str">
        <f>IF(B183&gt;0,CONCATENATE("2vii_",'Valoració '!$D$7,"00",A183)," ")</f>
        <v xml:space="preserve"> </v>
      </c>
    </row>
    <row r="184" spans="1:8">
      <c r="A184" s="166">
        <v>177</v>
      </c>
      <c r="B184" s="43"/>
      <c r="C184" s="24"/>
      <c r="D184" s="158"/>
      <c r="E184" s="24"/>
      <c r="F184" s="24"/>
      <c r="G184" s="162" cm="1">
        <f t="array" ref="G184">_xlfn.XLOOKUP(B184,Tabla3[[#All],[name]],Tabla3[[#All],[point]],0,0)</f>
        <v>0</v>
      </c>
      <c r="H184" s="171" t="str">
        <f>IF(B184&gt;0,CONCATENATE("2vii_",'Valoració '!$D$7,"00",A184)," ")</f>
        <v xml:space="preserve"> </v>
      </c>
    </row>
    <row r="185" spans="1:8">
      <c r="A185" s="166">
        <v>178</v>
      </c>
      <c r="B185" s="43"/>
      <c r="C185" s="24"/>
      <c r="D185" s="158"/>
      <c r="E185" s="24"/>
      <c r="F185" s="24"/>
      <c r="G185" s="162" cm="1">
        <f t="array" ref="G185">_xlfn.XLOOKUP(B185,Tabla3[[#All],[name]],Tabla3[[#All],[point]],0,0)</f>
        <v>0</v>
      </c>
      <c r="H185" s="171" t="str">
        <f>IF(B185&gt;0,CONCATENATE("2vii_",'Valoració '!$D$7,"00",A185)," ")</f>
        <v xml:space="preserve"> </v>
      </c>
    </row>
    <row r="186" spans="1:8">
      <c r="A186" s="166">
        <v>179</v>
      </c>
      <c r="B186" s="43"/>
      <c r="C186" s="24"/>
      <c r="D186" s="158"/>
      <c r="E186" s="24"/>
      <c r="F186" s="24"/>
      <c r="G186" s="162" cm="1">
        <f t="array" ref="G186">_xlfn.XLOOKUP(B186,Tabla3[[#All],[name]],Tabla3[[#All],[point]],0,0)</f>
        <v>0</v>
      </c>
      <c r="H186" s="171" t="str">
        <f>IF(B186&gt;0,CONCATENATE("2vii_",'Valoració '!$D$7,"00",A186)," ")</f>
        <v xml:space="preserve"> </v>
      </c>
    </row>
    <row r="187" spans="1:8">
      <c r="A187" s="166">
        <v>180</v>
      </c>
      <c r="B187" s="43"/>
      <c r="C187" s="24"/>
      <c r="D187" s="158"/>
      <c r="E187" s="24"/>
      <c r="F187" s="24"/>
      <c r="G187" s="162" cm="1">
        <f t="array" ref="G187">_xlfn.XLOOKUP(B187,Tabla3[[#All],[name]],Tabla3[[#All],[point]],0,0)</f>
        <v>0</v>
      </c>
      <c r="H187" s="171" t="str">
        <f>IF(B187&gt;0,CONCATENATE("2vii_",'Valoració '!$D$7,"00",A187)," ")</f>
        <v xml:space="preserve"> </v>
      </c>
    </row>
    <row r="188" spans="1:8">
      <c r="A188" s="166">
        <v>181</v>
      </c>
      <c r="B188" s="43"/>
      <c r="C188" s="24"/>
      <c r="D188" s="158"/>
      <c r="E188" s="24"/>
      <c r="F188" s="24"/>
      <c r="G188" s="162" cm="1">
        <f t="array" ref="G188">_xlfn.XLOOKUP(B188,Tabla3[[#All],[name]],Tabla3[[#All],[point]],0,0)</f>
        <v>0</v>
      </c>
      <c r="H188" s="171" t="str">
        <f>IF(B188&gt;0,CONCATENATE("2vii_",'Valoració '!$D$7,"00",A188)," ")</f>
        <v xml:space="preserve"> </v>
      </c>
    </row>
    <row r="189" spans="1:8">
      <c r="A189" s="166">
        <v>182</v>
      </c>
      <c r="B189" s="43"/>
      <c r="C189" s="24"/>
      <c r="D189" s="158"/>
      <c r="E189" s="24"/>
      <c r="F189" s="24"/>
      <c r="G189" s="162" cm="1">
        <f t="array" ref="G189">_xlfn.XLOOKUP(B189,Tabla3[[#All],[name]],Tabla3[[#All],[point]],0,0)</f>
        <v>0</v>
      </c>
      <c r="H189" s="171" t="str">
        <f>IF(B189&gt;0,CONCATENATE("2vii_",'Valoració '!$D$7,"00",A189)," ")</f>
        <v xml:space="preserve"> </v>
      </c>
    </row>
    <row r="190" spans="1:8">
      <c r="A190" s="166">
        <v>183</v>
      </c>
      <c r="B190" s="43"/>
      <c r="C190" s="24"/>
      <c r="D190" s="158"/>
      <c r="E190" s="24"/>
      <c r="F190" s="24"/>
      <c r="G190" s="162" cm="1">
        <f t="array" ref="G190">_xlfn.XLOOKUP(B190,Tabla3[[#All],[name]],Tabla3[[#All],[point]],0,0)</f>
        <v>0</v>
      </c>
      <c r="H190" s="171" t="str">
        <f>IF(B190&gt;0,CONCATENATE("2vii_",'Valoració '!$D$7,"00",A190)," ")</f>
        <v xml:space="preserve"> </v>
      </c>
    </row>
    <row r="191" spans="1:8">
      <c r="A191" s="166">
        <v>184</v>
      </c>
      <c r="B191" s="43"/>
      <c r="C191" s="24"/>
      <c r="D191" s="158"/>
      <c r="E191" s="24"/>
      <c r="F191" s="24"/>
      <c r="G191" s="162" cm="1">
        <f t="array" ref="G191">_xlfn.XLOOKUP(B191,Tabla3[[#All],[name]],Tabla3[[#All],[point]],0,0)</f>
        <v>0</v>
      </c>
      <c r="H191" s="171" t="str">
        <f>IF(B191&gt;0,CONCATENATE("2vii_",'Valoració '!$D$7,"00",A191)," ")</f>
        <v xml:space="preserve"> </v>
      </c>
    </row>
    <row r="192" spans="1:8">
      <c r="A192" s="166">
        <v>185</v>
      </c>
      <c r="B192" s="43"/>
      <c r="C192" s="24"/>
      <c r="D192" s="158"/>
      <c r="E192" s="24"/>
      <c r="F192" s="24"/>
      <c r="G192" s="162" cm="1">
        <f t="array" ref="G192">_xlfn.XLOOKUP(B192,Tabla3[[#All],[name]],Tabla3[[#All],[point]],0,0)</f>
        <v>0</v>
      </c>
      <c r="H192" s="171" t="str">
        <f>IF(B192&gt;0,CONCATENATE("2vii_",'Valoració '!$D$7,"00",A192)," ")</f>
        <v xml:space="preserve"> </v>
      </c>
    </row>
    <row r="193" spans="1:8">
      <c r="A193" s="166">
        <v>186</v>
      </c>
      <c r="B193" s="43"/>
      <c r="C193" s="24"/>
      <c r="D193" s="158"/>
      <c r="E193" s="24"/>
      <c r="F193" s="24"/>
      <c r="G193" s="162" cm="1">
        <f t="array" ref="G193">_xlfn.XLOOKUP(B193,Tabla3[[#All],[name]],Tabla3[[#All],[point]],0,0)</f>
        <v>0</v>
      </c>
      <c r="H193" s="171" t="str">
        <f>IF(B193&gt;0,CONCATENATE("2vii_",'Valoració '!$D$7,"00",A193)," ")</f>
        <v xml:space="preserve"> </v>
      </c>
    </row>
    <row r="194" spans="1:8">
      <c r="A194" s="166">
        <v>187</v>
      </c>
      <c r="B194" s="43"/>
      <c r="C194" s="24"/>
      <c r="D194" s="158"/>
      <c r="E194" s="24"/>
      <c r="F194" s="24"/>
      <c r="G194" s="162" cm="1">
        <f t="array" ref="G194">_xlfn.XLOOKUP(B194,Tabla3[[#All],[name]],Tabla3[[#All],[point]],0,0)</f>
        <v>0</v>
      </c>
      <c r="H194" s="171" t="str">
        <f>IF(B194&gt;0,CONCATENATE("2vii_",'Valoració '!$D$7,"00",A194)," ")</f>
        <v xml:space="preserve"> </v>
      </c>
    </row>
    <row r="195" spans="1:8">
      <c r="A195" s="166">
        <v>188</v>
      </c>
      <c r="B195" s="43"/>
      <c r="C195" s="24"/>
      <c r="D195" s="158"/>
      <c r="E195" s="24"/>
      <c r="F195" s="24"/>
      <c r="G195" s="162" cm="1">
        <f t="array" ref="G195">_xlfn.XLOOKUP(B195,Tabla3[[#All],[name]],Tabla3[[#All],[point]],0,0)</f>
        <v>0</v>
      </c>
      <c r="H195" s="171" t="str">
        <f>IF(B195&gt;0,CONCATENATE("2vii_",'Valoració '!$D$7,"00",A195)," ")</f>
        <v xml:space="preserve"> </v>
      </c>
    </row>
    <row r="196" spans="1:8">
      <c r="A196" s="166">
        <v>189</v>
      </c>
      <c r="B196" s="43"/>
      <c r="C196" s="24"/>
      <c r="D196" s="158"/>
      <c r="E196" s="24"/>
      <c r="F196" s="24"/>
      <c r="G196" s="162" cm="1">
        <f t="array" ref="G196">_xlfn.XLOOKUP(B196,Tabla3[[#All],[name]],Tabla3[[#All],[point]],0,0)</f>
        <v>0</v>
      </c>
      <c r="H196" s="171" t="str">
        <f>IF(B196&gt;0,CONCATENATE("2vii_",'Valoració '!$D$7,"00",A196)," ")</f>
        <v xml:space="preserve"> </v>
      </c>
    </row>
    <row r="197" spans="1:8">
      <c r="A197" s="166">
        <v>190</v>
      </c>
      <c r="B197" s="43"/>
      <c r="C197" s="24"/>
      <c r="D197" s="158"/>
      <c r="E197" s="24"/>
      <c r="F197" s="24"/>
      <c r="G197" s="162" cm="1">
        <f t="array" ref="G197">_xlfn.XLOOKUP(B197,Tabla3[[#All],[name]],Tabla3[[#All],[point]],0,0)</f>
        <v>0</v>
      </c>
      <c r="H197" s="171" t="str">
        <f>IF(B197&gt;0,CONCATENATE("2vii_",'Valoració '!$D$7,"00",A197)," ")</f>
        <v xml:space="preserve"> </v>
      </c>
    </row>
    <row r="198" spans="1:8">
      <c r="A198" s="166">
        <v>191</v>
      </c>
      <c r="B198" s="43"/>
      <c r="C198" s="24"/>
      <c r="D198" s="158"/>
      <c r="E198" s="24"/>
      <c r="F198" s="24"/>
      <c r="G198" s="162" cm="1">
        <f t="array" ref="G198">_xlfn.XLOOKUP(B198,Tabla3[[#All],[name]],Tabla3[[#All],[point]],0,0)</f>
        <v>0</v>
      </c>
      <c r="H198" s="171" t="str">
        <f>IF(B198&gt;0,CONCATENATE("2vii_",'Valoració '!$D$7,"00",A198)," ")</f>
        <v xml:space="preserve"> </v>
      </c>
    </row>
    <row r="199" spans="1:8">
      <c r="A199" s="166">
        <v>192</v>
      </c>
      <c r="B199" s="43"/>
      <c r="C199" s="24"/>
      <c r="D199" s="158"/>
      <c r="E199" s="24"/>
      <c r="F199" s="24"/>
      <c r="G199" s="162" cm="1">
        <f t="array" ref="G199">_xlfn.XLOOKUP(B199,Tabla3[[#All],[name]],Tabla3[[#All],[point]],0,0)</f>
        <v>0</v>
      </c>
      <c r="H199" s="171" t="str">
        <f>IF(B199&gt;0,CONCATENATE("2vii_",'Valoració '!$D$7,"00",A199)," ")</f>
        <v xml:space="preserve"> </v>
      </c>
    </row>
    <row r="200" spans="1:8">
      <c r="A200" s="166">
        <v>193</v>
      </c>
      <c r="B200" s="43"/>
      <c r="C200" s="24"/>
      <c r="D200" s="158"/>
      <c r="E200" s="24"/>
      <c r="F200" s="24"/>
      <c r="G200" s="162" cm="1">
        <f t="array" ref="G200">_xlfn.XLOOKUP(B200,Tabla3[[#All],[name]],Tabla3[[#All],[point]],0,0)</f>
        <v>0</v>
      </c>
      <c r="H200" s="171" t="str">
        <f>IF(B200&gt;0,CONCATENATE("2vii_",'Valoració '!$D$7,"00",A200)," ")</f>
        <v xml:space="preserve"> </v>
      </c>
    </row>
    <row r="201" spans="1:8">
      <c r="A201" s="166">
        <v>194</v>
      </c>
      <c r="B201" s="43"/>
      <c r="C201" s="24"/>
      <c r="D201" s="158"/>
      <c r="E201" s="24"/>
      <c r="F201" s="24"/>
      <c r="G201" s="162" cm="1">
        <f t="array" ref="G201">_xlfn.XLOOKUP(B201,Tabla3[[#All],[name]],Tabla3[[#All],[point]],0,0)</f>
        <v>0</v>
      </c>
      <c r="H201" s="171" t="str">
        <f>IF(B201&gt;0,CONCATENATE("2vii_",'Valoració '!$D$7,"00",A201)," ")</f>
        <v xml:space="preserve"> </v>
      </c>
    </row>
    <row r="202" spans="1:8">
      <c r="A202" s="166">
        <v>195</v>
      </c>
      <c r="B202" s="43"/>
      <c r="C202" s="24"/>
      <c r="D202" s="158"/>
      <c r="E202" s="24"/>
      <c r="F202" s="24"/>
      <c r="G202" s="162" cm="1">
        <f t="array" ref="G202">_xlfn.XLOOKUP(B202,Tabla3[[#All],[name]],Tabla3[[#All],[point]],0,0)</f>
        <v>0</v>
      </c>
      <c r="H202" s="171" t="str">
        <f>IF(B202&gt;0,CONCATENATE("2vii_",'Valoració '!$D$7,"00",A202)," ")</f>
        <v xml:space="preserve"> </v>
      </c>
    </row>
    <row r="203" spans="1:8">
      <c r="A203" s="166">
        <v>196</v>
      </c>
      <c r="B203" s="43"/>
      <c r="C203" s="24"/>
      <c r="D203" s="158"/>
      <c r="E203" s="24"/>
      <c r="F203" s="24"/>
      <c r="G203" s="162" cm="1">
        <f t="array" ref="G203">_xlfn.XLOOKUP(B203,Tabla3[[#All],[name]],Tabla3[[#All],[point]],0,0)</f>
        <v>0</v>
      </c>
      <c r="H203" s="171" t="str">
        <f>IF(B203&gt;0,CONCATENATE("2vii_",'Valoració '!$D$7,"00",A203)," ")</f>
        <v xml:space="preserve"> </v>
      </c>
    </row>
    <row r="204" spans="1:8">
      <c r="A204" s="166">
        <v>197</v>
      </c>
      <c r="B204" s="43"/>
      <c r="C204" s="24"/>
      <c r="D204" s="158"/>
      <c r="E204" s="24"/>
      <c r="F204" s="24"/>
      <c r="G204" s="162" cm="1">
        <f t="array" ref="G204">_xlfn.XLOOKUP(B204,Tabla3[[#All],[name]],Tabla3[[#All],[point]],0,0)</f>
        <v>0</v>
      </c>
      <c r="H204" s="171" t="str">
        <f>IF(B204&gt;0,CONCATENATE("2vii_",'Valoració '!$D$7,"00",A204)," ")</f>
        <v xml:space="preserve"> </v>
      </c>
    </row>
    <row r="205" spans="1:8">
      <c r="A205" s="166">
        <v>198</v>
      </c>
      <c r="B205" s="43"/>
      <c r="C205" s="24"/>
      <c r="D205" s="158"/>
      <c r="E205" s="24"/>
      <c r="F205" s="24"/>
      <c r="G205" s="162" cm="1">
        <f t="array" ref="G205">_xlfn.XLOOKUP(B205,Tabla3[[#All],[name]],Tabla3[[#All],[point]],0,0)</f>
        <v>0</v>
      </c>
      <c r="H205" s="171" t="str">
        <f>IF(B205&gt;0,CONCATENATE("2vii_",'Valoració '!$D$7,"00",A205)," ")</f>
        <v xml:space="preserve"> </v>
      </c>
    </row>
    <row r="206" spans="1:8">
      <c r="A206" s="166">
        <v>199</v>
      </c>
      <c r="B206" s="43"/>
      <c r="C206" s="24"/>
      <c r="D206" s="158"/>
      <c r="E206" s="24"/>
      <c r="F206" s="24"/>
      <c r="G206" s="162" cm="1">
        <f t="array" ref="G206">_xlfn.XLOOKUP(B206,Tabla3[[#All],[name]],Tabla3[[#All],[point]],0,0)</f>
        <v>0</v>
      </c>
      <c r="H206" s="171" t="str">
        <f>IF(B206&gt;0,CONCATENATE("2vii_",'Valoració '!$D$7,"00",A206)," ")</f>
        <v xml:space="preserve"> </v>
      </c>
    </row>
    <row r="207" spans="1:8">
      <c r="A207" s="166">
        <v>200</v>
      </c>
      <c r="B207" s="43"/>
      <c r="C207" s="24"/>
      <c r="D207" s="158"/>
      <c r="E207" s="24"/>
      <c r="F207" s="24"/>
      <c r="G207" s="162" cm="1">
        <f t="array" ref="G207">_xlfn.XLOOKUP(B207,Tabla3[[#All],[name]],Tabla3[[#All],[point]],0,0)</f>
        <v>0</v>
      </c>
      <c r="H207" s="171" t="str">
        <f>IF(B207&gt;0,CONCATENATE("2vii_",'Valoració '!$D$7,"00",A207)," ")</f>
        <v xml:space="preserve"> </v>
      </c>
    </row>
    <row r="208" spans="1:8">
      <c r="A208" s="166">
        <v>201</v>
      </c>
      <c r="B208" s="43"/>
      <c r="C208" s="24"/>
      <c r="D208" s="158"/>
      <c r="E208" s="24"/>
      <c r="F208" s="24"/>
      <c r="G208" s="162" cm="1">
        <f t="array" ref="G208">_xlfn.XLOOKUP(B208,Tabla3[[#All],[name]],Tabla3[[#All],[point]],0,0)</f>
        <v>0</v>
      </c>
      <c r="H208" s="171" t="str">
        <f>IF(B208&gt;0,CONCATENATE("2vii_",'Valoració '!$D$7,"00",A208)," ")</f>
        <v xml:space="preserve"> </v>
      </c>
    </row>
    <row r="209" spans="1:8">
      <c r="A209" s="166">
        <v>202</v>
      </c>
      <c r="B209" s="43"/>
      <c r="C209" s="24"/>
      <c r="D209" s="158"/>
      <c r="E209" s="24"/>
      <c r="F209" s="24"/>
      <c r="G209" s="162" cm="1">
        <f t="array" ref="G209">_xlfn.XLOOKUP(B209,Tabla3[[#All],[name]],Tabla3[[#All],[point]],0,0)</f>
        <v>0</v>
      </c>
      <c r="H209" s="171" t="str">
        <f>IF(B209&gt;0,CONCATENATE("2vii_",'Valoració '!$D$7,"00",A209)," ")</f>
        <v xml:space="preserve"> </v>
      </c>
    </row>
    <row r="210" spans="1:8">
      <c r="A210" s="166">
        <v>203</v>
      </c>
      <c r="B210" s="43"/>
      <c r="C210" s="24"/>
      <c r="D210" s="158"/>
      <c r="E210" s="24"/>
      <c r="F210" s="24"/>
      <c r="G210" s="162" cm="1">
        <f t="array" ref="G210">_xlfn.XLOOKUP(B210,Tabla3[[#All],[name]],Tabla3[[#All],[point]],0,0)</f>
        <v>0</v>
      </c>
      <c r="H210" s="171" t="str">
        <f>IF(B210&gt;0,CONCATENATE("2vii_",'Valoració '!$D$7,"00",A210)," ")</f>
        <v xml:space="preserve"> </v>
      </c>
    </row>
    <row r="211" spans="1:8">
      <c r="A211" s="166">
        <v>204</v>
      </c>
      <c r="B211" s="43"/>
      <c r="C211" s="24"/>
      <c r="D211" s="158"/>
      <c r="E211" s="24"/>
      <c r="F211" s="24"/>
      <c r="G211" s="162" cm="1">
        <f t="array" ref="G211">_xlfn.XLOOKUP(B211,Tabla3[[#All],[name]],Tabla3[[#All],[point]],0,0)</f>
        <v>0</v>
      </c>
      <c r="H211" s="171" t="str">
        <f>IF(B211&gt;0,CONCATENATE("2vii_",'Valoració '!$D$7,"00",A211)," ")</f>
        <v xml:space="preserve"> </v>
      </c>
    </row>
    <row r="212" spans="1:8">
      <c r="A212" s="166">
        <v>205</v>
      </c>
      <c r="B212" s="43"/>
      <c r="C212" s="24"/>
      <c r="D212" s="158"/>
      <c r="E212" s="24"/>
      <c r="F212" s="24"/>
      <c r="G212" s="162" cm="1">
        <f t="array" ref="G212">_xlfn.XLOOKUP(B212,Tabla3[[#All],[name]],Tabla3[[#All],[point]],0,0)</f>
        <v>0</v>
      </c>
      <c r="H212" s="171" t="str">
        <f>IF(B212&gt;0,CONCATENATE("2vii_",'Valoració '!$D$7,"00",A212)," ")</f>
        <v xml:space="preserve"> </v>
      </c>
    </row>
    <row r="213" spans="1:8">
      <c r="A213" s="166">
        <v>206</v>
      </c>
      <c r="B213" s="43"/>
      <c r="C213" s="24"/>
      <c r="D213" s="158"/>
      <c r="E213" s="24"/>
      <c r="F213" s="24"/>
      <c r="G213" s="162" cm="1">
        <f t="array" ref="G213">_xlfn.XLOOKUP(B213,Tabla3[[#All],[name]],Tabla3[[#All],[point]],0,0)</f>
        <v>0</v>
      </c>
      <c r="H213" s="171" t="str">
        <f>IF(B213&gt;0,CONCATENATE("2vii_",'Valoració '!$D$7,"00",A213)," ")</f>
        <v xml:space="preserve"> </v>
      </c>
    </row>
    <row r="214" spans="1:8">
      <c r="A214" s="166">
        <v>207</v>
      </c>
      <c r="B214" s="43"/>
      <c r="C214" s="24"/>
      <c r="D214" s="158"/>
      <c r="E214" s="24"/>
      <c r="F214" s="24"/>
      <c r="G214" s="162" cm="1">
        <f t="array" ref="G214">_xlfn.XLOOKUP(B214,Tabla3[[#All],[name]],Tabla3[[#All],[point]],0,0)</f>
        <v>0</v>
      </c>
      <c r="H214" s="171" t="str">
        <f>IF(B214&gt;0,CONCATENATE("2vii_",'Valoració '!$D$7,"00",A214)," ")</f>
        <v xml:space="preserve"> </v>
      </c>
    </row>
    <row r="215" spans="1:8">
      <c r="A215" s="166">
        <v>208</v>
      </c>
      <c r="B215" s="43"/>
      <c r="C215" s="24"/>
      <c r="D215" s="158"/>
      <c r="E215" s="24"/>
      <c r="F215" s="24"/>
      <c r="G215" s="162" cm="1">
        <f t="array" ref="G215">_xlfn.XLOOKUP(B215,Tabla3[[#All],[name]],Tabla3[[#All],[point]],0,0)</f>
        <v>0</v>
      </c>
      <c r="H215" s="171" t="str">
        <f>IF(B215&gt;0,CONCATENATE("2vii_",'Valoració '!$D$7,"00",A215)," ")</f>
        <v xml:space="preserve"> </v>
      </c>
    </row>
    <row r="216" spans="1:8">
      <c r="A216" s="166">
        <v>209</v>
      </c>
      <c r="B216" s="43"/>
      <c r="C216" s="24"/>
      <c r="D216" s="158"/>
      <c r="E216" s="24"/>
      <c r="F216" s="24"/>
      <c r="G216" s="162" cm="1">
        <f t="array" ref="G216">_xlfn.XLOOKUP(B216,Tabla3[[#All],[name]],Tabla3[[#All],[point]],0,0)</f>
        <v>0</v>
      </c>
      <c r="H216" s="171" t="str">
        <f>IF(B216&gt;0,CONCATENATE("2vii_",'Valoració '!$D$7,"00",A216)," ")</f>
        <v xml:space="preserve"> </v>
      </c>
    </row>
    <row r="217" spans="1:8">
      <c r="A217" s="166">
        <v>210</v>
      </c>
      <c r="B217" s="43"/>
      <c r="C217" s="24"/>
      <c r="D217" s="158"/>
      <c r="E217" s="24"/>
      <c r="F217" s="24"/>
      <c r="G217" s="162" cm="1">
        <f t="array" ref="G217">_xlfn.XLOOKUP(B217,Tabla3[[#All],[name]],Tabla3[[#All],[point]],0,0)</f>
        <v>0</v>
      </c>
      <c r="H217" s="171" t="str">
        <f>IF(B217&gt;0,CONCATENATE("2vii_",'Valoració '!$D$7,"00",A217)," ")</f>
        <v xml:space="preserve"> </v>
      </c>
    </row>
    <row r="218" spans="1:8">
      <c r="A218" s="166">
        <v>211</v>
      </c>
      <c r="B218" s="43"/>
      <c r="C218" s="24"/>
      <c r="D218" s="158"/>
      <c r="E218" s="24"/>
      <c r="F218" s="24"/>
      <c r="G218" s="162" cm="1">
        <f t="array" ref="G218">_xlfn.XLOOKUP(B218,Tabla3[[#All],[name]],Tabla3[[#All],[point]],0,0)</f>
        <v>0</v>
      </c>
      <c r="H218" s="171" t="str">
        <f>IF(B218&gt;0,CONCATENATE("2vii_",'Valoració '!$D$7,"00",A218)," ")</f>
        <v xml:space="preserve"> </v>
      </c>
    </row>
    <row r="219" spans="1:8">
      <c r="A219" s="166">
        <v>212</v>
      </c>
      <c r="B219" s="43"/>
      <c r="C219" s="24"/>
      <c r="D219" s="158"/>
      <c r="E219" s="24"/>
      <c r="F219" s="24"/>
      <c r="G219" s="162" cm="1">
        <f t="array" ref="G219">_xlfn.XLOOKUP(B219,Tabla3[[#All],[name]],Tabla3[[#All],[point]],0,0)</f>
        <v>0</v>
      </c>
      <c r="H219" s="171" t="str">
        <f>IF(B219&gt;0,CONCATENATE("2vii_",'Valoració '!$D$7,"00",A219)," ")</f>
        <v xml:space="preserve"> </v>
      </c>
    </row>
    <row r="220" spans="1:8">
      <c r="A220" s="166">
        <v>213</v>
      </c>
      <c r="B220" s="43"/>
      <c r="C220" s="24"/>
      <c r="D220" s="158"/>
      <c r="E220" s="24"/>
      <c r="F220" s="24"/>
      <c r="G220" s="162" cm="1">
        <f t="array" ref="G220">_xlfn.XLOOKUP(B220,Tabla3[[#All],[name]],Tabla3[[#All],[point]],0,0)</f>
        <v>0</v>
      </c>
      <c r="H220" s="171" t="str">
        <f>IF(B220&gt;0,CONCATENATE("2vii_",'Valoració '!$D$7,"00",A220)," ")</f>
        <v xml:space="preserve"> </v>
      </c>
    </row>
    <row r="221" spans="1:8">
      <c r="A221" s="166">
        <v>214</v>
      </c>
      <c r="B221" s="43"/>
      <c r="C221" s="24"/>
      <c r="D221" s="158"/>
      <c r="E221" s="24"/>
      <c r="F221" s="24"/>
      <c r="G221" s="162" cm="1">
        <f t="array" ref="G221">_xlfn.XLOOKUP(B221,Tabla3[[#All],[name]],Tabla3[[#All],[point]],0,0)</f>
        <v>0</v>
      </c>
      <c r="H221" s="171" t="str">
        <f>IF(B221&gt;0,CONCATENATE("2vii_",'Valoració '!$D$7,"00",A221)," ")</f>
        <v xml:space="preserve"> </v>
      </c>
    </row>
    <row r="222" spans="1:8">
      <c r="A222" s="166">
        <v>215</v>
      </c>
      <c r="B222" s="43"/>
      <c r="C222" s="24"/>
      <c r="D222" s="158"/>
      <c r="E222" s="24"/>
      <c r="F222" s="24"/>
      <c r="G222" s="162" cm="1">
        <f t="array" ref="G222">_xlfn.XLOOKUP(B222,Tabla3[[#All],[name]],Tabla3[[#All],[point]],0,0)</f>
        <v>0</v>
      </c>
      <c r="H222" s="171" t="str">
        <f>IF(B222&gt;0,CONCATENATE("2vii_",'Valoració '!$D$7,"00",A222)," ")</f>
        <v xml:space="preserve"> </v>
      </c>
    </row>
    <row r="223" spans="1:8">
      <c r="A223" s="166">
        <v>216</v>
      </c>
      <c r="B223" s="43"/>
      <c r="C223" s="24"/>
      <c r="D223" s="158"/>
      <c r="E223" s="24"/>
      <c r="F223" s="24"/>
      <c r="G223" s="162" cm="1">
        <f t="array" ref="G223">_xlfn.XLOOKUP(B223,Tabla3[[#All],[name]],Tabla3[[#All],[point]],0,0)</f>
        <v>0</v>
      </c>
      <c r="H223" s="171" t="str">
        <f>IF(B223&gt;0,CONCATENATE("2vii_",'Valoració '!$D$7,"00",A223)," ")</f>
        <v xml:space="preserve"> </v>
      </c>
    </row>
    <row r="224" spans="1:8">
      <c r="A224" s="166">
        <v>217</v>
      </c>
      <c r="B224" s="43"/>
      <c r="C224" s="24"/>
      <c r="D224" s="158"/>
      <c r="E224" s="24"/>
      <c r="F224" s="24"/>
      <c r="G224" s="162" cm="1">
        <f t="array" ref="G224">_xlfn.XLOOKUP(B224,Tabla3[[#All],[name]],Tabla3[[#All],[point]],0,0)</f>
        <v>0</v>
      </c>
      <c r="H224" s="171" t="str">
        <f>IF(B224&gt;0,CONCATENATE("2vii_",'Valoració '!$D$7,"00",A224)," ")</f>
        <v xml:space="preserve"> </v>
      </c>
    </row>
    <row r="225" spans="1:8">
      <c r="A225" s="166">
        <v>218</v>
      </c>
      <c r="B225" s="43"/>
      <c r="C225" s="24"/>
      <c r="D225" s="158"/>
      <c r="E225" s="24"/>
      <c r="F225" s="24"/>
      <c r="G225" s="162" cm="1">
        <f t="array" ref="G225">_xlfn.XLOOKUP(B225,Tabla3[[#All],[name]],Tabla3[[#All],[point]],0,0)</f>
        <v>0</v>
      </c>
      <c r="H225" s="171" t="str">
        <f>IF(B225&gt;0,CONCATENATE("2vii_",'Valoració '!$D$7,"00",A225)," ")</f>
        <v xml:space="preserve"> </v>
      </c>
    </row>
    <row r="226" spans="1:8">
      <c r="A226" s="166">
        <v>219</v>
      </c>
      <c r="B226" s="43"/>
      <c r="C226" s="24"/>
      <c r="D226" s="158"/>
      <c r="E226" s="24"/>
      <c r="F226" s="24"/>
      <c r="G226" s="162" cm="1">
        <f t="array" ref="G226">_xlfn.XLOOKUP(B226,Tabla3[[#All],[name]],Tabla3[[#All],[point]],0,0)</f>
        <v>0</v>
      </c>
      <c r="H226" s="171" t="str">
        <f>IF(B226&gt;0,CONCATENATE("2vii_",'Valoració '!$D$7,"00",A226)," ")</f>
        <v xml:space="preserve"> </v>
      </c>
    </row>
    <row r="227" spans="1:8">
      <c r="A227" s="166">
        <v>220</v>
      </c>
      <c r="B227" s="43"/>
      <c r="C227" s="24"/>
      <c r="D227" s="158"/>
      <c r="E227" s="24"/>
      <c r="F227" s="24"/>
      <c r="G227" s="162" cm="1">
        <f t="array" ref="G227">_xlfn.XLOOKUP(B227,Tabla3[[#All],[name]],Tabla3[[#All],[point]],0,0)</f>
        <v>0</v>
      </c>
      <c r="H227" s="171" t="str">
        <f>IF(B227&gt;0,CONCATENATE("2vii_",'Valoració '!$D$7,"00",A227)," ")</f>
        <v xml:space="preserve"> </v>
      </c>
    </row>
    <row r="228" spans="1:8">
      <c r="A228" s="166">
        <v>221</v>
      </c>
      <c r="B228" s="43"/>
      <c r="C228" s="24"/>
      <c r="D228" s="158"/>
      <c r="E228" s="24"/>
      <c r="F228" s="24"/>
      <c r="G228" s="162" cm="1">
        <f t="array" ref="G228">_xlfn.XLOOKUP(B228,Tabla3[[#All],[name]],Tabla3[[#All],[point]],0,0)</f>
        <v>0</v>
      </c>
      <c r="H228" s="171" t="str">
        <f>IF(B228&gt;0,CONCATENATE("2vii_",'Valoració '!$D$7,"00",A228)," ")</f>
        <v xml:space="preserve"> </v>
      </c>
    </row>
    <row r="229" spans="1:8">
      <c r="A229" s="166">
        <v>222</v>
      </c>
      <c r="B229" s="43"/>
      <c r="C229" s="24"/>
      <c r="D229" s="158"/>
      <c r="E229" s="24"/>
      <c r="F229" s="24"/>
      <c r="G229" s="162" cm="1">
        <f t="array" ref="G229">_xlfn.XLOOKUP(B229,Tabla3[[#All],[name]],Tabla3[[#All],[point]],0,0)</f>
        <v>0</v>
      </c>
      <c r="H229" s="171" t="str">
        <f>IF(B229&gt;0,CONCATENATE("2vii_",'Valoració '!$D$7,"00",A229)," ")</f>
        <v xml:space="preserve"> </v>
      </c>
    </row>
    <row r="230" spans="1:8">
      <c r="A230" s="166">
        <v>223</v>
      </c>
      <c r="B230" s="43"/>
      <c r="C230" s="24"/>
      <c r="D230" s="158"/>
      <c r="E230" s="24"/>
      <c r="F230" s="24"/>
      <c r="G230" s="162" cm="1">
        <f t="array" ref="G230">_xlfn.XLOOKUP(B230,Tabla3[[#All],[name]],Tabla3[[#All],[point]],0,0)</f>
        <v>0</v>
      </c>
      <c r="H230" s="171" t="str">
        <f>IF(B230&gt;0,CONCATENATE("2vii_",'Valoració '!$D$7,"00",A230)," ")</f>
        <v xml:space="preserve"> </v>
      </c>
    </row>
    <row r="231" spans="1:8">
      <c r="A231" s="166">
        <v>224</v>
      </c>
      <c r="B231" s="43"/>
      <c r="C231" s="24"/>
      <c r="D231" s="158"/>
      <c r="E231" s="24"/>
      <c r="F231" s="24"/>
      <c r="G231" s="162" cm="1">
        <f t="array" ref="G231">_xlfn.XLOOKUP(B231,Tabla3[[#All],[name]],Tabla3[[#All],[point]],0,0)</f>
        <v>0</v>
      </c>
      <c r="H231" s="171" t="str">
        <f>IF(B231&gt;0,CONCATENATE("2vii_",'Valoració '!$D$7,"00",A231)," ")</f>
        <v xml:space="preserve"> </v>
      </c>
    </row>
    <row r="232" spans="1:8">
      <c r="A232" s="166">
        <v>225</v>
      </c>
      <c r="B232" s="43"/>
      <c r="C232" s="24"/>
      <c r="D232" s="158"/>
      <c r="E232" s="24"/>
      <c r="F232" s="24"/>
      <c r="G232" s="162" cm="1">
        <f t="array" ref="G232">_xlfn.XLOOKUP(B232,Tabla3[[#All],[name]],Tabla3[[#All],[point]],0,0)</f>
        <v>0</v>
      </c>
      <c r="H232" s="171" t="str">
        <f>IF(B232&gt;0,CONCATENATE("2vii_",'Valoració '!$D$7,"00",A232)," ")</f>
        <v xml:space="preserve"> </v>
      </c>
    </row>
    <row r="233" spans="1:8">
      <c r="A233" s="166">
        <v>226</v>
      </c>
      <c r="B233" s="43"/>
      <c r="C233" s="24"/>
      <c r="D233" s="158"/>
      <c r="E233" s="24"/>
      <c r="F233" s="24"/>
      <c r="G233" s="162" cm="1">
        <f t="array" ref="G233">_xlfn.XLOOKUP(B233,Tabla3[[#All],[name]],Tabla3[[#All],[point]],0,0)</f>
        <v>0</v>
      </c>
      <c r="H233" s="171" t="str">
        <f>IF(B233&gt;0,CONCATENATE("2vii_",'Valoració '!$D$7,"00",A233)," ")</f>
        <v xml:space="preserve"> </v>
      </c>
    </row>
    <row r="234" spans="1:8">
      <c r="A234" s="166">
        <v>227</v>
      </c>
      <c r="B234" s="43"/>
      <c r="C234" s="24"/>
      <c r="D234" s="158"/>
      <c r="E234" s="24"/>
      <c r="F234" s="24"/>
      <c r="G234" s="162" cm="1">
        <f t="array" ref="G234">_xlfn.XLOOKUP(B234,Tabla3[[#All],[name]],Tabla3[[#All],[point]],0,0)</f>
        <v>0</v>
      </c>
      <c r="H234" s="171" t="str">
        <f>IF(B234&gt;0,CONCATENATE("2vii_",'Valoració '!$D$7,"00",A234)," ")</f>
        <v xml:space="preserve"> </v>
      </c>
    </row>
    <row r="235" spans="1:8">
      <c r="A235" s="166">
        <v>228</v>
      </c>
      <c r="B235" s="43"/>
      <c r="C235" s="24"/>
      <c r="D235" s="158"/>
      <c r="E235" s="24"/>
      <c r="F235" s="24"/>
      <c r="G235" s="162" cm="1">
        <f t="array" ref="G235">_xlfn.XLOOKUP(B235,Tabla3[[#All],[name]],Tabla3[[#All],[point]],0,0)</f>
        <v>0</v>
      </c>
      <c r="H235" s="171" t="str">
        <f>IF(B235&gt;0,CONCATENATE("2vii_",'Valoració '!$D$7,"00",A235)," ")</f>
        <v xml:space="preserve"> </v>
      </c>
    </row>
    <row r="236" spans="1:8">
      <c r="A236" s="166">
        <v>229</v>
      </c>
      <c r="B236" s="43"/>
      <c r="C236" s="24"/>
      <c r="D236" s="158"/>
      <c r="E236" s="24"/>
      <c r="F236" s="24"/>
      <c r="G236" s="162" cm="1">
        <f t="array" ref="G236">_xlfn.XLOOKUP(B236,Tabla3[[#All],[name]],Tabla3[[#All],[point]],0,0)</f>
        <v>0</v>
      </c>
      <c r="H236" s="171" t="str">
        <f>IF(B236&gt;0,CONCATENATE("2vii_",'Valoració '!$D$7,"00",A236)," ")</f>
        <v xml:space="preserve"> </v>
      </c>
    </row>
    <row r="237" spans="1:8">
      <c r="A237" s="166">
        <v>230</v>
      </c>
      <c r="B237" s="43"/>
      <c r="C237" s="24"/>
      <c r="D237" s="158"/>
      <c r="E237" s="24"/>
      <c r="F237" s="24"/>
      <c r="G237" s="162" cm="1">
        <f t="array" ref="G237">_xlfn.XLOOKUP(B237,Tabla3[[#All],[name]],Tabla3[[#All],[point]],0,0)</f>
        <v>0</v>
      </c>
      <c r="H237" s="171" t="str">
        <f>IF(B237&gt;0,CONCATENATE("2vii_",'Valoració '!$D$7,"00",A237)," ")</f>
        <v xml:space="preserve"> </v>
      </c>
    </row>
    <row r="238" spans="1:8">
      <c r="A238" s="166">
        <v>231</v>
      </c>
      <c r="B238" s="43"/>
      <c r="C238" s="24"/>
      <c r="D238" s="158"/>
      <c r="E238" s="24"/>
      <c r="F238" s="24"/>
      <c r="G238" s="162" cm="1">
        <f t="array" ref="G238">_xlfn.XLOOKUP(B238,Tabla3[[#All],[name]],Tabla3[[#All],[point]],0,0)</f>
        <v>0</v>
      </c>
      <c r="H238" s="171" t="str">
        <f>IF(B238&gt;0,CONCATENATE("2vii_",'Valoració '!$D$7,"00",A238)," ")</f>
        <v xml:space="preserve"> </v>
      </c>
    </row>
    <row r="239" spans="1:8">
      <c r="A239" s="166">
        <v>232</v>
      </c>
      <c r="B239" s="43"/>
      <c r="C239" s="24"/>
      <c r="D239" s="158"/>
      <c r="E239" s="24"/>
      <c r="F239" s="24"/>
      <c r="G239" s="162" cm="1">
        <f t="array" ref="G239">_xlfn.XLOOKUP(B239,Tabla3[[#All],[name]],Tabla3[[#All],[point]],0,0)</f>
        <v>0</v>
      </c>
      <c r="H239" s="171" t="str">
        <f>IF(B239&gt;0,CONCATENATE("2vii_",'Valoració '!$D$7,"00",A239)," ")</f>
        <v xml:space="preserve"> </v>
      </c>
    </row>
    <row r="240" spans="1:8">
      <c r="A240" s="166">
        <v>233</v>
      </c>
      <c r="B240" s="43"/>
      <c r="C240" s="24"/>
      <c r="D240" s="158"/>
      <c r="E240" s="24"/>
      <c r="F240" s="24"/>
      <c r="G240" s="162" cm="1">
        <f t="array" ref="G240">_xlfn.XLOOKUP(B240,Tabla3[[#All],[name]],Tabla3[[#All],[point]],0,0)</f>
        <v>0</v>
      </c>
      <c r="H240" s="171" t="str">
        <f>IF(B240&gt;0,CONCATENATE("2vii_",'Valoració '!$D$7,"00",A240)," ")</f>
        <v xml:space="preserve"> </v>
      </c>
    </row>
    <row r="241" spans="1:8">
      <c r="A241" s="166">
        <v>234</v>
      </c>
      <c r="B241" s="43"/>
      <c r="C241" s="24"/>
      <c r="D241" s="158"/>
      <c r="E241" s="24"/>
      <c r="F241" s="24"/>
      <c r="G241" s="162" cm="1">
        <f t="array" ref="G241">_xlfn.XLOOKUP(B241,Tabla3[[#All],[name]],Tabla3[[#All],[point]],0,0)</f>
        <v>0</v>
      </c>
      <c r="H241" s="171" t="str">
        <f>IF(B241&gt;0,CONCATENATE("2vii_",'Valoració '!$D$7,"00",A241)," ")</f>
        <v xml:space="preserve"> </v>
      </c>
    </row>
    <row r="242" spans="1:8">
      <c r="A242" s="166">
        <v>235</v>
      </c>
      <c r="B242" s="43"/>
      <c r="C242" s="24"/>
      <c r="D242" s="158"/>
      <c r="E242" s="24"/>
      <c r="F242" s="24"/>
      <c r="G242" s="162" cm="1">
        <f t="array" ref="G242">_xlfn.XLOOKUP(B242,Tabla3[[#All],[name]],Tabla3[[#All],[point]],0,0)</f>
        <v>0</v>
      </c>
      <c r="H242" s="171" t="str">
        <f>IF(B242&gt;0,CONCATENATE("2vii_",'Valoració '!$D$7,"00",A242)," ")</f>
        <v xml:space="preserve"> </v>
      </c>
    </row>
    <row r="243" spans="1:8">
      <c r="A243" s="166">
        <v>236</v>
      </c>
      <c r="B243" s="43"/>
      <c r="C243" s="24"/>
      <c r="D243" s="158"/>
      <c r="E243" s="24"/>
      <c r="F243" s="24"/>
      <c r="G243" s="162" cm="1">
        <f t="array" ref="G243">_xlfn.XLOOKUP(B243,Tabla3[[#All],[name]],Tabla3[[#All],[point]],0,0)</f>
        <v>0</v>
      </c>
      <c r="H243" s="171" t="str">
        <f>IF(B243&gt;0,CONCATENATE("2vii_",'Valoració '!$D$7,"00",A243)," ")</f>
        <v xml:space="preserve"> </v>
      </c>
    </row>
    <row r="244" spans="1:8">
      <c r="A244" s="166">
        <v>237</v>
      </c>
      <c r="B244" s="43"/>
      <c r="C244" s="24"/>
      <c r="D244" s="158"/>
      <c r="E244" s="24"/>
      <c r="F244" s="24"/>
      <c r="G244" s="162" cm="1">
        <f t="array" ref="G244">_xlfn.XLOOKUP(B244,Tabla3[[#All],[name]],Tabla3[[#All],[point]],0,0)</f>
        <v>0</v>
      </c>
      <c r="H244" s="171" t="str">
        <f>IF(B244&gt;0,CONCATENATE("2vii_",'Valoració '!$D$7,"00",A244)," ")</f>
        <v xml:space="preserve"> </v>
      </c>
    </row>
    <row r="245" spans="1:8">
      <c r="A245" s="166">
        <v>238</v>
      </c>
      <c r="B245" s="43"/>
      <c r="C245" s="24"/>
      <c r="D245" s="158"/>
      <c r="E245" s="24"/>
      <c r="F245" s="24"/>
      <c r="G245" s="162" cm="1">
        <f t="array" ref="G245">_xlfn.XLOOKUP(B245,Tabla3[[#All],[name]],Tabla3[[#All],[point]],0,0)</f>
        <v>0</v>
      </c>
      <c r="H245" s="171" t="str">
        <f>IF(B245&gt;0,CONCATENATE("2vii_",'Valoració '!$D$7,"00",A245)," ")</f>
        <v xml:space="preserve"> </v>
      </c>
    </row>
    <row r="246" spans="1:8">
      <c r="A246" s="166">
        <v>239</v>
      </c>
      <c r="B246" s="43"/>
      <c r="C246" s="24"/>
      <c r="D246" s="158"/>
      <c r="E246" s="24"/>
      <c r="F246" s="24"/>
      <c r="G246" s="162" cm="1">
        <f t="array" ref="G246">_xlfn.XLOOKUP(B246,Tabla3[[#All],[name]],Tabla3[[#All],[point]],0,0)</f>
        <v>0</v>
      </c>
      <c r="H246" s="171" t="str">
        <f>IF(B246&gt;0,CONCATENATE("2vii_",'Valoració '!$D$7,"00",A246)," ")</f>
        <v xml:space="preserve"> </v>
      </c>
    </row>
    <row r="247" spans="1:8">
      <c r="A247" s="166">
        <v>240</v>
      </c>
      <c r="B247" s="43"/>
      <c r="C247" s="24"/>
      <c r="D247" s="158"/>
      <c r="E247" s="24"/>
      <c r="F247" s="24"/>
      <c r="G247" s="162" cm="1">
        <f t="array" ref="G247">_xlfn.XLOOKUP(B247,Tabla3[[#All],[name]],Tabla3[[#All],[point]],0,0)</f>
        <v>0</v>
      </c>
      <c r="H247" s="171" t="str">
        <f>IF(B247&gt;0,CONCATENATE("2vii_",'Valoració '!$D$7,"00",A247)," ")</f>
        <v xml:space="preserve"> </v>
      </c>
    </row>
    <row r="248" spans="1:8">
      <c r="A248" s="166">
        <v>241</v>
      </c>
      <c r="B248" s="43"/>
      <c r="C248" s="24"/>
      <c r="D248" s="158"/>
      <c r="E248" s="24"/>
      <c r="F248" s="24"/>
      <c r="G248" s="162" cm="1">
        <f t="array" ref="G248">_xlfn.XLOOKUP(B248,Tabla3[[#All],[name]],Tabla3[[#All],[point]],0,0)</f>
        <v>0</v>
      </c>
      <c r="H248" s="171" t="str">
        <f>IF(B248&gt;0,CONCATENATE("2vii_",'Valoració '!$D$7,"00",A248)," ")</f>
        <v xml:space="preserve"> </v>
      </c>
    </row>
    <row r="249" spans="1:8">
      <c r="A249" s="166">
        <v>242</v>
      </c>
      <c r="B249" s="43"/>
      <c r="C249" s="24"/>
      <c r="D249" s="158"/>
      <c r="E249" s="24"/>
      <c r="F249" s="24"/>
      <c r="G249" s="162" cm="1">
        <f t="array" ref="G249">_xlfn.XLOOKUP(B249,Tabla3[[#All],[name]],Tabla3[[#All],[point]],0,0)</f>
        <v>0</v>
      </c>
      <c r="H249" s="171" t="str">
        <f>IF(B249&gt;0,CONCATENATE("2vii_",'Valoració '!$D$7,"00",A249)," ")</f>
        <v xml:space="preserve"> </v>
      </c>
    </row>
    <row r="250" spans="1:8">
      <c r="A250" s="166">
        <v>243</v>
      </c>
      <c r="B250" s="43"/>
      <c r="C250" s="24"/>
      <c r="D250" s="158"/>
      <c r="E250" s="24"/>
      <c r="F250" s="24"/>
      <c r="G250" s="162" cm="1">
        <f t="array" ref="G250">_xlfn.XLOOKUP(B250,Tabla3[[#All],[name]],Tabla3[[#All],[point]],0,0)</f>
        <v>0</v>
      </c>
      <c r="H250" s="171" t="str">
        <f>IF(B250&gt;0,CONCATENATE("2vii_",'Valoració '!$D$7,"00",A250)," ")</f>
        <v xml:space="preserve"> </v>
      </c>
    </row>
    <row r="251" spans="1:8">
      <c r="A251" s="166">
        <v>244</v>
      </c>
      <c r="B251" s="43"/>
      <c r="C251" s="24"/>
      <c r="D251" s="158"/>
      <c r="E251" s="24"/>
      <c r="F251" s="24"/>
      <c r="G251" s="162" cm="1">
        <f t="array" ref="G251">_xlfn.XLOOKUP(B251,Tabla3[[#All],[name]],Tabla3[[#All],[point]],0,0)</f>
        <v>0</v>
      </c>
      <c r="H251" s="171" t="str">
        <f>IF(B251&gt;0,CONCATENATE("2vii_",'Valoració '!$D$7,"00",A251)," ")</f>
        <v xml:space="preserve"> </v>
      </c>
    </row>
    <row r="252" spans="1:8">
      <c r="A252" s="166">
        <v>245</v>
      </c>
      <c r="B252" s="43"/>
      <c r="C252" s="24"/>
      <c r="D252" s="158"/>
      <c r="E252" s="24"/>
      <c r="F252" s="24"/>
      <c r="G252" s="162" cm="1">
        <f t="array" ref="G252">_xlfn.XLOOKUP(B252,Tabla3[[#All],[name]],Tabla3[[#All],[point]],0,0)</f>
        <v>0</v>
      </c>
      <c r="H252" s="171" t="str">
        <f>IF(B252&gt;0,CONCATENATE("2vii_",'Valoració '!$D$7,"00",A252)," ")</f>
        <v xml:space="preserve"> </v>
      </c>
    </row>
    <row r="253" spans="1:8">
      <c r="A253" s="166">
        <v>246</v>
      </c>
      <c r="B253" s="43"/>
      <c r="C253" s="24"/>
      <c r="D253" s="158"/>
      <c r="E253" s="24"/>
      <c r="F253" s="24"/>
      <c r="G253" s="162" cm="1">
        <f t="array" ref="G253">_xlfn.XLOOKUP(B253,Tabla3[[#All],[name]],Tabla3[[#All],[point]],0,0)</f>
        <v>0</v>
      </c>
      <c r="H253" s="171" t="str">
        <f>IF(B253&gt;0,CONCATENATE("2vii_",'Valoració '!$D$7,"00",A253)," ")</f>
        <v xml:space="preserve"> </v>
      </c>
    </row>
    <row r="254" spans="1:8">
      <c r="A254" s="166">
        <v>247</v>
      </c>
      <c r="B254" s="43"/>
      <c r="C254" s="24"/>
      <c r="D254" s="158"/>
      <c r="E254" s="24"/>
      <c r="F254" s="24"/>
      <c r="G254" s="162" cm="1">
        <f t="array" ref="G254">_xlfn.XLOOKUP(B254,Tabla3[[#All],[name]],Tabla3[[#All],[point]],0,0)</f>
        <v>0</v>
      </c>
      <c r="H254" s="171" t="str">
        <f>IF(B254&gt;0,CONCATENATE("2vii_",'Valoració '!$D$7,"00",A254)," ")</f>
        <v xml:space="preserve"> </v>
      </c>
    </row>
    <row r="255" spans="1:8">
      <c r="A255" s="166">
        <v>248</v>
      </c>
      <c r="B255" s="43"/>
      <c r="C255" s="24"/>
      <c r="D255" s="158"/>
      <c r="E255" s="24"/>
      <c r="F255" s="24"/>
      <c r="G255" s="162" cm="1">
        <f t="array" ref="G255">_xlfn.XLOOKUP(B255,Tabla3[[#All],[name]],Tabla3[[#All],[point]],0,0)</f>
        <v>0</v>
      </c>
      <c r="H255" s="171" t="str">
        <f>IF(B255&gt;0,CONCATENATE("2vii_",'Valoració '!$D$7,"00",A255)," ")</f>
        <v xml:space="preserve"> </v>
      </c>
    </row>
    <row r="256" spans="1:8">
      <c r="A256" s="166">
        <v>249</v>
      </c>
      <c r="B256" s="43"/>
      <c r="C256" s="24"/>
      <c r="D256" s="158"/>
      <c r="E256" s="24"/>
      <c r="F256" s="24"/>
      <c r="G256" s="162" cm="1">
        <f t="array" ref="G256">_xlfn.XLOOKUP(B256,Tabla3[[#All],[name]],Tabla3[[#All],[point]],0,0)</f>
        <v>0</v>
      </c>
      <c r="H256" s="171" t="str">
        <f>IF(B256&gt;0,CONCATENATE("2vii_",'Valoració '!$D$7,"00",A256)," ")</f>
        <v xml:space="preserve"> </v>
      </c>
    </row>
    <row r="257" spans="1:8">
      <c r="A257" s="166">
        <v>250</v>
      </c>
      <c r="B257" s="43"/>
      <c r="C257" s="24"/>
      <c r="D257" s="158"/>
      <c r="E257" s="24"/>
      <c r="F257" s="24"/>
      <c r="G257" s="162" cm="1">
        <f t="array" ref="G257">_xlfn.XLOOKUP(B257,Tabla3[[#All],[name]],Tabla3[[#All],[point]],0,0)</f>
        <v>0</v>
      </c>
      <c r="H257" s="171" t="str">
        <f>IF(B257&gt;0,CONCATENATE("2vii_",'Valoració '!$D$7,"00",A257)," ")</f>
        <v xml:space="preserve"> </v>
      </c>
    </row>
    <row r="258" spans="1:8">
      <c r="A258" s="166">
        <v>251</v>
      </c>
      <c r="B258" s="43"/>
      <c r="C258" s="24"/>
      <c r="D258" s="158"/>
      <c r="E258" s="24"/>
      <c r="F258" s="24"/>
      <c r="G258" s="162" cm="1">
        <f t="array" ref="G258">_xlfn.XLOOKUP(B258,Tabla3[[#All],[name]],Tabla3[[#All],[point]],0,0)</f>
        <v>0</v>
      </c>
      <c r="H258" s="171" t="str">
        <f>IF(B258&gt;0,CONCATENATE("2vii_",'Valoració '!$D$7,"00",A258)," ")</f>
        <v xml:space="preserve"> </v>
      </c>
    </row>
    <row r="259" spans="1:8">
      <c r="A259" s="166">
        <v>252</v>
      </c>
      <c r="B259" s="43"/>
      <c r="C259" s="24"/>
      <c r="D259" s="158"/>
      <c r="E259" s="24"/>
      <c r="F259" s="24"/>
      <c r="G259" s="162" cm="1">
        <f t="array" ref="G259">_xlfn.XLOOKUP(B259,Tabla3[[#All],[name]],Tabla3[[#All],[point]],0,0)</f>
        <v>0</v>
      </c>
      <c r="H259" s="171" t="str">
        <f>IF(B259&gt;0,CONCATENATE("2vii_",'Valoració '!$D$7,"00",A259)," ")</f>
        <v xml:space="preserve"> </v>
      </c>
    </row>
    <row r="260" spans="1:8">
      <c r="A260" s="166">
        <v>253</v>
      </c>
      <c r="B260" s="43"/>
      <c r="C260" s="24"/>
      <c r="D260" s="158"/>
      <c r="E260" s="24"/>
      <c r="F260" s="24"/>
      <c r="G260" s="162" cm="1">
        <f t="array" ref="G260">_xlfn.XLOOKUP(B260,Tabla3[[#All],[name]],Tabla3[[#All],[point]],0,0)</f>
        <v>0</v>
      </c>
      <c r="H260" s="171" t="str">
        <f>IF(B260&gt;0,CONCATENATE("2vii_",'Valoració '!$D$7,"00",A260)," ")</f>
        <v xml:space="preserve"> </v>
      </c>
    </row>
    <row r="261" spans="1:8">
      <c r="A261" s="166">
        <v>254</v>
      </c>
      <c r="B261" s="43"/>
      <c r="C261" s="24"/>
      <c r="D261" s="158"/>
      <c r="E261" s="24"/>
      <c r="F261" s="24"/>
      <c r="G261" s="162" cm="1">
        <f t="array" ref="G261">_xlfn.XLOOKUP(B261,Tabla3[[#All],[name]],Tabla3[[#All],[point]],0,0)</f>
        <v>0</v>
      </c>
      <c r="H261" s="171" t="str">
        <f>IF(B261&gt;0,CONCATENATE("2vii_",'Valoració '!$D$7,"00",A261)," ")</f>
        <v xml:space="preserve"> </v>
      </c>
    </row>
    <row r="262" spans="1:8">
      <c r="A262" s="166">
        <v>255</v>
      </c>
      <c r="B262" s="43"/>
      <c r="C262" s="24"/>
      <c r="D262" s="158"/>
      <c r="E262" s="24"/>
      <c r="F262" s="24"/>
      <c r="G262" s="162" cm="1">
        <f t="array" ref="G262">_xlfn.XLOOKUP(B262,Tabla3[[#All],[name]],Tabla3[[#All],[point]],0,0)</f>
        <v>0</v>
      </c>
      <c r="H262" s="171" t="str">
        <f>IF(B262&gt;0,CONCATENATE("2vii_",'Valoració '!$D$7,"00",A262)," ")</f>
        <v xml:space="preserve"> </v>
      </c>
    </row>
    <row r="263" spans="1:8">
      <c r="A263" s="166">
        <v>256</v>
      </c>
      <c r="B263" s="43"/>
      <c r="C263" s="24"/>
      <c r="D263" s="158"/>
      <c r="E263" s="24"/>
      <c r="F263" s="24"/>
      <c r="G263" s="162" cm="1">
        <f t="array" ref="G263">_xlfn.XLOOKUP(B263,Tabla3[[#All],[name]],Tabla3[[#All],[point]],0,0)</f>
        <v>0</v>
      </c>
      <c r="H263" s="171" t="str">
        <f>IF(B263&gt;0,CONCATENATE("2vii_",'Valoració '!$D$7,"00",A263)," ")</f>
        <v xml:space="preserve"> </v>
      </c>
    </row>
    <row r="264" spans="1:8">
      <c r="A264" s="166">
        <v>257</v>
      </c>
      <c r="B264" s="43"/>
      <c r="C264" s="24"/>
      <c r="D264" s="158"/>
      <c r="E264" s="24"/>
      <c r="F264" s="24"/>
      <c r="G264" s="162" cm="1">
        <f t="array" ref="G264">_xlfn.XLOOKUP(B264,Tabla3[[#All],[name]],Tabla3[[#All],[point]],0,0)</f>
        <v>0</v>
      </c>
      <c r="H264" s="171" t="str">
        <f>IF(B264&gt;0,CONCATENATE("2vii_",'Valoració '!$D$7,"00",A264)," ")</f>
        <v xml:space="preserve"> </v>
      </c>
    </row>
    <row r="265" spans="1:8">
      <c r="A265" s="166">
        <v>258</v>
      </c>
      <c r="B265" s="43"/>
      <c r="C265" s="24"/>
      <c r="D265" s="158"/>
      <c r="E265" s="24"/>
      <c r="F265" s="24"/>
      <c r="G265" s="162" cm="1">
        <f t="array" ref="G265">_xlfn.XLOOKUP(B265,Tabla3[[#All],[name]],Tabla3[[#All],[point]],0,0)</f>
        <v>0</v>
      </c>
      <c r="H265" s="171" t="str">
        <f>IF(B265&gt;0,CONCATENATE("2vii_",'Valoració '!$D$7,"00",A265)," ")</f>
        <v xml:space="preserve"> </v>
      </c>
    </row>
    <row r="266" spans="1:8">
      <c r="A266" s="166">
        <v>259</v>
      </c>
      <c r="B266" s="43"/>
      <c r="C266" s="24"/>
      <c r="D266" s="158"/>
      <c r="E266" s="24"/>
      <c r="F266" s="24"/>
      <c r="G266" s="162" cm="1">
        <f t="array" ref="G266">_xlfn.XLOOKUP(B266,Tabla3[[#All],[name]],Tabla3[[#All],[point]],0,0)</f>
        <v>0</v>
      </c>
      <c r="H266" s="171" t="str">
        <f>IF(B266&gt;0,CONCATENATE("2vii_",'Valoració '!$D$7,"00",A266)," ")</f>
        <v xml:space="preserve"> </v>
      </c>
    </row>
    <row r="267" spans="1:8">
      <c r="A267" s="166">
        <v>260</v>
      </c>
      <c r="B267" s="43"/>
      <c r="C267" s="24"/>
      <c r="D267" s="158"/>
      <c r="E267" s="24"/>
      <c r="F267" s="24"/>
      <c r="G267" s="162" cm="1">
        <f t="array" ref="G267">_xlfn.XLOOKUP(B267,Tabla3[[#All],[name]],Tabla3[[#All],[point]],0,0)</f>
        <v>0</v>
      </c>
      <c r="H267" s="171" t="str">
        <f>IF(B267&gt;0,CONCATENATE("2vii_",'Valoració '!$D$7,"00",A267)," ")</f>
        <v xml:space="preserve"> </v>
      </c>
    </row>
    <row r="268" spans="1:8">
      <c r="A268" s="166">
        <v>261</v>
      </c>
      <c r="B268" s="43"/>
      <c r="C268" s="24"/>
      <c r="D268" s="158"/>
      <c r="E268" s="24"/>
      <c r="F268" s="24"/>
      <c r="G268" s="162" cm="1">
        <f t="array" ref="G268">_xlfn.XLOOKUP(B268,Tabla3[[#All],[name]],Tabla3[[#All],[point]],0,0)</f>
        <v>0</v>
      </c>
      <c r="H268" s="171" t="str">
        <f>IF(B268&gt;0,CONCATENATE("2vii_",'Valoració '!$D$7,"00",A268)," ")</f>
        <v xml:space="preserve"> </v>
      </c>
    </row>
    <row r="269" spans="1:8">
      <c r="A269" s="166">
        <v>262</v>
      </c>
      <c r="B269" s="43"/>
      <c r="C269" s="24"/>
      <c r="D269" s="158"/>
      <c r="E269" s="24"/>
      <c r="F269" s="24"/>
      <c r="G269" s="162" cm="1">
        <f t="array" ref="G269">_xlfn.XLOOKUP(B269,Tabla3[[#All],[name]],Tabla3[[#All],[point]],0,0)</f>
        <v>0</v>
      </c>
      <c r="H269" s="171" t="str">
        <f>IF(B269&gt;0,CONCATENATE("2vii_",'Valoració '!$D$7,"00",A269)," ")</f>
        <v xml:space="preserve"> </v>
      </c>
    </row>
    <row r="270" spans="1:8">
      <c r="A270" s="166">
        <v>263</v>
      </c>
      <c r="B270" s="43"/>
      <c r="C270" s="24"/>
      <c r="D270" s="158"/>
      <c r="E270" s="24"/>
      <c r="F270" s="24"/>
      <c r="G270" s="162" cm="1">
        <f t="array" ref="G270">_xlfn.XLOOKUP(B270,Tabla3[[#All],[name]],Tabla3[[#All],[point]],0,0)</f>
        <v>0</v>
      </c>
      <c r="H270" s="171" t="str">
        <f>IF(B270&gt;0,CONCATENATE("2vii_",'Valoració '!$D$7,"00",A270)," ")</f>
        <v xml:space="preserve"> </v>
      </c>
    </row>
    <row r="271" spans="1:8">
      <c r="A271" s="166">
        <v>264</v>
      </c>
      <c r="B271" s="43"/>
      <c r="C271" s="24"/>
      <c r="D271" s="158"/>
      <c r="E271" s="24"/>
      <c r="F271" s="24"/>
      <c r="G271" s="162" cm="1">
        <f t="array" ref="G271">_xlfn.XLOOKUP(B271,Tabla3[[#All],[name]],Tabla3[[#All],[point]],0,0)</f>
        <v>0</v>
      </c>
      <c r="H271" s="171" t="str">
        <f>IF(B271&gt;0,CONCATENATE("2vii_",'Valoració '!$D$7,"00",A271)," ")</f>
        <v xml:space="preserve"> </v>
      </c>
    </row>
    <row r="272" spans="1:8">
      <c r="A272" s="166">
        <v>265</v>
      </c>
      <c r="B272" s="43"/>
      <c r="C272" s="24"/>
      <c r="D272" s="158"/>
      <c r="E272" s="24"/>
      <c r="F272" s="24"/>
      <c r="G272" s="162" cm="1">
        <f t="array" ref="G272">_xlfn.XLOOKUP(B272,Tabla3[[#All],[name]],Tabla3[[#All],[point]],0,0)</f>
        <v>0</v>
      </c>
      <c r="H272" s="171" t="str">
        <f>IF(B272&gt;0,CONCATENATE("2vii_",'Valoració '!$D$7,"00",A272)," ")</f>
        <v xml:space="preserve"> </v>
      </c>
    </row>
    <row r="273" spans="1:8">
      <c r="A273" s="166">
        <v>266</v>
      </c>
      <c r="B273" s="43"/>
      <c r="C273" s="24"/>
      <c r="D273" s="158"/>
      <c r="E273" s="24"/>
      <c r="F273" s="24"/>
      <c r="G273" s="162" cm="1">
        <f t="array" ref="G273">_xlfn.XLOOKUP(B273,Tabla3[[#All],[name]],Tabla3[[#All],[point]],0,0)</f>
        <v>0</v>
      </c>
      <c r="H273" s="171" t="str">
        <f>IF(B273&gt;0,CONCATENATE("2vii_",'Valoració '!$D$7,"00",A273)," ")</f>
        <v xml:space="preserve"> </v>
      </c>
    </row>
    <row r="274" spans="1:8">
      <c r="A274" s="166">
        <v>267</v>
      </c>
      <c r="B274" s="43"/>
      <c r="C274" s="24"/>
      <c r="D274" s="158"/>
      <c r="E274" s="24"/>
      <c r="F274" s="24"/>
      <c r="G274" s="162" cm="1">
        <f t="array" ref="G274">_xlfn.XLOOKUP(B274,Tabla3[[#All],[name]],Tabla3[[#All],[point]],0,0)</f>
        <v>0</v>
      </c>
      <c r="H274" s="171" t="str">
        <f>IF(B274&gt;0,CONCATENATE("2vii_",'Valoració '!$D$7,"00",A274)," ")</f>
        <v xml:space="preserve"> </v>
      </c>
    </row>
    <row r="275" spans="1:8">
      <c r="A275" s="166">
        <v>268</v>
      </c>
      <c r="B275" s="43"/>
      <c r="C275" s="24"/>
      <c r="D275" s="158"/>
      <c r="E275" s="24"/>
      <c r="F275" s="24"/>
      <c r="G275" s="162" cm="1">
        <f t="array" ref="G275">_xlfn.XLOOKUP(B275,Tabla3[[#All],[name]],Tabla3[[#All],[point]],0,0)</f>
        <v>0</v>
      </c>
      <c r="H275" s="171" t="str">
        <f>IF(B275&gt;0,CONCATENATE("2vii_",'Valoració '!$D$7,"00",A275)," ")</f>
        <v xml:space="preserve"> </v>
      </c>
    </row>
    <row r="276" spans="1:8">
      <c r="A276" s="166">
        <v>269</v>
      </c>
      <c r="B276" s="43"/>
      <c r="C276" s="24"/>
      <c r="D276" s="158"/>
      <c r="E276" s="24"/>
      <c r="F276" s="24"/>
      <c r="G276" s="162" cm="1">
        <f t="array" ref="G276">_xlfn.XLOOKUP(B276,Tabla3[[#All],[name]],Tabla3[[#All],[point]],0,0)</f>
        <v>0</v>
      </c>
      <c r="H276" s="171" t="str">
        <f>IF(B276&gt;0,CONCATENATE("2vii_",'Valoració '!$D$7,"00",A276)," ")</f>
        <v xml:space="preserve"> </v>
      </c>
    </row>
    <row r="277" spans="1:8">
      <c r="A277" s="166">
        <v>270</v>
      </c>
      <c r="B277" s="43"/>
      <c r="C277" s="24"/>
      <c r="D277" s="158"/>
      <c r="E277" s="24"/>
      <c r="F277" s="24"/>
      <c r="G277" s="162" cm="1">
        <f t="array" ref="G277">_xlfn.XLOOKUP(B277,Tabla3[[#All],[name]],Tabla3[[#All],[point]],0,0)</f>
        <v>0</v>
      </c>
      <c r="H277" s="171" t="str">
        <f>IF(B277&gt;0,CONCATENATE("2vii_",'Valoració '!$D$7,"00",A277)," ")</f>
        <v xml:space="preserve"> </v>
      </c>
    </row>
    <row r="278" spans="1:8">
      <c r="A278" s="166">
        <v>271</v>
      </c>
      <c r="B278" s="43"/>
      <c r="C278" s="24"/>
      <c r="D278" s="158"/>
      <c r="E278" s="24"/>
      <c r="F278" s="24"/>
      <c r="G278" s="162" cm="1">
        <f t="array" ref="G278">_xlfn.XLOOKUP(B278,Tabla3[[#All],[name]],Tabla3[[#All],[point]],0,0)</f>
        <v>0</v>
      </c>
      <c r="H278" s="171" t="str">
        <f>IF(B278&gt;0,CONCATENATE("2vii_",'Valoració '!$D$7,"00",A278)," ")</f>
        <v xml:space="preserve"> </v>
      </c>
    </row>
    <row r="279" spans="1:8">
      <c r="A279" s="166">
        <v>272</v>
      </c>
      <c r="B279" s="43"/>
      <c r="C279" s="24"/>
      <c r="D279" s="158"/>
      <c r="E279" s="24"/>
      <c r="F279" s="24"/>
      <c r="G279" s="162" cm="1">
        <f t="array" ref="G279">_xlfn.XLOOKUP(B279,Tabla3[[#All],[name]],Tabla3[[#All],[point]],0,0)</f>
        <v>0</v>
      </c>
      <c r="H279" s="171" t="str">
        <f>IF(B279&gt;0,CONCATENATE("2vii_",'Valoració '!$D$7,"00",A279)," ")</f>
        <v xml:space="preserve"> </v>
      </c>
    </row>
    <row r="280" spans="1:8">
      <c r="A280" s="166">
        <v>273</v>
      </c>
      <c r="B280" s="43"/>
      <c r="C280" s="24"/>
      <c r="D280" s="158"/>
      <c r="E280" s="24"/>
      <c r="F280" s="24"/>
      <c r="G280" s="162" cm="1">
        <f t="array" ref="G280">_xlfn.XLOOKUP(B280,Tabla3[[#All],[name]],Tabla3[[#All],[point]],0,0)</f>
        <v>0</v>
      </c>
      <c r="H280" s="171" t="str">
        <f>IF(B280&gt;0,CONCATENATE("2vii_",'Valoració '!$D$7,"00",A280)," ")</f>
        <v xml:space="preserve"> </v>
      </c>
    </row>
    <row r="281" spans="1:8">
      <c r="A281" s="166">
        <v>274</v>
      </c>
      <c r="B281" s="43"/>
      <c r="C281" s="24"/>
      <c r="D281" s="158"/>
      <c r="E281" s="24"/>
      <c r="F281" s="24"/>
      <c r="G281" s="162" cm="1">
        <f t="array" ref="G281">_xlfn.XLOOKUP(B281,Tabla3[[#All],[name]],Tabla3[[#All],[point]],0,0)</f>
        <v>0</v>
      </c>
      <c r="H281" s="171" t="str">
        <f>IF(B281&gt;0,CONCATENATE("2vii_",'Valoració '!$D$7,"00",A281)," ")</f>
        <v xml:space="preserve"> </v>
      </c>
    </row>
    <row r="282" spans="1:8">
      <c r="A282" s="166">
        <v>275</v>
      </c>
      <c r="B282" s="43"/>
      <c r="C282" s="24"/>
      <c r="D282" s="158"/>
      <c r="E282" s="24"/>
      <c r="F282" s="24"/>
      <c r="G282" s="162" cm="1">
        <f t="array" ref="G282">_xlfn.XLOOKUP(B282,Tabla3[[#All],[name]],Tabla3[[#All],[point]],0,0)</f>
        <v>0</v>
      </c>
      <c r="H282" s="171" t="str">
        <f>IF(B282&gt;0,CONCATENATE("2vii_",'Valoració '!$D$7,"00",A282)," ")</f>
        <v xml:space="preserve"> </v>
      </c>
    </row>
    <row r="283" spans="1:8">
      <c r="A283" s="166">
        <v>276</v>
      </c>
      <c r="B283" s="43"/>
      <c r="C283" s="24"/>
      <c r="D283" s="158"/>
      <c r="E283" s="24"/>
      <c r="F283" s="24"/>
      <c r="G283" s="162" cm="1">
        <f t="array" ref="G283">_xlfn.XLOOKUP(B283,Tabla3[[#All],[name]],Tabla3[[#All],[point]],0,0)</f>
        <v>0</v>
      </c>
      <c r="H283" s="171" t="str">
        <f>IF(B283&gt;0,CONCATENATE("2vii_",'Valoració '!$D$7,"00",A283)," ")</f>
        <v xml:space="preserve"> </v>
      </c>
    </row>
    <row r="284" spans="1:8">
      <c r="A284" s="166">
        <v>277</v>
      </c>
      <c r="B284" s="43"/>
      <c r="C284" s="24"/>
      <c r="D284" s="158"/>
      <c r="E284" s="24"/>
      <c r="F284" s="24"/>
      <c r="G284" s="162" cm="1">
        <f t="array" ref="G284">_xlfn.XLOOKUP(B284,Tabla3[[#All],[name]],Tabla3[[#All],[point]],0,0)</f>
        <v>0</v>
      </c>
      <c r="H284" s="171" t="str">
        <f>IF(B284&gt;0,CONCATENATE("2vii_",'Valoració '!$D$7,"00",A284)," ")</f>
        <v xml:space="preserve"> </v>
      </c>
    </row>
    <row r="285" spans="1:8">
      <c r="A285" s="166">
        <v>278</v>
      </c>
      <c r="B285" s="43"/>
      <c r="C285" s="24"/>
      <c r="D285" s="158"/>
      <c r="E285" s="24"/>
      <c r="F285" s="24"/>
      <c r="G285" s="162" cm="1">
        <f t="array" ref="G285">_xlfn.XLOOKUP(B285,Tabla3[[#All],[name]],Tabla3[[#All],[point]],0,0)</f>
        <v>0</v>
      </c>
      <c r="H285" s="171" t="str">
        <f>IF(B285&gt;0,CONCATENATE("2vii_",'Valoració '!$D$7,"00",A285)," ")</f>
        <v xml:space="preserve"> </v>
      </c>
    </row>
    <row r="286" spans="1:8">
      <c r="A286" s="166">
        <v>279</v>
      </c>
      <c r="B286" s="43"/>
      <c r="C286" s="24"/>
      <c r="D286" s="158"/>
      <c r="E286" s="24"/>
      <c r="F286" s="24"/>
      <c r="G286" s="162" cm="1">
        <f t="array" ref="G286">_xlfn.XLOOKUP(B286,Tabla3[[#All],[name]],Tabla3[[#All],[point]],0,0)</f>
        <v>0</v>
      </c>
      <c r="H286" s="171" t="str">
        <f>IF(B286&gt;0,CONCATENATE("2vii_",'Valoració '!$D$7,"00",A286)," ")</f>
        <v xml:space="preserve"> </v>
      </c>
    </row>
    <row r="287" spans="1:8">
      <c r="A287" s="166">
        <v>280</v>
      </c>
      <c r="B287" s="43"/>
      <c r="C287" s="24"/>
      <c r="D287" s="158"/>
      <c r="E287" s="24"/>
      <c r="F287" s="24"/>
      <c r="G287" s="162" cm="1">
        <f t="array" ref="G287">_xlfn.XLOOKUP(B287,Tabla3[[#All],[name]],Tabla3[[#All],[point]],0,0)</f>
        <v>0</v>
      </c>
      <c r="H287" s="171" t="str">
        <f>IF(B287&gt;0,CONCATENATE("2vii_",'Valoració '!$D$7,"00",A287)," ")</f>
        <v xml:space="preserve"> </v>
      </c>
    </row>
    <row r="288" spans="1:8">
      <c r="A288" s="166">
        <v>281</v>
      </c>
      <c r="B288" s="43"/>
      <c r="C288" s="24"/>
      <c r="D288" s="158"/>
      <c r="E288" s="24"/>
      <c r="F288" s="24"/>
      <c r="G288" s="162" cm="1">
        <f t="array" ref="G288">_xlfn.XLOOKUP(B288,Tabla3[[#All],[name]],Tabla3[[#All],[point]],0,0)</f>
        <v>0</v>
      </c>
      <c r="H288" s="171" t="str">
        <f>IF(B288&gt;0,CONCATENATE("2vii_",'Valoració '!$D$7,"00",A288)," ")</f>
        <v xml:space="preserve"> </v>
      </c>
    </row>
    <row r="289" spans="1:8">
      <c r="A289" s="166">
        <v>282</v>
      </c>
      <c r="B289" s="43"/>
      <c r="C289" s="24"/>
      <c r="D289" s="158"/>
      <c r="E289" s="24"/>
      <c r="F289" s="24"/>
      <c r="G289" s="162" cm="1">
        <f t="array" ref="G289">_xlfn.XLOOKUP(B289,Tabla3[[#All],[name]],Tabla3[[#All],[point]],0,0)</f>
        <v>0</v>
      </c>
      <c r="H289" s="171" t="str">
        <f>IF(B289&gt;0,CONCATENATE("2vii_",'Valoració '!$D$7,"00",A289)," ")</f>
        <v xml:space="preserve"> </v>
      </c>
    </row>
    <row r="290" spans="1:8">
      <c r="A290" s="166">
        <v>283</v>
      </c>
      <c r="B290" s="43"/>
      <c r="C290" s="24"/>
      <c r="D290" s="158"/>
      <c r="E290" s="24"/>
      <c r="F290" s="24"/>
      <c r="G290" s="162" cm="1">
        <f t="array" ref="G290">_xlfn.XLOOKUP(B290,Tabla3[[#All],[name]],Tabla3[[#All],[point]],0,0)</f>
        <v>0</v>
      </c>
      <c r="H290" s="171" t="str">
        <f>IF(B290&gt;0,CONCATENATE("2vii_",'Valoració '!$D$7,"00",A290)," ")</f>
        <v xml:space="preserve"> </v>
      </c>
    </row>
    <row r="291" spans="1:8">
      <c r="A291" s="166">
        <v>284</v>
      </c>
      <c r="B291" s="43"/>
      <c r="C291" s="24"/>
      <c r="D291" s="158"/>
      <c r="E291" s="24"/>
      <c r="F291" s="24"/>
      <c r="G291" s="162" cm="1">
        <f t="array" ref="G291">_xlfn.XLOOKUP(B291,Tabla3[[#All],[name]],Tabla3[[#All],[point]],0,0)</f>
        <v>0</v>
      </c>
      <c r="H291" s="171" t="str">
        <f>IF(B291&gt;0,CONCATENATE("2vii_",'Valoració '!$D$7,"00",A291)," ")</f>
        <v xml:space="preserve"> </v>
      </c>
    </row>
    <row r="292" spans="1:8">
      <c r="A292" s="166">
        <v>285</v>
      </c>
      <c r="B292" s="43"/>
      <c r="C292" s="24"/>
      <c r="D292" s="158"/>
      <c r="E292" s="24"/>
      <c r="F292" s="24"/>
      <c r="G292" s="162" cm="1">
        <f t="array" ref="G292">_xlfn.XLOOKUP(B292,Tabla3[[#All],[name]],Tabla3[[#All],[point]],0,0)</f>
        <v>0</v>
      </c>
      <c r="H292" s="171" t="str">
        <f>IF(B292&gt;0,CONCATENATE("2vii_",'Valoració '!$D$7,"00",A292)," ")</f>
        <v xml:space="preserve"> </v>
      </c>
    </row>
    <row r="293" spans="1:8">
      <c r="A293" s="166">
        <v>286</v>
      </c>
      <c r="B293" s="43"/>
      <c r="C293" s="24"/>
      <c r="D293" s="158"/>
      <c r="E293" s="24"/>
      <c r="F293" s="24"/>
      <c r="G293" s="162" cm="1">
        <f t="array" ref="G293">_xlfn.XLOOKUP(B293,Tabla3[[#All],[name]],Tabla3[[#All],[point]],0,0)</f>
        <v>0</v>
      </c>
      <c r="H293" s="171" t="str">
        <f>IF(B293&gt;0,CONCATENATE("2vii_",'Valoració '!$D$7,"00",A293)," ")</f>
        <v xml:space="preserve"> </v>
      </c>
    </row>
    <row r="294" spans="1:8">
      <c r="A294" s="166">
        <v>287</v>
      </c>
      <c r="B294" s="43"/>
      <c r="C294" s="24"/>
      <c r="D294" s="158"/>
      <c r="E294" s="24"/>
      <c r="F294" s="24"/>
      <c r="G294" s="162" cm="1">
        <f t="array" ref="G294">_xlfn.XLOOKUP(B294,Tabla3[[#All],[name]],Tabla3[[#All],[point]],0,0)</f>
        <v>0</v>
      </c>
      <c r="H294" s="171" t="str">
        <f>IF(B294&gt;0,CONCATENATE("2vii_",'Valoració '!$D$7,"00",A294)," ")</f>
        <v xml:space="preserve"> </v>
      </c>
    </row>
    <row r="295" spans="1:8">
      <c r="A295" s="166">
        <v>288</v>
      </c>
      <c r="B295" s="43"/>
      <c r="C295" s="24"/>
      <c r="D295" s="158"/>
      <c r="E295" s="24"/>
      <c r="F295" s="24"/>
      <c r="G295" s="162" cm="1">
        <f t="array" ref="G295">_xlfn.XLOOKUP(B295,Tabla3[[#All],[name]],Tabla3[[#All],[point]],0,0)</f>
        <v>0</v>
      </c>
      <c r="H295" s="171" t="str">
        <f>IF(B295&gt;0,CONCATENATE("2vii_",'Valoració '!$D$7,"00",A295)," ")</f>
        <v xml:space="preserve"> </v>
      </c>
    </row>
    <row r="296" spans="1:8">
      <c r="A296" s="166">
        <v>289</v>
      </c>
      <c r="B296" s="43"/>
      <c r="C296" s="24"/>
      <c r="D296" s="158"/>
      <c r="E296" s="24"/>
      <c r="F296" s="24"/>
      <c r="G296" s="162" cm="1">
        <f t="array" ref="G296">_xlfn.XLOOKUP(B296,Tabla3[[#All],[name]],Tabla3[[#All],[point]],0,0)</f>
        <v>0</v>
      </c>
      <c r="H296" s="171" t="str">
        <f>IF(B296&gt;0,CONCATENATE("2vii_",'Valoració '!$D$7,"00",A296)," ")</f>
        <v xml:space="preserve"> </v>
      </c>
    </row>
    <row r="297" spans="1:8">
      <c r="A297" s="166">
        <v>290</v>
      </c>
      <c r="B297" s="43"/>
      <c r="C297" s="24"/>
      <c r="D297" s="158"/>
      <c r="E297" s="24"/>
      <c r="F297" s="24"/>
      <c r="G297" s="162" cm="1">
        <f t="array" ref="G297">_xlfn.XLOOKUP(B297,Tabla3[[#All],[name]],Tabla3[[#All],[point]],0,0)</f>
        <v>0</v>
      </c>
      <c r="H297" s="171" t="str">
        <f>IF(B297&gt;0,CONCATENATE("2vii_",'Valoració '!$D$7,"00",A297)," ")</f>
        <v xml:space="preserve"> </v>
      </c>
    </row>
    <row r="298" spans="1:8">
      <c r="A298" s="166">
        <v>291</v>
      </c>
      <c r="B298" s="43"/>
      <c r="C298" s="24"/>
      <c r="D298" s="158"/>
      <c r="E298" s="24"/>
      <c r="F298" s="24"/>
      <c r="G298" s="162" cm="1">
        <f t="array" ref="G298">_xlfn.XLOOKUP(B298,Tabla3[[#All],[name]],Tabla3[[#All],[point]],0,0)</f>
        <v>0</v>
      </c>
      <c r="H298" s="171" t="str">
        <f>IF(B298&gt;0,CONCATENATE("2vii_",'Valoració '!$D$7,"00",A298)," ")</f>
        <v xml:space="preserve"> </v>
      </c>
    </row>
    <row r="299" spans="1:8">
      <c r="A299" s="166">
        <v>292</v>
      </c>
      <c r="B299" s="43"/>
      <c r="C299" s="24"/>
      <c r="D299" s="158"/>
      <c r="E299" s="24"/>
      <c r="F299" s="24"/>
      <c r="G299" s="162" cm="1">
        <f t="array" ref="G299">_xlfn.XLOOKUP(B299,Tabla3[[#All],[name]],Tabla3[[#All],[point]],0,0)</f>
        <v>0</v>
      </c>
      <c r="H299" s="171" t="str">
        <f>IF(B299&gt;0,CONCATENATE("2vii_",'Valoració '!$D$7,"00",A299)," ")</f>
        <v xml:space="preserve"> </v>
      </c>
    </row>
    <row r="300" spans="1:8">
      <c r="A300" s="166">
        <v>293</v>
      </c>
      <c r="B300" s="43"/>
      <c r="C300" s="24"/>
      <c r="D300" s="158"/>
      <c r="E300" s="24"/>
      <c r="F300" s="24"/>
      <c r="G300" s="162" cm="1">
        <f t="array" ref="G300">_xlfn.XLOOKUP(B300,Tabla3[[#All],[name]],Tabla3[[#All],[point]],0,0)</f>
        <v>0</v>
      </c>
      <c r="H300" s="171" t="str">
        <f>IF(B300&gt;0,CONCATENATE("2vii_",'Valoració '!$D$7,"00",A300)," ")</f>
        <v xml:space="preserve"> </v>
      </c>
    </row>
    <row r="301" spans="1:8">
      <c r="A301" s="166">
        <v>294</v>
      </c>
      <c r="B301" s="43"/>
      <c r="C301" s="24"/>
      <c r="D301" s="158"/>
      <c r="E301" s="24"/>
      <c r="F301" s="24"/>
      <c r="G301" s="162" cm="1">
        <f t="array" ref="G301">_xlfn.XLOOKUP(B301,Tabla3[[#All],[name]],Tabla3[[#All],[point]],0,0)</f>
        <v>0</v>
      </c>
      <c r="H301" s="171" t="str">
        <f>IF(B301&gt;0,CONCATENATE("2vii_",'Valoració '!$D$7,"00",A301)," ")</f>
        <v xml:space="preserve"> </v>
      </c>
    </row>
    <row r="302" spans="1:8">
      <c r="A302" s="166">
        <v>295</v>
      </c>
      <c r="B302" s="43"/>
      <c r="C302" s="24"/>
      <c r="D302" s="158"/>
      <c r="E302" s="24"/>
      <c r="F302" s="24"/>
      <c r="G302" s="162" cm="1">
        <f t="array" ref="G302">_xlfn.XLOOKUP(B302,Tabla3[[#All],[name]],Tabla3[[#All],[point]],0,0)</f>
        <v>0</v>
      </c>
      <c r="H302" s="171" t="str">
        <f>IF(B302&gt;0,CONCATENATE("2vii_",'Valoració '!$D$7,"00",A302)," ")</f>
        <v xml:space="preserve"> </v>
      </c>
    </row>
    <row r="303" spans="1:8">
      <c r="A303" s="166">
        <v>296</v>
      </c>
      <c r="B303" s="43"/>
      <c r="C303" s="24"/>
      <c r="D303" s="158"/>
      <c r="E303" s="24"/>
      <c r="F303" s="24"/>
      <c r="G303" s="162" cm="1">
        <f t="array" ref="G303">_xlfn.XLOOKUP(B303,Tabla3[[#All],[name]],Tabla3[[#All],[point]],0,0)</f>
        <v>0</v>
      </c>
      <c r="H303" s="171" t="str">
        <f>IF(B303&gt;0,CONCATENATE("2vii_",'Valoració '!$D$7,"00",A303)," ")</f>
        <v xml:space="preserve"> </v>
      </c>
    </row>
    <row r="304" spans="1:8">
      <c r="A304" s="166">
        <v>297</v>
      </c>
      <c r="B304" s="43"/>
      <c r="C304" s="24"/>
      <c r="D304" s="158"/>
      <c r="E304" s="24"/>
      <c r="F304" s="24"/>
      <c r="G304" s="162" cm="1">
        <f t="array" ref="G304">_xlfn.XLOOKUP(B304,Tabla3[[#All],[name]],Tabla3[[#All],[point]],0,0)</f>
        <v>0</v>
      </c>
      <c r="H304" s="171" t="str">
        <f>IF(B304&gt;0,CONCATENATE("2vii_",'Valoració '!$D$7,"00",A304)," ")</f>
        <v xml:space="preserve"> </v>
      </c>
    </row>
    <row r="305" spans="1:8">
      <c r="A305" s="166">
        <v>298</v>
      </c>
      <c r="B305" s="43"/>
      <c r="C305" s="24"/>
      <c r="D305" s="158"/>
      <c r="E305" s="24"/>
      <c r="F305" s="24"/>
      <c r="G305" s="162" cm="1">
        <f t="array" ref="G305">_xlfn.XLOOKUP(B305,Tabla3[[#All],[name]],Tabla3[[#All],[point]],0,0)</f>
        <v>0</v>
      </c>
      <c r="H305" s="171" t="str">
        <f>IF(B305&gt;0,CONCATENATE("2vii_",'Valoració '!$D$7,"00",A305)," ")</f>
        <v xml:space="preserve"> </v>
      </c>
    </row>
    <row r="306" spans="1:8">
      <c r="A306" s="166">
        <v>299</v>
      </c>
      <c r="B306" s="43"/>
      <c r="C306" s="24"/>
      <c r="D306" s="158"/>
      <c r="E306" s="24"/>
      <c r="F306" s="24"/>
      <c r="G306" s="162" cm="1">
        <f t="array" ref="G306">_xlfn.XLOOKUP(B306,Tabla3[[#All],[name]],Tabla3[[#All],[point]],0,0)</f>
        <v>0</v>
      </c>
      <c r="H306" s="171" t="str">
        <f>IF(B306&gt;0,CONCATENATE("2vii_",'Valoració '!$D$7,"00",A306)," ")</f>
        <v xml:space="preserve"> </v>
      </c>
    </row>
    <row r="307" spans="1:8">
      <c r="A307" s="166">
        <v>300</v>
      </c>
      <c r="B307" s="43"/>
      <c r="C307" s="24"/>
      <c r="D307" s="158"/>
      <c r="E307" s="24"/>
      <c r="F307" s="24"/>
      <c r="G307" s="162" cm="1">
        <f t="array" ref="G307">_xlfn.XLOOKUP(B307,Tabla3[[#All],[name]],Tabla3[[#All],[point]],0,0)</f>
        <v>0</v>
      </c>
      <c r="H307" s="171" t="str">
        <f>IF(B307&gt;0,CONCATENATE("2vii_",'Valoració '!$D$7,"00",A307)," ")</f>
        <v xml:space="preserve"> </v>
      </c>
    </row>
    <row r="308" spans="1:8">
      <c r="A308" s="166">
        <v>301</v>
      </c>
      <c r="B308" s="43"/>
      <c r="C308" s="24"/>
      <c r="D308" s="158"/>
      <c r="E308" s="24"/>
      <c r="F308" s="24"/>
      <c r="G308" s="162" cm="1">
        <f t="array" ref="G308">_xlfn.XLOOKUP(B308,Tabla3[[#All],[name]],Tabla3[[#All],[point]],0,0)</f>
        <v>0</v>
      </c>
      <c r="H308" s="171" t="str">
        <f>IF(B308&gt;0,CONCATENATE("2vii_",'Valoració '!$D$7,"00",A308)," ")</f>
        <v xml:space="preserve"> </v>
      </c>
    </row>
    <row r="309" spans="1:8">
      <c r="A309" s="166">
        <v>302</v>
      </c>
      <c r="B309" s="43"/>
      <c r="C309" s="24"/>
      <c r="D309" s="158"/>
      <c r="E309" s="24"/>
      <c r="F309" s="24"/>
      <c r="G309" s="162" cm="1">
        <f t="array" ref="G309">_xlfn.XLOOKUP(B309,Tabla3[[#All],[name]],Tabla3[[#All],[point]],0,0)</f>
        <v>0</v>
      </c>
      <c r="H309" s="171" t="str">
        <f>IF(B309&gt;0,CONCATENATE("2vii_",'Valoració '!$D$7,"00",A309)," ")</f>
        <v xml:space="preserve"> </v>
      </c>
    </row>
    <row r="310" spans="1:8">
      <c r="A310" s="166">
        <v>303</v>
      </c>
      <c r="B310" s="43"/>
      <c r="C310" s="24"/>
      <c r="D310" s="158"/>
      <c r="E310" s="24"/>
      <c r="F310" s="24"/>
      <c r="G310" s="162" cm="1">
        <f t="array" ref="G310">_xlfn.XLOOKUP(B310,Tabla3[[#All],[name]],Tabla3[[#All],[point]],0,0)</f>
        <v>0</v>
      </c>
      <c r="H310" s="171" t="str">
        <f>IF(B310&gt;0,CONCATENATE("2vii_",'Valoració '!$D$7,"00",A310)," ")</f>
        <v xml:space="preserve"> </v>
      </c>
    </row>
    <row r="311" spans="1:8">
      <c r="A311" s="166">
        <v>304</v>
      </c>
      <c r="B311" s="43"/>
      <c r="C311" s="24"/>
      <c r="D311" s="158"/>
      <c r="E311" s="24"/>
      <c r="F311" s="24"/>
      <c r="G311" s="162" cm="1">
        <f t="array" ref="G311">_xlfn.XLOOKUP(B311,Tabla3[[#All],[name]],Tabla3[[#All],[point]],0,0)</f>
        <v>0</v>
      </c>
      <c r="H311" s="171" t="str">
        <f>IF(B311&gt;0,CONCATENATE("2vii_",'Valoració '!$D$7,"00",A311)," ")</f>
        <v xml:space="preserve"> </v>
      </c>
    </row>
    <row r="312" spans="1:8">
      <c r="A312" s="166">
        <v>305</v>
      </c>
      <c r="B312" s="43"/>
      <c r="C312" s="24"/>
      <c r="D312" s="158"/>
      <c r="E312" s="24"/>
      <c r="F312" s="24"/>
      <c r="G312" s="162" cm="1">
        <f t="array" ref="G312">_xlfn.XLOOKUP(B312,Tabla3[[#All],[name]],Tabla3[[#All],[point]],0,0)</f>
        <v>0</v>
      </c>
      <c r="H312" s="171" t="str">
        <f>IF(B312&gt;0,CONCATENATE("2vii_",'Valoració '!$D$7,"00",A312)," ")</f>
        <v xml:space="preserve"> </v>
      </c>
    </row>
    <row r="313" spans="1:8">
      <c r="A313" s="166">
        <v>306</v>
      </c>
      <c r="B313" s="43"/>
      <c r="C313" s="24"/>
      <c r="D313" s="158"/>
      <c r="E313" s="24"/>
      <c r="F313" s="24"/>
      <c r="G313" s="162" cm="1">
        <f t="array" ref="G313">_xlfn.XLOOKUP(B313,Tabla3[[#All],[name]],Tabla3[[#All],[point]],0,0)</f>
        <v>0</v>
      </c>
      <c r="H313" s="171" t="str">
        <f>IF(B313&gt;0,CONCATENATE("2vii_",'Valoració '!$D$7,"00",A313)," ")</f>
        <v xml:space="preserve"> </v>
      </c>
    </row>
    <row r="314" spans="1:8">
      <c r="A314" s="166">
        <v>307</v>
      </c>
      <c r="B314" s="43"/>
      <c r="C314" s="24"/>
      <c r="D314" s="158"/>
      <c r="E314" s="24"/>
      <c r="F314" s="24"/>
      <c r="G314" s="162" cm="1">
        <f t="array" ref="G314">_xlfn.XLOOKUP(B314,Tabla3[[#All],[name]],Tabla3[[#All],[point]],0,0)</f>
        <v>0</v>
      </c>
      <c r="H314" s="171" t="str">
        <f>IF(B314&gt;0,CONCATENATE("2vii_",'Valoració '!$D$7,"00",A314)," ")</f>
        <v xml:space="preserve"> </v>
      </c>
    </row>
    <row r="315" spans="1:8">
      <c r="A315" s="166">
        <v>308</v>
      </c>
      <c r="B315" s="43"/>
      <c r="C315" s="24"/>
      <c r="D315" s="158"/>
      <c r="E315" s="24"/>
      <c r="F315" s="24"/>
      <c r="G315" s="162" cm="1">
        <f t="array" ref="G315">_xlfn.XLOOKUP(B315,Tabla3[[#All],[name]],Tabla3[[#All],[point]],0,0)</f>
        <v>0</v>
      </c>
      <c r="H315" s="171" t="str">
        <f>IF(B315&gt;0,CONCATENATE("2vii_",'Valoració '!$D$7,"00",A315)," ")</f>
        <v xml:space="preserve"> </v>
      </c>
    </row>
    <row r="316" spans="1:8">
      <c r="A316" s="166">
        <v>309</v>
      </c>
      <c r="B316" s="43"/>
      <c r="C316" s="24"/>
      <c r="D316" s="158"/>
      <c r="E316" s="24"/>
      <c r="F316" s="24"/>
      <c r="G316" s="162" cm="1">
        <f t="array" ref="G316">_xlfn.XLOOKUP(B316,Tabla3[[#All],[name]],Tabla3[[#All],[point]],0,0)</f>
        <v>0</v>
      </c>
      <c r="H316" s="171" t="str">
        <f>IF(B316&gt;0,CONCATENATE("2vii_",'Valoració '!$D$7,"00",A316)," ")</f>
        <v xml:space="preserve"> </v>
      </c>
    </row>
    <row r="317" spans="1:8">
      <c r="A317" s="166">
        <v>310</v>
      </c>
      <c r="B317" s="43"/>
      <c r="C317" s="24"/>
      <c r="D317" s="158"/>
      <c r="E317" s="24"/>
      <c r="F317" s="24"/>
      <c r="G317" s="162" cm="1">
        <f t="array" ref="G317">_xlfn.XLOOKUP(B317,Tabla3[[#All],[name]],Tabla3[[#All],[point]],0,0)</f>
        <v>0</v>
      </c>
      <c r="H317" s="171" t="str">
        <f>IF(B317&gt;0,CONCATENATE("2vii_",'Valoració '!$D$7,"00",A317)," ")</f>
        <v xml:space="preserve"> </v>
      </c>
    </row>
    <row r="318" spans="1:8">
      <c r="A318" s="166">
        <v>311</v>
      </c>
      <c r="B318" s="43"/>
      <c r="C318" s="24"/>
      <c r="D318" s="158"/>
      <c r="E318" s="24"/>
      <c r="F318" s="24"/>
      <c r="G318" s="162" cm="1">
        <f t="array" ref="G318">_xlfn.XLOOKUP(B318,Tabla3[[#All],[name]],Tabla3[[#All],[point]],0,0)</f>
        <v>0</v>
      </c>
      <c r="H318" s="171" t="str">
        <f>IF(B318&gt;0,CONCATENATE("2vii_",'Valoració '!$D$7,"00",A318)," ")</f>
        <v xml:space="preserve"> </v>
      </c>
    </row>
    <row r="319" spans="1:8">
      <c r="A319" s="166">
        <v>312</v>
      </c>
      <c r="B319" s="43"/>
      <c r="C319" s="24"/>
      <c r="D319" s="158"/>
      <c r="E319" s="24"/>
      <c r="F319" s="24"/>
      <c r="G319" s="162" cm="1">
        <f t="array" ref="G319">_xlfn.XLOOKUP(B319,Tabla3[[#All],[name]],Tabla3[[#All],[point]],0,0)</f>
        <v>0</v>
      </c>
      <c r="H319" s="171" t="str">
        <f>IF(B319&gt;0,CONCATENATE("2vii_",'Valoració '!$D$7,"00",A319)," ")</f>
        <v xml:space="preserve"> </v>
      </c>
    </row>
    <row r="320" spans="1:8">
      <c r="A320" s="166">
        <v>313</v>
      </c>
      <c r="B320" s="43"/>
      <c r="C320" s="24"/>
      <c r="D320" s="158"/>
      <c r="E320" s="24"/>
      <c r="F320" s="24"/>
      <c r="G320" s="162" cm="1">
        <f t="array" ref="G320">_xlfn.XLOOKUP(B320,Tabla3[[#All],[name]],Tabla3[[#All],[point]],0,0)</f>
        <v>0</v>
      </c>
      <c r="H320" s="171" t="str">
        <f>IF(B320&gt;0,CONCATENATE("2vii_",'Valoració '!$D$7,"00",A320)," ")</f>
        <v xml:space="preserve"> </v>
      </c>
    </row>
    <row r="321" spans="1:8">
      <c r="A321" s="166">
        <v>314</v>
      </c>
      <c r="B321" s="43"/>
      <c r="C321" s="24"/>
      <c r="D321" s="158"/>
      <c r="E321" s="24"/>
      <c r="F321" s="24"/>
      <c r="G321" s="162" cm="1">
        <f t="array" ref="G321">_xlfn.XLOOKUP(B321,Tabla3[[#All],[name]],Tabla3[[#All],[point]],0,0)</f>
        <v>0</v>
      </c>
      <c r="H321" s="171" t="str">
        <f>IF(B321&gt;0,CONCATENATE("2vii_",'Valoració '!$D$7,"00",A321)," ")</f>
        <v xml:space="preserve"> </v>
      </c>
    </row>
    <row r="322" spans="1:8">
      <c r="A322" s="166">
        <v>315</v>
      </c>
      <c r="B322" s="43"/>
      <c r="C322" s="24"/>
      <c r="D322" s="158"/>
      <c r="E322" s="24"/>
      <c r="F322" s="24"/>
      <c r="G322" s="162" cm="1">
        <f t="array" ref="G322">_xlfn.XLOOKUP(B322,Tabla3[[#All],[name]],Tabla3[[#All],[point]],0,0)</f>
        <v>0</v>
      </c>
      <c r="H322" s="171" t="str">
        <f>IF(B322&gt;0,CONCATENATE("2vii_",'Valoració '!$D$7,"00",A322)," ")</f>
        <v xml:space="preserve"> </v>
      </c>
    </row>
    <row r="323" spans="1:8">
      <c r="A323" s="166">
        <v>316</v>
      </c>
      <c r="B323" s="43"/>
      <c r="C323" s="24"/>
      <c r="D323" s="158"/>
      <c r="E323" s="24"/>
      <c r="F323" s="24"/>
      <c r="G323" s="162" cm="1">
        <f t="array" ref="G323">_xlfn.XLOOKUP(B323,Tabla3[[#All],[name]],Tabla3[[#All],[point]],0,0)</f>
        <v>0</v>
      </c>
      <c r="H323" s="171" t="str">
        <f>IF(B323&gt;0,CONCATENATE("2vii_",'Valoració '!$D$7,"00",A323)," ")</f>
        <v xml:space="preserve"> </v>
      </c>
    </row>
    <row r="324" spans="1:8">
      <c r="A324" s="166">
        <v>317</v>
      </c>
      <c r="B324" s="43"/>
      <c r="C324" s="24"/>
      <c r="D324" s="158"/>
      <c r="E324" s="24"/>
      <c r="F324" s="24"/>
      <c r="G324" s="162" cm="1">
        <f t="array" ref="G324">_xlfn.XLOOKUP(B324,Tabla3[[#All],[name]],Tabla3[[#All],[point]],0,0)</f>
        <v>0</v>
      </c>
      <c r="H324" s="171" t="str">
        <f>IF(B324&gt;0,CONCATENATE("2vii_",'Valoració '!$D$7,"00",A324)," ")</f>
        <v xml:space="preserve"> </v>
      </c>
    </row>
    <row r="325" spans="1:8">
      <c r="A325" s="166">
        <v>318</v>
      </c>
      <c r="B325" s="43"/>
      <c r="C325" s="24"/>
      <c r="D325" s="158"/>
      <c r="E325" s="24"/>
      <c r="F325" s="24"/>
      <c r="G325" s="162" cm="1">
        <f t="array" ref="G325">_xlfn.XLOOKUP(B325,Tabla3[[#All],[name]],Tabla3[[#All],[point]],0,0)</f>
        <v>0</v>
      </c>
      <c r="H325" s="171" t="str">
        <f>IF(B325&gt;0,CONCATENATE("2vii_",'Valoració '!$D$7,"00",A325)," ")</f>
        <v xml:space="preserve"> </v>
      </c>
    </row>
    <row r="326" spans="1:8">
      <c r="A326" s="166">
        <v>319</v>
      </c>
      <c r="B326" s="43"/>
      <c r="C326" s="24"/>
      <c r="D326" s="158"/>
      <c r="E326" s="24"/>
      <c r="F326" s="24"/>
      <c r="G326" s="162" cm="1">
        <f t="array" ref="G326">_xlfn.XLOOKUP(B326,Tabla3[[#All],[name]],Tabla3[[#All],[point]],0,0)</f>
        <v>0</v>
      </c>
      <c r="H326" s="171" t="str">
        <f>IF(B326&gt;0,CONCATENATE("2vii_",'Valoració '!$D$7,"00",A326)," ")</f>
        <v xml:space="preserve"> </v>
      </c>
    </row>
    <row r="327" spans="1:8">
      <c r="A327" s="166">
        <v>320</v>
      </c>
      <c r="B327" s="43"/>
      <c r="C327" s="24"/>
      <c r="D327" s="158"/>
      <c r="E327" s="24"/>
      <c r="F327" s="24"/>
      <c r="G327" s="162" cm="1">
        <f t="array" ref="G327">_xlfn.XLOOKUP(B327,Tabla3[[#All],[name]],Tabla3[[#All],[point]],0,0)</f>
        <v>0</v>
      </c>
      <c r="H327" s="171" t="str">
        <f>IF(B327&gt;0,CONCATENATE("2vii_",'Valoració '!$D$7,"00",A327)," ")</f>
        <v xml:space="preserve"> </v>
      </c>
    </row>
    <row r="328" spans="1:8">
      <c r="A328" s="166">
        <v>321</v>
      </c>
      <c r="B328" s="43"/>
      <c r="C328" s="24"/>
      <c r="D328" s="158"/>
      <c r="E328" s="24"/>
      <c r="F328" s="24"/>
      <c r="G328" s="162" cm="1">
        <f t="array" ref="G328">_xlfn.XLOOKUP(B328,Tabla3[[#All],[name]],Tabla3[[#All],[point]],0,0)</f>
        <v>0</v>
      </c>
      <c r="H328" s="171" t="str">
        <f>IF(B328&gt;0,CONCATENATE("2vii_",'Valoració '!$D$7,"00",A328)," ")</f>
        <v xml:space="preserve"> </v>
      </c>
    </row>
    <row r="329" spans="1:8">
      <c r="A329" s="166">
        <v>322</v>
      </c>
      <c r="B329" s="43"/>
      <c r="C329" s="24"/>
      <c r="D329" s="158"/>
      <c r="E329" s="24"/>
      <c r="F329" s="24"/>
      <c r="G329" s="162" cm="1">
        <f t="array" ref="G329">_xlfn.XLOOKUP(B329,Tabla3[[#All],[name]],Tabla3[[#All],[point]],0,0)</f>
        <v>0</v>
      </c>
      <c r="H329" s="171" t="str">
        <f>IF(B329&gt;0,CONCATENATE("2vii_",'Valoració '!$D$7,"00",A329)," ")</f>
        <v xml:space="preserve"> </v>
      </c>
    </row>
    <row r="330" spans="1:8">
      <c r="A330" s="166">
        <v>323</v>
      </c>
      <c r="B330" s="43"/>
      <c r="C330" s="24"/>
      <c r="D330" s="158"/>
      <c r="E330" s="24"/>
      <c r="F330" s="24"/>
      <c r="G330" s="162" cm="1">
        <f t="array" ref="G330">_xlfn.XLOOKUP(B330,Tabla3[[#All],[name]],Tabla3[[#All],[point]],0,0)</f>
        <v>0</v>
      </c>
      <c r="H330" s="171" t="str">
        <f>IF(B330&gt;0,CONCATENATE("2vii_",'Valoració '!$D$7,"00",A330)," ")</f>
        <v xml:space="preserve"> </v>
      </c>
    </row>
    <row r="331" spans="1:8">
      <c r="A331" s="166">
        <v>324</v>
      </c>
      <c r="B331" s="43"/>
      <c r="C331" s="24"/>
      <c r="D331" s="158"/>
      <c r="E331" s="24"/>
      <c r="F331" s="24"/>
      <c r="G331" s="162" cm="1">
        <f t="array" ref="G331">_xlfn.XLOOKUP(B331,Tabla3[[#All],[name]],Tabla3[[#All],[point]],0,0)</f>
        <v>0</v>
      </c>
      <c r="H331" s="171" t="str">
        <f>IF(B331&gt;0,CONCATENATE("2vii_",'Valoració '!$D$7,"00",A331)," ")</f>
        <v xml:space="preserve"> </v>
      </c>
    </row>
    <row r="332" spans="1:8">
      <c r="A332" s="166">
        <v>325</v>
      </c>
      <c r="B332" s="43"/>
      <c r="C332" s="24"/>
      <c r="D332" s="158"/>
      <c r="E332" s="24"/>
      <c r="F332" s="24"/>
      <c r="G332" s="162" cm="1">
        <f t="array" ref="G332">_xlfn.XLOOKUP(B332,Tabla3[[#All],[name]],Tabla3[[#All],[point]],0,0)</f>
        <v>0</v>
      </c>
      <c r="H332" s="171" t="str">
        <f>IF(B332&gt;0,CONCATENATE("2vii_",'Valoració '!$D$7,"00",A332)," ")</f>
        <v xml:space="preserve"> </v>
      </c>
    </row>
    <row r="333" spans="1:8">
      <c r="A333" s="166">
        <v>326</v>
      </c>
      <c r="B333" s="43"/>
      <c r="C333" s="24"/>
      <c r="D333" s="158"/>
      <c r="E333" s="24"/>
      <c r="F333" s="24"/>
      <c r="G333" s="162" cm="1">
        <f t="array" ref="G333">_xlfn.XLOOKUP(B333,Tabla3[[#All],[name]],Tabla3[[#All],[point]],0,0)</f>
        <v>0</v>
      </c>
      <c r="H333" s="171" t="str">
        <f>IF(B333&gt;0,CONCATENATE("2vii_",'Valoració '!$D$7,"00",A333)," ")</f>
        <v xml:space="preserve"> </v>
      </c>
    </row>
    <row r="334" spans="1:8">
      <c r="A334" s="166">
        <v>327</v>
      </c>
      <c r="B334" s="43"/>
      <c r="C334" s="24"/>
      <c r="D334" s="158"/>
      <c r="E334" s="24"/>
      <c r="F334" s="24"/>
      <c r="G334" s="162" cm="1">
        <f t="array" ref="G334">_xlfn.XLOOKUP(B334,Tabla3[[#All],[name]],Tabla3[[#All],[point]],0,0)</f>
        <v>0</v>
      </c>
      <c r="H334" s="171" t="str">
        <f>IF(B334&gt;0,CONCATENATE("2vii_",'Valoració '!$D$7,"00",A334)," ")</f>
        <v xml:space="preserve"> </v>
      </c>
    </row>
    <row r="335" spans="1:8">
      <c r="A335" s="166">
        <v>328</v>
      </c>
      <c r="B335" s="43"/>
      <c r="C335" s="24"/>
      <c r="D335" s="158"/>
      <c r="E335" s="24"/>
      <c r="F335" s="24"/>
      <c r="G335" s="162" cm="1">
        <f t="array" ref="G335">_xlfn.XLOOKUP(B335,Tabla3[[#All],[name]],Tabla3[[#All],[point]],0,0)</f>
        <v>0</v>
      </c>
      <c r="H335" s="171" t="str">
        <f>IF(B335&gt;0,CONCATENATE("2vii_",'Valoració '!$D$7,"00",A335)," ")</f>
        <v xml:space="preserve"> </v>
      </c>
    </row>
    <row r="336" spans="1:8">
      <c r="A336" s="166">
        <v>329</v>
      </c>
      <c r="B336" s="43"/>
      <c r="C336" s="24"/>
      <c r="D336" s="158"/>
      <c r="E336" s="24"/>
      <c r="F336" s="24"/>
      <c r="G336" s="162" cm="1">
        <f t="array" ref="G336">_xlfn.XLOOKUP(B336,Tabla3[[#All],[name]],Tabla3[[#All],[point]],0,0)</f>
        <v>0</v>
      </c>
      <c r="H336" s="171" t="str">
        <f>IF(B336&gt;0,CONCATENATE("2vii_",'Valoració '!$D$7,"00",A336)," ")</f>
        <v xml:space="preserve"> </v>
      </c>
    </row>
    <row r="337" spans="1:8">
      <c r="A337" s="166">
        <v>330</v>
      </c>
      <c r="B337" s="43"/>
      <c r="C337" s="24"/>
      <c r="D337" s="158"/>
      <c r="E337" s="24"/>
      <c r="F337" s="24"/>
      <c r="G337" s="162" cm="1">
        <f t="array" ref="G337">_xlfn.XLOOKUP(B337,Tabla3[[#All],[name]],Tabla3[[#All],[point]],0,0)</f>
        <v>0</v>
      </c>
      <c r="H337" s="171" t="str">
        <f>IF(B337&gt;0,CONCATENATE("2vii_",'Valoració '!$D$7,"00",A337)," ")</f>
        <v xml:space="preserve"> </v>
      </c>
    </row>
    <row r="338" spans="1:8">
      <c r="A338" s="166">
        <v>331</v>
      </c>
      <c r="B338" s="43"/>
      <c r="C338" s="24"/>
      <c r="D338" s="158"/>
      <c r="E338" s="24"/>
      <c r="F338" s="24"/>
      <c r="G338" s="162" cm="1">
        <f t="array" ref="G338">_xlfn.XLOOKUP(B338,Tabla3[[#All],[name]],Tabla3[[#All],[point]],0,0)</f>
        <v>0</v>
      </c>
      <c r="H338" s="171" t="str">
        <f>IF(B338&gt;0,CONCATENATE("2vii_",'Valoració '!$D$7,"00",A338)," ")</f>
        <v xml:space="preserve"> </v>
      </c>
    </row>
    <row r="339" spans="1:8">
      <c r="A339" s="166">
        <v>332</v>
      </c>
      <c r="B339" s="43"/>
      <c r="C339" s="24"/>
      <c r="D339" s="158"/>
      <c r="E339" s="24"/>
      <c r="F339" s="24"/>
      <c r="G339" s="162" cm="1">
        <f t="array" ref="G339">_xlfn.XLOOKUP(B339,Tabla3[[#All],[name]],Tabla3[[#All],[point]],0,0)</f>
        <v>0</v>
      </c>
      <c r="H339" s="171" t="str">
        <f>IF(B339&gt;0,CONCATENATE("2vii_",'Valoració '!$D$7,"00",A339)," ")</f>
        <v xml:space="preserve"> </v>
      </c>
    </row>
    <row r="340" spans="1:8">
      <c r="A340" s="166">
        <v>333</v>
      </c>
      <c r="B340" s="43"/>
      <c r="C340" s="24"/>
      <c r="D340" s="158"/>
      <c r="E340" s="24"/>
      <c r="F340" s="24"/>
      <c r="G340" s="162" cm="1">
        <f t="array" ref="G340">_xlfn.XLOOKUP(B340,Tabla3[[#All],[name]],Tabla3[[#All],[point]],0,0)</f>
        <v>0</v>
      </c>
      <c r="H340" s="171" t="str">
        <f>IF(B340&gt;0,CONCATENATE("2vii_",'Valoració '!$D$7,"00",A340)," ")</f>
        <v xml:space="preserve"> </v>
      </c>
    </row>
    <row r="341" spans="1:8">
      <c r="A341" s="166">
        <v>334</v>
      </c>
      <c r="B341" s="43"/>
      <c r="C341" s="24"/>
      <c r="D341" s="158"/>
      <c r="E341" s="24"/>
      <c r="F341" s="24"/>
      <c r="G341" s="162" cm="1">
        <f t="array" ref="G341">_xlfn.XLOOKUP(B341,Tabla3[[#All],[name]],Tabla3[[#All],[point]],0,0)</f>
        <v>0</v>
      </c>
      <c r="H341" s="171" t="str">
        <f>IF(B341&gt;0,CONCATENATE("2vii_",'Valoració '!$D$7,"00",A341)," ")</f>
        <v xml:space="preserve"> </v>
      </c>
    </row>
    <row r="342" spans="1:8">
      <c r="A342" s="166">
        <v>335</v>
      </c>
      <c r="B342" s="43"/>
      <c r="C342" s="24"/>
      <c r="D342" s="158"/>
      <c r="E342" s="24"/>
      <c r="F342" s="24"/>
      <c r="G342" s="162" cm="1">
        <f t="array" ref="G342">_xlfn.XLOOKUP(B342,Tabla3[[#All],[name]],Tabla3[[#All],[point]],0,0)</f>
        <v>0</v>
      </c>
      <c r="H342" s="171" t="str">
        <f>IF(B342&gt;0,CONCATENATE("2vii_",'Valoració '!$D$7,"00",A342)," ")</f>
        <v xml:space="preserve"> </v>
      </c>
    </row>
    <row r="343" spans="1:8">
      <c r="A343" s="166">
        <v>336</v>
      </c>
      <c r="B343" s="43"/>
      <c r="C343" s="24"/>
      <c r="D343" s="158"/>
      <c r="E343" s="24"/>
      <c r="F343" s="24"/>
      <c r="G343" s="162" cm="1">
        <f t="array" ref="G343">_xlfn.XLOOKUP(B343,Tabla3[[#All],[name]],Tabla3[[#All],[point]],0,0)</f>
        <v>0</v>
      </c>
      <c r="H343" s="171" t="str">
        <f>IF(B343&gt;0,CONCATENATE("2vii_",'Valoració '!$D$7,"00",A343)," ")</f>
        <v xml:space="preserve"> </v>
      </c>
    </row>
    <row r="344" spans="1:8">
      <c r="A344" s="166">
        <v>337</v>
      </c>
      <c r="B344" s="43"/>
      <c r="C344" s="24"/>
      <c r="D344" s="158"/>
      <c r="E344" s="24"/>
      <c r="F344" s="24"/>
      <c r="G344" s="162" cm="1">
        <f t="array" ref="G344">_xlfn.XLOOKUP(B344,Tabla3[[#All],[name]],Tabla3[[#All],[point]],0,0)</f>
        <v>0</v>
      </c>
      <c r="H344" s="171" t="str">
        <f>IF(B344&gt;0,CONCATENATE("2vii_",'Valoració '!$D$7,"00",A344)," ")</f>
        <v xml:space="preserve"> </v>
      </c>
    </row>
    <row r="345" spans="1:8">
      <c r="A345" s="166">
        <v>338</v>
      </c>
      <c r="B345" s="43"/>
      <c r="C345" s="24"/>
      <c r="D345" s="158"/>
      <c r="E345" s="24"/>
      <c r="F345" s="24"/>
      <c r="G345" s="162" cm="1">
        <f t="array" ref="G345">_xlfn.XLOOKUP(B345,Tabla3[[#All],[name]],Tabla3[[#All],[point]],0,0)</f>
        <v>0</v>
      </c>
      <c r="H345" s="171" t="str">
        <f>IF(B345&gt;0,CONCATENATE("2vii_",'Valoració '!$D$7,"00",A345)," ")</f>
        <v xml:space="preserve"> </v>
      </c>
    </row>
    <row r="346" spans="1:8">
      <c r="A346" s="166">
        <v>339</v>
      </c>
      <c r="B346" s="43"/>
      <c r="C346" s="24"/>
      <c r="D346" s="158"/>
      <c r="E346" s="24"/>
      <c r="F346" s="24"/>
      <c r="G346" s="162" cm="1">
        <f t="array" ref="G346">_xlfn.XLOOKUP(B346,Tabla3[[#All],[name]],Tabla3[[#All],[point]],0,0)</f>
        <v>0</v>
      </c>
      <c r="H346" s="171" t="str">
        <f>IF(B346&gt;0,CONCATENATE("2vii_",'Valoració '!$D$7,"00",A346)," ")</f>
        <v xml:space="preserve"> </v>
      </c>
    </row>
    <row r="347" spans="1:8">
      <c r="A347" s="166">
        <v>340</v>
      </c>
      <c r="B347" s="43"/>
      <c r="C347" s="24"/>
      <c r="D347" s="158"/>
      <c r="E347" s="24"/>
      <c r="F347" s="24"/>
      <c r="G347" s="162" cm="1">
        <f t="array" ref="G347">_xlfn.XLOOKUP(B347,Tabla3[[#All],[name]],Tabla3[[#All],[point]],0,0)</f>
        <v>0</v>
      </c>
      <c r="H347" s="171" t="str">
        <f>IF(B347&gt;0,CONCATENATE("2vii_",'Valoració '!$D$7,"00",A347)," ")</f>
        <v xml:space="preserve"> </v>
      </c>
    </row>
    <row r="348" spans="1:8">
      <c r="A348" s="166">
        <v>341</v>
      </c>
      <c r="B348" s="43"/>
      <c r="C348" s="24"/>
      <c r="D348" s="158"/>
      <c r="E348" s="24"/>
      <c r="F348" s="24"/>
      <c r="G348" s="162" cm="1">
        <f t="array" ref="G348">_xlfn.XLOOKUP(B348,Tabla3[[#All],[name]],Tabla3[[#All],[point]],0,0)</f>
        <v>0</v>
      </c>
      <c r="H348" s="171" t="str">
        <f>IF(B348&gt;0,CONCATENATE("2vii_",'Valoració '!$D$7,"00",A348)," ")</f>
        <v xml:space="preserve"> </v>
      </c>
    </row>
    <row r="349" spans="1:8">
      <c r="A349" s="166">
        <v>342</v>
      </c>
      <c r="B349" s="43"/>
      <c r="C349" s="24"/>
      <c r="D349" s="158"/>
      <c r="E349" s="24"/>
      <c r="F349" s="24"/>
      <c r="G349" s="162" cm="1">
        <f t="array" ref="G349">_xlfn.XLOOKUP(B349,Tabla3[[#All],[name]],Tabla3[[#All],[point]],0,0)</f>
        <v>0</v>
      </c>
      <c r="H349" s="171" t="str">
        <f>IF(B349&gt;0,CONCATENATE("2vii_",'Valoració '!$D$7,"00",A349)," ")</f>
        <v xml:space="preserve"> </v>
      </c>
    </row>
    <row r="350" spans="1:8">
      <c r="A350" s="166">
        <v>343</v>
      </c>
      <c r="B350" s="43"/>
      <c r="C350" s="24"/>
      <c r="D350" s="158"/>
      <c r="E350" s="24"/>
      <c r="F350" s="24"/>
      <c r="G350" s="162" cm="1">
        <f t="array" ref="G350">_xlfn.XLOOKUP(B350,Tabla3[[#All],[name]],Tabla3[[#All],[point]],0,0)</f>
        <v>0</v>
      </c>
      <c r="H350" s="171" t="str">
        <f>IF(B350&gt;0,CONCATENATE("2vii_",'Valoració '!$D$7,"00",A350)," ")</f>
        <v xml:space="preserve"> </v>
      </c>
    </row>
    <row r="351" spans="1:8">
      <c r="A351" s="166">
        <v>344</v>
      </c>
      <c r="B351" s="43"/>
      <c r="C351" s="24"/>
      <c r="D351" s="158"/>
      <c r="E351" s="24"/>
      <c r="F351" s="24"/>
      <c r="G351" s="162" cm="1">
        <f t="array" ref="G351">_xlfn.XLOOKUP(B351,Tabla3[[#All],[name]],Tabla3[[#All],[point]],0,0)</f>
        <v>0</v>
      </c>
      <c r="H351" s="171" t="str">
        <f>IF(B351&gt;0,CONCATENATE("2vii_",'Valoració '!$D$7,"00",A351)," ")</f>
        <v xml:space="preserve"> </v>
      </c>
    </row>
    <row r="352" spans="1:8">
      <c r="A352" s="166">
        <v>345</v>
      </c>
      <c r="B352" s="43"/>
      <c r="C352" s="24"/>
      <c r="D352" s="158"/>
      <c r="E352" s="24"/>
      <c r="F352" s="24"/>
      <c r="G352" s="162" cm="1">
        <f t="array" ref="G352">_xlfn.XLOOKUP(B352,Tabla3[[#All],[name]],Tabla3[[#All],[point]],0,0)</f>
        <v>0</v>
      </c>
      <c r="H352" s="171" t="str">
        <f>IF(B352&gt;0,CONCATENATE("2vii_",'Valoració '!$D$7,"00",A352)," ")</f>
        <v xml:space="preserve"> </v>
      </c>
    </row>
    <row r="353" spans="1:8">
      <c r="A353" s="166">
        <v>346</v>
      </c>
      <c r="B353" s="43"/>
      <c r="C353" s="24"/>
      <c r="D353" s="158"/>
      <c r="E353" s="24"/>
      <c r="F353" s="24"/>
      <c r="G353" s="162" cm="1">
        <f t="array" ref="G353">_xlfn.XLOOKUP(B353,Tabla3[[#All],[name]],Tabla3[[#All],[point]],0,0)</f>
        <v>0</v>
      </c>
      <c r="H353" s="171" t="str">
        <f>IF(B353&gt;0,CONCATENATE("2vii_",'Valoració '!$D$7,"00",A353)," ")</f>
        <v xml:space="preserve"> </v>
      </c>
    </row>
    <row r="354" spans="1:8">
      <c r="A354" s="166">
        <v>347</v>
      </c>
      <c r="B354" s="43"/>
      <c r="C354" s="24"/>
      <c r="D354" s="158"/>
      <c r="E354" s="24"/>
      <c r="F354" s="24"/>
      <c r="G354" s="162" cm="1">
        <f t="array" ref="G354">_xlfn.XLOOKUP(B354,Tabla3[[#All],[name]],Tabla3[[#All],[point]],0,0)</f>
        <v>0</v>
      </c>
      <c r="H354" s="171" t="str">
        <f>IF(B354&gt;0,CONCATENATE("2vii_",'Valoració '!$D$7,"00",A354)," ")</f>
        <v xml:space="preserve"> </v>
      </c>
    </row>
    <row r="355" spans="1:8">
      <c r="A355" s="166">
        <v>348</v>
      </c>
      <c r="B355" s="43"/>
      <c r="C355" s="24"/>
      <c r="D355" s="158"/>
      <c r="E355" s="24"/>
      <c r="F355" s="24"/>
      <c r="G355" s="162" cm="1">
        <f t="array" ref="G355">_xlfn.XLOOKUP(B355,Tabla3[[#All],[name]],Tabla3[[#All],[point]],0,0)</f>
        <v>0</v>
      </c>
      <c r="H355" s="171" t="str">
        <f>IF(B355&gt;0,CONCATENATE("2vii_",'Valoració '!$D$7,"00",A355)," ")</f>
        <v xml:space="preserve"> </v>
      </c>
    </row>
    <row r="356" spans="1:8">
      <c r="A356" s="166">
        <v>349</v>
      </c>
      <c r="B356" s="43"/>
      <c r="C356" s="24"/>
      <c r="D356" s="158"/>
      <c r="E356" s="24"/>
      <c r="F356" s="24"/>
      <c r="G356" s="162" cm="1">
        <f t="array" ref="G356">_xlfn.XLOOKUP(B356,Tabla3[[#All],[name]],Tabla3[[#All],[point]],0,0)</f>
        <v>0</v>
      </c>
      <c r="H356" s="171" t="str">
        <f>IF(B356&gt;0,CONCATENATE("2vii_",'Valoració '!$D$7,"00",A356)," ")</f>
        <v xml:space="preserve"> </v>
      </c>
    </row>
    <row r="357" spans="1:8">
      <c r="A357" s="166">
        <v>350</v>
      </c>
      <c r="B357" s="43"/>
      <c r="C357" s="24"/>
      <c r="D357" s="158"/>
      <c r="E357" s="24"/>
      <c r="F357" s="24"/>
      <c r="G357" s="162" cm="1">
        <f t="array" ref="G357">_xlfn.XLOOKUP(B357,Tabla3[[#All],[name]],Tabla3[[#All],[point]],0,0)</f>
        <v>0</v>
      </c>
      <c r="H357" s="171" t="str">
        <f>IF(B357&gt;0,CONCATENATE("2vii_",'Valoració '!$D$7,"00",A357)," ")</f>
        <v xml:space="preserve"> </v>
      </c>
    </row>
    <row r="358" spans="1:8">
      <c r="A358" s="166">
        <v>351</v>
      </c>
      <c r="B358" s="43"/>
      <c r="C358" s="24"/>
      <c r="D358" s="158"/>
      <c r="E358" s="24"/>
      <c r="F358" s="24"/>
      <c r="G358" s="162" cm="1">
        <f t="array" ref="G358">_xlfn.XLOOKUP(B358,Tabla3[[#All],[name]],Tabla3[[#All],[point]],0,0)</f>
        <v>0</v>
      </c>
      <c r="H358" s="171" t="str">
        <f>IF(B358&gt;0,CONCATENATE("2vii_",'Valoració '!$D$7,"00",A358)," ")</f>
        <v xml:space="preserve"> </v>
      </c>
    </row>
    <row r="359" spans="1:8">
      <c r="A359" s="166">
        <v>352</v>
      </c>
      <c r="B359" s="43"/>
      <c r="C359" s="24"/>
      <c r="D359" s="158"/>
      <c r="E359" s="24"/>
      <c r="F359" s="24"/>
      <c r="G359" s="162" cm="1">
        <f t="array" ref="G359">_xlfn.XLOOKUP(B359,Tabla3[[#All],[name]],Tabla3[[#All],[point]],0,0)</f>
        <v>0</v>
      </c>
      <c r="H359" s="171" t="str">
        <f>IF(B359&gt;0,CONCATENATE("2vii_",'Valoració '!$D$7,"00",A359)," ")</f>
        <v xml:space="preserve"> </v>
      </c>
    </row>
    <row r="360" spans="1:8">
      <c r="A360" s="166">
        <v>353</v>
      </c>
      <c r="B360" s="43"/>
      <c r="C360" s="24"/>
      <c r="D360" s="158"/>
      <c r="E360" s="24"/>
      <c r="F360" s="24"/>
      <c r="G360" s="162" cm="1">
        <f t="array" ref="G360">_xlfn.XLOOKUP(B360,Tabla3[[#All],[name]],Tabla3[[#All],[point]],0,0)</f>
        <v>0</v>
      </c>
      <c r="H360" s="171" t="str">
        <f>IF(B360&gt;0,CONCATENATE("2vii_",'Valoració '!$D$7,"00",A360)," ")</f>
        <v xml:space="preserve"> </v>
      </c>
    </row>
    <row r="361" spans="1:8">
      <c r="A361" s="166">
        <v>354</v>
      </c>
      <c r="B361" s="43"/>
      <c r="C361" s="24"/>
      <c r="D361" s="158"/>
      <c r="E361" s="24"/>
      <c r="F361" s="24"/>
      <c r="G361" s="162" cm="1">
        <f t="array" ref="G361">_xlfn.XLOOKUP(B361,Tabla3[[#All],[name]],Tabla3[[#All],[point]],0,0)</f>
        <v>0</v>
      </c>
      <c r="H361" s="171" t="str">
        <f>IF(B361&gt;0,CONCATENATE("2vii_",'Valoració '!$D$7,"00",A361)," ")</f>
        <v xml:space="preserve"> </v>
      </c>
    </row>
    <row r="362" spans="1:8">
      <c r="A362" s="166">
        <v>355</v>
      </c>
      <c r="B362" s="43"/>
      <c r="C362" s="24"/>
      <c r="D362" s="158"/>
      <c r="E362" s="24"/>
      <c r="F362" s="24"/>
      <c r="G362" s="162" cm="1">
        <f t="array" ref="G362">_xlfn.XLOOKUP(B362,Tabla3[[#All],[name]],Tabla3[[#All],[point]],0,0)</f>
        <v>0</v>
      </c>
      <c r="H362" s="171" t="str">
        <f>IF(B362&gt;0,CONCATENATE("2vii_",'Valoració '!$D$7,"00",A362)," ")</f>
        <v xml:space="preserve"> </v>
      </c>
    </row>
    <row r="363" spans="1:8">
      <c r="A363" s="166">
        <v>356</v>
      </c>
      <c r="B363" s="43"/>
      <c r="C363" s="24"/>
      <c r="D363" s="158"/>
      <c r="E363" s="24"/>
      <c r="F363" s="24"/>
      <c r="G363" s="162" cm="1">
        <f t="array" ref="G363">_xlfn.XLOOKUP(B363,Tabla3[[#All],[name]],Tabla3[[#All],[point]],0,0)</f>
        <v>0</v>
      </c>
      <c r="H363" s="171" t="str">
        <f>IF(B363&gt;0,CONCATENATE("2vii_",'Valoració '!$D$7,"00",A363)," ")</f>
        <v xml:space="preserve"> </v>
      </c>
    </row>
    <row r="364" spans="1:8">
      <c r="A364" s="166">
        <v>357</v>
      </c>
      <c r="B364" s="43"/>
      <c r="C364" s="24"/>
      <c r="D364" s="158"/>
      <c r="E364" s="24"/>
      <c r="F364" s="24"/>
      <c r="G364" s="162" cm="1">
        <f t="array" ref="G364">_xlfn.XLOOKUP(B364,Tabla3[[#All],[name]],Tabla3[[#All],[point]],0,0)</f>
        <v>0</v>
      </c>
      <c r="H364" s="171" t="str">
        <f>IF(B364&gt;0,CONCATENATE("2vii_",'Valoració '!$D$7,"00",A364)," ")</f>
        <v xml:space="preserve"> </v>
      </c>
    </row>
    <row r="365" spans="1:8">
      <c r="A365" s="166">
        <v>358</v>
      </c>
      <c r="B365" s="43"/>
      <c r="C365" s="24"/>
      <c r="D365" s="158"/>
      <c r="E365" s="24"/>
      <c r="F365" s="24"/>
      <c r="G365" s="162" cm="1">
        <f t="array" ref="G365">_xlfn.XLOOKUP(B365,Tabla3[[#All],[name]],Tabla3[[#All],[point]],0,0)</f>
        <v>0</v>
      </c>
      <c r="H365" s="171" t="str">
        <f>IF(B365&gt;0,CONCATENATE("2vii_",'Valoració '!$D$7,"00",A365)," ")</f>
        <v xml:space="preserve"> </v>
      </c>
    </row>
    <row r="366" spans="1:8">
      <c r="A366" s="166">
        <v>359</v>
      </c>
      <c r="B366" s="43"/>
      <c r="C366" s="24"/>
      <c r="D366" s="158"/>
      <c r="E366" s="24"/>
      <c r="F366" s="24"/>
      <c r="G366" s="162" cm="1">
        <f t="array" ref="G366">_xlfn.XLOOKUP(B366,Tabla3[[#All],[name]],Tabla3[[#All],[point]],0,0)</f>
        <v>0</v>
      </c>
      <c r="H366" s="171" t="str">
        <f>IF(B366&gt;0,CONCATENATE("2vii_",'Valoració '!$D$7,"00",A366)," ")</f>
        <v xml:space="preserve"> </v>
      </c>
    </row>
    <row r="367" spans="1:8">
      <c r="A367" s="166">
        <v>360</v>
      </c>
      <c r="B367" s="43"/>
      <c r="C367" s="24"/>
      <c r="D367" s="158"/>
      <c r="E367" s="24"/>
      <c r="F367" s="24"/>
      <c r="G367" s="162" cm="1">
        <f t="array" ref="G367">_xlfn.XLOOKUP(B367,Tabla3[[#All],[name]],Tabla3[[#All],[point]],0,0)</f>
        <v>0</v>
      </c>
      <c r="H367" s="171" t="str">
        <f>IF(B367&gt;0,CONCATENATE("2vii_",'Valoració '!$D$7,"00",A367)," ")</f>
        <v xml:space="preserve"> </v>
      </c>
    </row>
    <row r="368" spans="1:8">
      <c r="A368" s="166">
        <v>361</v>
      </c>
      <c r="B368" s="43"/>
      <c r="C368" s="24"/>
      <c r="D368" s="158"/>
      <c r="E368" s="24"/>
      <c r="F368" s="24"/>
      <c r="G368" s="162" cm="1">
        <f t="array" ref="G368">_xlfn.XLOOKUP(B368,Tabla3[[#All],[name]],Tabla3[[#All],[point]],0,0)</f>
        <v>0</v>
      </c>
      <c r="H368" s="171" t="str">
        <f>IF(B368&gt;0,CONCATENATE("2vii_",'Valoració '!$D$7,"00",A368)," ")</f>
        <v xml:space="preserve"> </v>
      </c>
    </row>
    <row r="369" spans="1:8">
      <c r="A369" s="166">
        <v>362</v>
      </c>
      <c r="B369" s="43"/>
      <c r="C369" s="24"/>
      <c r="D369" s="158"/>
      <c r="E369" s="24"/>
      <c r="F369" s="24"/>
      <c r="G369" s="162" cm="1">
        <f t="array" ref="G369">_xlfn.XLOOKUP(B369,Tabla3[[#All],[name]],Tabla3[[#All],[point]],0,0)</f>
        <v>0</v>
      </c>
      <c r="H369" s="171" t="str">
        <f>IF(B369&gt;0,CONCATENATE("2vii_",'Valoració '!$D$7,"00",A369)," ")</f>
        <v xml:space="preserve"> </v>
      </c>
    </row>
    <row r="370" spans="1:8">
      <c r="A370" s="166">
        <v>363</v>
      </c>
      <c r="B370" s="43"/>
      <c r="C370" s="24"/>
      <c r="D370" s="158"/>
      <c r="E370" s="24"/>
      <c r="F370" s="24"/>
      <c r="G370" s="162" cm="1">
        <f t="array" ref="G370">_xlfn.XLOOKUP(B370,Tabla3[[#All],[name]],Tabla3[[#All],[point]],0,0)</f>
        <v>0</v>
      </c>
      <c r="H370" s="171" t="str">
        <f>IF(B370&gt;0,CONCATENATE("2vii_",'Valoració '!$D$7,"00",A370)," ")</f>
        <v xml:space="preserve"> </v>
      </c>
    </row>
    <row r="371" spans="1:8">
      <c r="A371" s="166">
        <v>364</v>
      </c>
      <c r="B371" s="43"/>
      <c r="C371" s="24"/>
      <c r="D371" s="158"/>
      <c r="E371" s="24"/>
      <c r="F371" s="24"/>
      <c r="G371" s="162" cm="1">
        <f t="array" ref="G371">_xlfn.XLOOKUP(B371,Tabla3[[#All],[name]],Tabla3[[#All],[point]],0,0)</f>
        <v>0</v>
      </c>
      <c r="H371" s="171" t="str">
        <f>IF(B371&gt;0,CONCATENATE("2vii_",'Valoració '!$D$7,"00",A371)," ")</f>
        <v xml:space="preserve"> </v>
      </c>
    </row>
    <row r="372" spans="1:8">
      <c r="A372" s="166">
        <v>365</v>
      </c>
      <c r="B372" s="43"/>
      <c r="C372" s="24"/>
      <c r="D372" s="158"/>
      <c r="E372" s="24"/>
      <c r="F372" s="24"/>
      <c r="G372" s="162" cm="1">
        <f t="array" ref="G372">_xlfn.XLOOKUP(B372,Tabla3[[#All],[name]],Tabla3[[#All],[point]],0,0)</f>
        <v>0</v>
      </c>
      <c r="H372" s="171" t="str">
        <f>IF(B372&gt;0,CONCATENATE("2vii_",'Valoració '!$D$7,"00",A372)," ")</f>
        <v xml:space="preserve"> </v>
      </c>
    </row>
    <row r="373" spans="1:8">
      <c r="A373" s="166">
        <v>366</v>
      </c>
      <c r="B373" s="43"/>
      <c r="C373" s="24"/>
      <c r="D373" s="158"/>
      <c r="E373" s="24"/>
      <c r="F373" s="24"/>
      <c r="G373" s="162" cm="1">
        <f t="array" ref="G373">_xlfn.XLOOKUP(B373,Tabla3[[#All],[name]],Tabla3[[#All],[point]],0,0)</f>
        <v>0</v>
      </c>
      <c r="H373" s="171" t="str">
        <f>IF(B373&gt;0,CONCATENATE("2vii_",'Valoració '!$D$7,"00",A373)," ")</f>
        <v xml:space="preserve"> </v>
      </c>
    </row>
    <row r="374" spans="1:8">
      <c r="A374" s="166">
        <v>367</v>
      </c>
      <c r="B374" s="43"/>
      <c r="C374" s="24"/>
      <c r="D374" s="158"/>
      <c r="E374" s="24"/>
      <c r="F374" s="24"/>
      <c r="G374" s="162" cm="1">
        <f t="array" ref="G374">_xlfn.XLOOKUP(B374,Tabla3[[#All],[name]],Tabla3[[#All],[point]],0,0)</f>
        <v>0</v>
      </c>
      <c r="H374" s="171" t="str">
        <f>IF(B374&gt;0,CONCATENATE("2vii_",'Valoració '!$D$7,"00",A374)," ")</f>
        <v xml:space="preserve"> </v>
      </c>
    </row>
    <row r="375" spans="1:8">
      <c r="A375" s="166">
        <v>368</v>
      </c>
      <c r="B375" s="43"/>
      <c r="C375" s="24"/>
      <c r="D375" s="158"/>
      <c r="E375" s="24"/>
      <c r="F375" s="24"/>
      <c r="G375" s="162" cm="1">
        <f t="array" ref="G375">_xlfn.XLOOKUP(B375,Tabla3[[#All],[name]],Tabla3[[#All],[point]],0,0)</f>
        <v>0</v>
      </c>
      <c r="H375" s="171" t="str">
        <f>IF(B375&gt;0,CONCATENATE("2vii_",'Valoració '!$D$7,"00",A375)," ")</f>
        <v xml:space="preserve"> </v>
      </c>
    </row>
    <row r="376" spans="1:8">
      <c r="A376" s="166">
        <v>369</v>
      </c>
      <c r="B376" s="43"/>
      <c r="C376" s="24"/>
      <c r="D376" s="158"/>
      <c r="E376" s="24"/>
      <c r="F376" s="24"/>
      <c r="G376" s="162" cm="1">
        <f t="array" ref="G376">_xlfn.XLOOKUP(B376,Tabla3[[#All],[name]],Tabla3[[#All],[point]],0,0)</f>
        <v>0</v>
      </c>
      <c r="H376" s="171" t="str">
        <f>IF(B376&gt;0,CONCATENATE("2vii_",'Valoració '!$D$7,"00",A376)," ")</f>
        <v xml:space="preserve"> </v>
      </c>
    </row>
    <row r="377" spans="1:8">
      <c r="A377" s="166">
        <v>370</v>
      </c>
      <c r="B377" s="43"/>
      <c r="C377" s="24"/>
      <c r="D377" s="158"/>
      <c r="E377" s="24"/>
      <c r="F377" s="24"/>
      <c r="G377" s="162" cm="1">
        <f t="array" ref="G377">_xlfn.XLOOKUP(B377,Tabla3[[#All],[name]],Tabla3[[#All],[point]],0,0)</f>
        <v>0</v>
      </c>
      <c r="H377" s="171" t="str">
        <f>IF(B377&gt;0,CONCATENATE("2vii_",'Valoració '!$D$7,"00",A377)," ")</f>
        <v xml:space="preserve"> </v>
      </c>
    </row>
    <row r="378" spans="1:8">
      <c r="A378" s="166">
        <v>371</v>
      </c>
      <c r="B378" s="43"/>
      <c r="C378" s="24"/>
      <c r="D378" s="158"/>
      <c r="E378" s="24"/>
      <c r="F378" s="24"/>
      <c r="G378" s="162" cm="1">
        <f t="array" ref="G378">_xlfn.XLOOKUP(B378,Tabla3[[#All],[name]],Tabla3[[#All],[point]],0,0)</f>
        <v>0</v>
      </c>
      <c r="H378" s="171" t="str">
        <f>IF(B378&gt;0,CONCATENATE("2vii_",'Valoració '!$D$7,"00",A378)," ")</f>
        <v xml:space="preserve"> </v>
      </c>
    </row>
    <row r="379" spans="1:8">
      <c r="A379" s="166">
        <v>372</v>
      </c>
      <c r="B379" s="43"/>
      <c r="C379" s="24"/>
      <c r="D379" s="158"/>
      <c r="E379" s="24"/>
      <c r="F379" s="24"/>
      <c r="G379" s="162" cm="1">
        <f t="array" ref="G379">_xlfn.XLOOKUP(B379,Tabla3[[#All],[name]],Tabla3[[#All],[point]],0,0)</f>
        <v>0</v>
      </c>
      <c r="H379" s="171" t="str">
        <f>IF(B379&gt;0,CONCATENATE("2vii_",'Valoració '!$D$7,"00",A379)," ")</f>
        <v xml:space="preserve"> </v>
      </c>
    </row>
    <row r="380" spans="1:8">
      <c r="A380" s="166">
        <v>373</v>
      </c>
      <c r="B380" s="43"/>
      <c r="C380" s="24"/>
      <c r="D380" s="158"/>
      <c r="E380" s="24"/>
      <c r="F380" s="24"/>
      <c r="G380" s="162" cm="1">
        <f t="array" ref="G380">_xlfn.XLOOKUP(B380,Tabla3[[#All],[name]],Tabla3[[#All],[point]],0,0)</f>
        <v>0</v>
      </c>
      <c r="H380" s="171" t="str">
        <f>IF(B380&gt;0,CONCATENATE("2vii_",'Valoració '!$D$7,"00",A380)," ")</f>
        <v xml:space="preserve"> </v>
      </c>
    </row>
    <row r="381" spans="1:8">
      <c r="A381" s="166">
        <v>374</v>
      </c>
      <c r="B381" s="43"/>
      <c r="C381" s="24"/>
      <c r="D381" s="158"/>
      <c r="E381" s="24"/>
      <c r="F381" s="24"/>
      <c r="G381" s="162" cm="1">
        <f t="array" ref="G381">_xlfn.XLOOKUP(B381,Tabla3[[#All],[name]],Tabla3[[#All],[point]],0,0)</f>
        <v>0</v>
      </c>
      <c r="H381" s="171" t="str">
        <f>IF(B381&gt;0,CONCATENATE("2vii_",'Valoració '!$D$7,"00",A381)," ")</f>
        <v xml:space="preserve"> </v>
      </c>
    </row>
    <row r="382" spans="1:8">
      <c r="A382" s="166">
        <v>375</v>
      </c>
      <c r="B382" s="43"/>
      <c r="C382" s="24"/>
      <c r="D382" s="158"/>
      <c r="E382" s="24"/>
      <c r="F382" s="24"/>
      <c r="G382" s="162" cm="1">
        <f t="array" ref="G382">_xlfn.XLOOKUP(B382,Tabla3[[#All],[name]],Tabla3[[#All],[point]],0,0)</f>
        <v>0</v>
      </c>
      <c r="H382" s="171" t="str">
        <f>IF(B382&gt;0,CONCATENATE("2vii_",'Valoració '!$D$7,"00",A382)," ")</f>
        <v xml:space="preserve"> </v>
      </c>
    </row>
    <row r="383" spans="1:8">
      <c r="A383" s="166">
        <v>376</v>
      </c>
      <c r="B383" s="43"/>
      <c r="C383" s="24"/>
      <c r="D383" s="158"/>
      <c r="E383" s="24"/>
      <c r="F383" s="24"/>
      <c r="G383" s="162" cm="1">
        <f t="array" ref="G383">_xlfn.XLOOKUP(B383,Tabla3[[#All],[name]],Tabla3[[#All],[point]],0,0)</f>
        <v>0</v>
      </c>
      <c r="H383" s="171" t="str">
        <f>IF(B383&gt;0,CONCATENATE("2vii_",'Valoració '!$D$7,"00",A383)," ")</f>
        <v xml:space="preserve"> </v>
      </c>
    </row>
    <row r="384" spans="1:8">
      <c r="A384" s="166">
        <v>377</v>
      </c>
      <c r="B384" s="43"/>
      <c r="C384" s="24"/>
      <c r="D384" s="158"/>
      <c r="E384" s="24"/>
      <c r="F384" s="24"/>
      <c r="G384" s="162" cm="1">
        <f t="array" ref="G384">_xlfn.XLOOKUP(B384,Tabla3[[#All],[name]],Tabla3[[#All],[point]],0,0)</f>
        <v>0</v>
      </c>
      <c r="H384" s="171" t="str">
        <f>IF(B384&gt;0,CONCATENATE("2vii_",'Valoració '!$D$7,"00",A384)," ")</f>
        <v xml:space="preserve"> </v>
      </c>
    </row>
    <row r="385" spans="1:8">
      <c r="A385" s="166">
        <v>378</v>
      </c>
      <c r="B385" s="43"/>
      <c r="C385" s="24"/>
      <c r="D385" s="158"/>
      <c r="E385" s="24"/>
      <c r="F385" s="24"/>
      <c r="G385" s="162" cm="1">
        <f t="array" ref="G385">_xlfn.XLOOKUP(B385,Tabla3[[#All],[name]],Tabla3[[#All],[point]],0,0)</f>
        <v>0</v>
      </c>
      <c r="H385" s="171" t="str">
        <f>IF(B385&gt;0,CONCATENATE("2vii_",'Valoració '!$D$7,"00",A385)," ")</f>
        <v xml:space="preserve"> </v>
      </c>
    </row>
    <row r="386" spans="1:8">
      <c r="A386" s="166">
        <v>379</v>
      </c>
      <c r="B386" s="43"/>
      <c r="C386" s="24"/>
      <c r="D386" s="158"/>
      <c r="E386" s="24"/>
      <c r="F386" s="24"/>
      <c r="G386" s="162" cm="1">
        <f t="array" ref="G386">_xlfn.XLOOKUP(B386,Tabla3[[#All],[name]],Tabla3[[#All],[point]],0,0)</f>
        <v>0</v>
      </c>
      <c r="H386" s="171" t="str">
        <f>IF(B386&gt;0,CONCATENATE("2vii_",'Valoració '!$D$7,"00",A386)," ")</f>
        <v xml:space="preserve"> </v>
      </c>
    </row>
    <row r="387" spans="1:8">
      <c r="A387" s="166">
        <v>380</v>
      </c>
      <c r="B387" s="43"/>
      <c r="C387" s="24"/>
      <c r="D387" s="158"/>
      <c r="E387" s="24"/>
      <c r="F387" s="24"/>
      <c r="G387" s="162" cm="1">
        <f t="array" ref="G387">_xlfn.XLOOKUP(B387,Tabla3[[#All],[name]],Tabla3[[#All],[point]],0,0)</f>
        <v>0</v>
      </c>
      <c r="H387" s="171" t="str">
        <f>IF(B387&gt;0,CONCATENATE("2vii_",'Valoració '!$D$7,"00",A387)," ")</f>
        <v xml:space="preserve"> </v>
      </c>
    </row>
    <row r="388" spans="1:8">
      <c r="A388" s="166">
        <v>381</v>
      </c>
      <c r="B388" s="43"/>
      <c r="C388" s="24"/>
      <c r="D388" s="158"/>
      <c r="E388" s="24"/>
      <c r="F388" s="24"/>
      <c r="G388" s="162" cm="1">
        <f t="array" ref="G388">_xlfn.XLOOKUP(B388,Tabla3[[#All],[name]],Tabla3[[#All],[point]],0,0)</f>
        <v>0</v>
      </c>
      <c r="H388" s="171" t="str">
        <f>IF(B388&gt;0,CONCATENATE("2vii_",'Valoració '!$D$7,"00",A388)," ")</f>
        <v xml:space="preserve"> </v>
      </c>
    </row>
    <row r="389" spans="1:8">
      <c r="A389" s="166">
        <v>382</v>
      </c>
      <c r="B389" s="43"/>
      <c r="C389" s="24"/>
      <c r="D389" s="158"/>
      <c r="E389" s="24"/>
      <c r="F389" s="24"/>
      <c r="G389" s="162" cm="1">
        <f t="array" ref="G389">_xlfn.XLOOKUP(B389,Tabla3[[#All],[name]],Tabla3[[#All],[point]],0,0)</f>
        <v>0</v>
      </c>
      <c r="H389" s="171" t="str">
        <f>IF(B389&gt;0,CONCATENATE("2vii_",'Valoració '!$D$7,"00",A389)," ")</f>
        <v xml:space="preserve"> </v>
      </c>
    </row>
    <row r="390" spans="1:8">
      <c r="A390" s="166">
        <v>383</v>
      </c>
      <c r="B390" s="43"/>
      <c r="C390" s="24"/>
      <c r="D390" s="158"/>
      <c r="E390" s="24"/>
      <c r="F390" s="24"/>
      <c r="G390" s="162" cm="1">
        <f t="array" ref="G390">_xlfn.XLOOKUP(B390,Tabla3[[#All],[name]],Tabla3[[#All],[point]],0,0)</f>
        <v>0</v>
      </c>
      <c r="H390" s="171" t="str">
        <f>IF(B390&gt;0,CONCATENATE("2vii_",'Valoració '!$D$7,"00",A390)," ")</f>
        <v xml:space="preserve"> </v>
      </c>
    </row>
    <row r="391" spans="1:8">
      <c r="A391" s="166">
        <v>384</v>
      </c>
      <c r="B391" s="43"/>
      <c r="C391" s="24"/>
      <c r="D391" s="158"/>
      <c r="E391" s="24"/>
      <c r="F391" s="24"/>
      <c r="G391" s="162" cm="1">
        <f t="array" ref="G391">_xlfn.XLOOKUP(B391,Tabla3[[#All],[name]],Tabla3[[#All],[point]],0,0)</f>
        <v>0</v>
      </c>
      <c r="H391" s="171" t="str">
        <f>IF(B391&gt;0,CONCATENATE("2vii_",'Valoració '!$D$7,"00",A391)," ")</f>
        <v xml:space="preserve"> </v>
      </c>
    </row>
    <row r="392" spans="1:8">
      <c r="A392" s="166">
        <v>385</v>
      </c>
      <c r="B392" s="43"/>
      <c r="C392" s="24"/>
      <c r="D392" s="158"/>
      <c r="E392" s="24"/>
      <c r="F392" s="24"/>
      <c r="G392" s="162" cm="1">
        <f t="array" ref="G392">_xlfn.XLOOKUP(B392,Tabla3[[#All],[name]],Tabla3[[#All],[point]],0,0)</f>
        <v>0</v>
      </c>
      <c r="H392" s="171" t="str">
        <f>IF(B392&gt;0,CONCATENATE("2vii_",'Valoració '!$D$7,"00",A392)," ")</f>
        <v xml:space="preserve"> </v>
      </c>
    </row>
    <row r="393" spans="1:8">
      <c r="A393" s="166">
        <v>386</v>
      </c>
      <c r="B393" s="43"/>
      <c r="C393" s="24"/>
      <c r="D393" s="158"/>
      <c r="E393" s="24"/>
      <c r="F393" s="24"/>
      <c r="G393" s="162" cm="1">
        <f t="array" ref="G393">_xlfn.XLOOKUP(B393,Tabla3[[#All],[name]],Tabla3[[#All],[point]],0,0)</f>
        <v>0</v>
      </c>
      <c r="H393" s="171" t="str">
        <f>IF(B393&gt;0,CONCATENATE("2vii_",'Valoració '!$D$7,"00",A393)," ")</f>
        <v xml:space="preserve"> </v>
      </c>
    </row>
    <row r="394" spans="1:8">
      <c r="A394" s="166">
        <v>387</v>
      </c>
      <c r="B394" s="43"/>
      <c r="C394" s="24"/>
      <c r="D394" s="158"/>
      <c r="E394" s="24"/>
      <c r="F394" s="24"/>
      <c r="G394" s="162" cm="1">
        <f t="array" ref="G394">_xlfn.XLOOKUP(B394,Tabla3[[#All],[name]],Tabla3[[#All],[point]],0,0)</f>
        <v>0</v>
      </c>
      <c r="H394" s="171" t="str">
        <f>IF(B394&gt;0,CONCATENATE("2vii_",'Valoració '!$D$7,"00",A394)," ")</f>
        <v xml:space="preserve"> </v>
      </c>
    </row>
    <row r="395" spans="1:8">
      <c r="A395" s="166">
        <v>388</v>
      </c>
      <c r="B395" s="43"/>
      <c r="C395" s="24"/>
      <c r="D395" s="158"/>
      <c r="E395" s="24"/>
      <c r="F395" s="24"/>
      <c r="G395" s="162" cm="1">
        <f t="array" ref="G395">_xlfn.XLOOKUP(B395,Tabla3[[#All],[name]],Tabla3[[#All],[point]],0,0)</f>
        <v>0</v>
      </c>
      <c r="H395" s="171" t="str">
        <f>IF(B395&gt;0,CONCATENATE("2vii_",'Valoració '!$D$7,"00",A395)," ")</f>
        <v xml:space="preserve"> </v>
      </c>
    </row>
    <row r="396" spans="1:8">
      <c r="A396" s="166">
        <v>389</v>
      </c>
      <c r="B396" s="43"/>
      <c r="C396" s="24"/>
      <c r="D396" s="158"/>
      <c r="E396" s="24"/>
      <c r="F396" s="24"/>
      <c r="G396" s="162" cm="1">
        <f t="array" ref="G396">_xlfn.XLOOKUP(B396,Tabla3[[#All],[name]],Tabla3[[#All],[point]],0,0)</f>
        <v>0</v>
      </c>
      <c r="H396" s="171" t="str">
        <f>IF(B396&gt;0,CONCATENATE("2vii_",'Valoració '!$D$7,"00",A396)," ")</f>
        <v xml:space="preserve"> </v>
      </c>
    </row>
    <row r="397" spans="1:8">
      <c r="A397" s="166">
        <v>390</v>
      </c>
      <c r="B397" s="43"/>
      <c r="C397" s="24"/>
      <c r="D397" s="158"/>
      <c r="E397" s="24"/>
      <c r="F397" s="24"/>
      <c r="G397" s="162" cm="1">
        <f t="array" ref="G397">_xlfn.XLOOKUP(B397,Tabla3[[#All],[name]],Tabla3[[#All],[point]],0,0)</f>
        <v>0</v>
      </c>
      <c r="H397" s="171" t="str">
        <f>IF(B397&gt;0,CONCATENATE("2vii_",'Valoració '!$D$7,"00",A397)," ")</f>
        <v xml:space="preserve"> </v>
      </c>
    </row>
    <row r="398" spans="1:8">
      <c r="A398" s="166">
        <v>391</v>
      </c>
      <c r="B398" s="43"/>
      <c r="C398" s="24"/>
      <c r="D398" s="158"/>
      <c r="E398" s="24"/>
      <c r="F398" s="24"/>
      <c r="G398" s="162" cm="1">
        <f t="array" ref="G398">_xlfn.XLOOKUP(B398,Tabla3[[#All],[name]],Tabla3[[#All],[point]],0,0)</f>
        <v>0</v>
      </c>
      <c r="H398" s="171" t="str">
        <f>IF(B398&gt;0,CONCATENATE("2vii_",'Valoració '!$D$7,"00",A398)," ")</f>
        <v xml:space="preserve"> </v>
      </c>
    </row>
    <row r="399" spans="1:8">
      <c r="A399" s="166">
        <v>392</v>
      </c>
      <c r="B399" s="43"/>
      <c r="C399" s="24"/>
      <c r="D399" s="158"/>
      <c r="E399" s="24"/>
      <c r="F399" s="24"/>
      <c r="G399" s="162" cm="1">
        <f t="array" ref="G399">_xlfn.XLOOKUP(B399,Tabla3[[#All],[name]],Tabla3[[#All],[point]],0,0)</f>
        <v>0</v>
      </c>
      <c r="H399" s="171" t="str">
        <f>IF(B399&gt;0,CONCATENATE("2vii_",'Valoració '!$D$7,"00",A399)," ")</f>
        <v xml:space="preserve"> </v>
      </c>
    </row>
    <row r="400" spans="1:8">
      <c r="A400" s="166">
        <v>393</v>
      </c>
      <c r="B400" s="43"/>
      <c r="C400" s="24"/>
      <c r="D400" s="158"/>
      <c r="E400" s="24"/>
      <c r="F400" s="24"/>
      <c r="G400" s="162" cm="1">
        <f t="array" ref="G400">_xlfn.XLOOKUP(B400,Tabla3[[#All],[name]],Tabla3[[#All],[point]],0,0)</f>
        <v>0</v>
      </c>
      <c r="H400" s="171" t="str">
        <f>IF(B400&gt;0,CONCATENATE("2vii_",'Valoració '!$D$7,"00",A400)," ")</f>
        <v xml:space="preserve"> </v>
      </c>
    </row>
    <row r="401" spans="1:8">
      <c r="A401" s="166">
        <v>394</v>
      </c>
      <c r="B401" s="43"/>
      <c r="C401" s="24"/>
      <c r="D401" s="158"/>
      <c r="E401" s="24"/>
      <c r="F401" s="24"/>
      <c r="G401" s="162" cm="1">
        <f t="array" ref="G401">_xlfn.XLOOKUP(B401,Tabla3[[#All],[name]],Tabla3[[#All],[point]],0,0)</f>
        <v>0</v>
      </c>
      <c r="H401" s="171" t="str">
        <f>IF(B401&gt;0,CONCATENATE("2vii_",'Valoració '!$D$7,"00",A401)," ")</f>
        <v xml:space="preserve"> </v>
      </c>
    </row>
    <row r="402" spans="1:8">
      <c r="A402" s="166">
        <v>395</v>
      </c>
      <c r="B402" s="43"/>
      <c r="C402" s="24"/>
      <c r="D402" s="158"/>
      <c r="E402" s="24"/>
      <c r="F402" s="24"/>
      <c r="G402" s="162" cm="1">
        <f t="array" ref="G402">_xlfn.XLOOKUP(B402,Tabla3[[#All],[name]],Tabla3[[#All],[point]],0,0)</f>
        <v>0</v>
      </c>
      <c r="H402" s="171" t="str">
        <f>IF(B402&gt;0,CONCATENATE("2vii_",'Valoració '!$D$7,"00",A402)," ")</f>
        <v xml:space="preserve"> </v>
      </c>
    </row>
    <row r="403" spans="1:8">
      <c r="A403" s="166">
        <v>396</v>
      </c>
      <c r="B403" s="43"/>
      <c r="C403" s="24"/>
      <c r="D403" s="158"/>
      <c r="E403" s="24"/>
      <c r="F403" s="24"/>
      <c r="G403" s="162" cm="1">
        <f t="array" ref="G403">_xlfn.XLOOKUP(B403,Tabla3[[#All],[name]],Tabla3[[#All],[point]],0,0)</f>
        <v>0</v>
      </c>
      <c r="H403" s="171" t="str">
        <f>IF(B403&gt;0,CONCATENATE("2vii_",'Valoració '!$D$7,"00",A403)," ")</f>
        <v xml:space="preserve"> </v>
      </c>
    </row>
    <row r="404" spans="1:8">
      <c r="A404" s="166">
        <v>397</v>
      </c>
      <c r="B404" s="43"/>
      <c r="C404" s="24"/>
      <c r="D404" s="158"/>
      <c r="E404" s="24"/>
      <c r="F404" s="24"/>
      <c r="G404" s="162" cm="1">
        <f t="array" ref="G404">_xlfn.XLOOKUP(B404,Tabla3[[#All],[name]],Tabla3[[#All],[point]],0,0)</f>
        <v>0</v>
      </c>
      <c r="H404" s="171" t="str">
        <f>IF(B404&gt;0,CONCATENATE("2vii_",'Valoració '!$D$7,"00",A404)," ")</f>
        <v xml:space="preserve"> </v>
      </c>
    </row>
    <row r="405" spans="1:8">
      <c r="A405" s="166">
        <v>398</v>
      </c>
      <c r="B405" s="43"/>
      <c r="C405" s="24"/>
      <c r="D405" s="158"/>
      <c r="E405" s="24"/>
      <c r="F405" s="24"/>
      <c r="G405" s="162" cm="1">
        <f t="array" ref="G405">_xlfn.XLOOKUP(B405,Tabla3[[#All],[name]],Tabla3[[#All],[point]],0,0)</f>
        <v>0</v>
      </c>
      <c r="H405" s="171" t="str">
        <f>IF(B405&gt;0,CONCATENATE("2vii_",'Valoració '!$D$7,"00",A405)," ")</f>
        <v xml:space="preserve"> </v>
      </c>
    </row>
    <row r="406" spans="1:8">
      <c r="A406" s="166">
        <v>399</v>
      </c>
      <c r="B406" s="43"/>
      <c r="C406" s="24"/>
      <c r="D406" s="158"/>
      <c r="E406" s="24"/>
      <c r="F406" s="24"/>
      <c r="G406" s="162" cm="1">
        <f t="array" ref="G406">_xlfn.XLOOKUP(B406,Tabla3[[#All],[name]],Tabla3[[#All],[point]],0,0)</f>
        <v>0</v>
      </c>
      <c r="H406" s="171" t="str">
        <f>IF(B406&gt;0,CONCATENATE("2vii_",'Valoració '!$D$7,"00",A406)," ")</f>
        <v xml:space="preserve"> </v>
      </c>
    </row>
    <row r="407" spans="1:8">
      <c r="A407" s="166">
        <v>400</v>
      </c>
      <c r="B407" s="43"/>
      <c r="C407" s="24"/>
      <c r="D407" s="158"/>
      <c r="E407" s="24"/>
      <c r="F407" s="24"/>
      <c r="G407" s="162" cm="1">
        <f t="array" ref="G407">_xlfn.XLOOKUP(B407,Tabla3[[#All],[name]],Tabla3[[#All],[point]],0,0)</f>
        <v>0</v>
      </c>
      <c r="H407" s="171" t="str">
        <f>IF(B407&gt;0,CONCATENATE("2vii_",'Valoració '!$D$7,"00",A407)," ")</f>
        <v xml:space="preserve"> </v>
      </c>
    </row>
    <row r="408" spans="1:8">
      <c r="A408" s="166">
        <v>401</v>
      </c>
      <c r="B408" s="43"/>
      <c r="C408" s="24"/>
      <c r="D408" s="158"/>
      <c r="E408" s="24"/>
      <c r="F408" s="24"/>
      <c r="G408" s="162" cm="1">
        <f t="array" ref="G408">_xlfn.XLOOKUP(B408,Tabla3[[#All],[name]],Tabla3[[#All],[point]],0,0)</f>
        <v>0</v>
      </c>
      <c r="H408" s="171" t="str">
        <f>IF(B408&gt;0,CONCATENATE("2vii_",'Valoració '!$D$7,"00",A408)," ")</f>
        <v xml:space="preserve"> </v>
      </c>
    </row>
    <row r="409" spans="1:8">
      <c r="A409" s="166">
        <v>402</v>
      </c>
      <c r="B409" s="43"/>
      <c r="C409" s="24"/>
      <c r="D409" s="158"/>
      <c r="E409" s="24"/>
      <c r="F409" s="24"/>
      <c r="G409" s="162" cm="1">
        <f t="array" ref="G409">_xlfn.XLOOKUP(B409,Tabla3[[#All],[name]],Tabla3[[#All],[point]],0,0)</f>
        <v>0</v>
      </c>
      <c r="H409" s="171" t="str">
        <f>IF(B409&gt;0,CONCATENATE("2vii_",'Valoració '!$D$7,"00",A409)," ")</f>
        <v xml:space="preserve"> </v>
      </c>
    </row>
    <row r="410" spans="1:8">
      <c r="A410" s="166">
        <v>403</v>
      </c>
      <c r="B410" s="43"/>
      <c r="C410" s="24"/>
      <c r="D410" s="158"/>
      <c r="E410" s="24"/>
      <c r="F410" s="24"/>
      <c r="G410" s="162" cm="1">
        <f t="array" ref="G410">_xlfn.XLOOKUP(B410,Tabla3[[#All],[name]],Tabla3[[#All],[point]],0,0)</f>
        <v>0</v>
      </c>
      <c r="H410" s="171" t="str">
        <f>IF(B410&gt;0,CONCATENATE("2vii_",'Valoració '!$D$7,"00",A410)," ")</f>
        <v xml:space="preserve"> </v>
      </c>
    </row>
    <row r="411" spans="1:8">
      <c r="A411" s="166">
        <v>404</v>
      </c>
      <c r="B411" s="43"/>
      <c r="C411" s="24"/>
      <c r="D411" s="158"/>
      <c r="E411" s="24"/>
      <c r="F411" s="24"/>
      <c r="G411" s="162" cm="1">
        <f t="array" ref="G411">_xlfn.XLOOKUP(B411,Tabla3[[#All],[name]],Tabla3[[#All],[point]],0,0)</f>
        <v>0</v>
      </c>
      <c r="H411" s="171" t="str">
        <f>IF(B411&gt;0,CONCATENATE("2vii_",'Valoració '!$D$7,"00",A411)," ")</f>
        <v xml:space="preserve"> </v>
      </c>
    </row>
    <row r="412" spans="1:8">
      <c r="A412" s="166">
        <v>405</v>
      </c>
      <c r="B412" s="43"/>
      <c r="C412" s="24"/>
      <c r="D412" s="158"/>
      <c r="E412" s="24"/>
      <c r="F412" s="24"/>
      <c r="G412" s="162" cm="1">
        <f t="array" ref="G412">_xlfn.XLOOKUP(B412,Tabla3[[#All],[name]],Tabla3[[#All],[point]],0,0)</f>
        <v>0</v>
      </c>
      <c r="H412" s="171" t="str">
        <f>IF(B412&gt;0,CONCATENATE("2vii_",'Valoració '!$D$7,"00",A412)," ")</f>
        <v xml:space="preserve"> </v>
      </c>
    </row>
    <row r="413" spans="1:8">
      <c r="A413" s="166">
        <v>406</v>
      </c>
      <c r="B413" s="43"/>
      <c r="C413" s="24"/>
      <c r="D413" s="158"/>
      <c r="E413" s="24"/>
      <c r="F413" s="24"/>
      <c r="G413" s="162" cm="1">
        <f t="array" ref="G413">_xlfn.XLOOKUP(B413,Tabla3[[#All],[name]],Tabla3[[#All],[point]],0,0)</f>
        <v>0</v>
      </c>
      <c r="H413" s="171" t="str">
        <f>IF(B413&gt;0,CONCATENATE("2vii_",'Valoració '!$D$7,"00",A413)," ")</f>
        <v xml:space="preserve"> </v>
      </c>
    </row>
    <row r="414" spans="1:8">
      <c r="A414" s="166">
        <v>407</v>
      </c>
      <c r="B414" s="43"/>
      <c r="C414" s="24"/>
      <c r="D414" s="158"/>
      <c r="E414" s="24"/>
      <c r="F414" s="24"/>
      <c r="G414" s="162" cm="1">
        <f t="array" ref="G414">_xlfn.XLOOKUP(B414,Tabla3[[#All],[name]],Tabla3[[#All],[point]],0,0)</f>
        <v>0</v>
      </c>
      <c r="H414" s="171" t="str">
        <f>IF(B414&gt;0,CONCATENATE("2vii_",'Valoració '!$D$7,"00",A414)," ")</f>
        <v xml:space="preserve"> </v>
      </c>
    </row>
    <row r="415" spans="1:8">
      <c r="A415" s="166">
        <v>408</v>
      </c>
      <c r="B415" s="43"/>
      <c r="C415" s="24"/>
      <c r="D415" s="158"/>
      <c r="E415" s="24"/>
      <c r="F415" s="24"/>
      <c r="G415" s="162" cm="1">
        <f t="array" ref="G415">_xlfn.XLOOKUP(B415,Tabla3[[#All],[name]],Tabla3[[#All],[point]],0,0)</f>
        <v>0</v>
      </c>
      <c r="H415" s="171" t="str">
        <f>IF(B415&gt;0,CONCATENATE("2vii_",'Valoració '!$D$7,"00",A415)," ")</f>
        <v xml:space="preserve"> </v>
      </c>
    </row>
    <row r="416" spans="1:8">
      <c r="A416" s="166">
        <v>409</v>
      </c>
      <c r="B416" s="43"/>
      <c r="C416" s="24"/>
      <c r="D416" s="158"/>
      <c r="E416" s="24"/>
      <c r="F416" s="24"/>
      <c r="G416" s="162" cm="1">
        <f t="array" ref="G416">_xlfn.XLOOKUP(B416,Tabla3[[#All],[name]],Tabla3[[#All],[point]],0,0)</f>
        <v>0</v>
      </c>
      <c r="H416" s="171" t="str">
        <f>IF(B416&gt;0,CONCATENATE("2vii_",'Valoració '!$D$7,"00",A416)," ")</f>
        <v xml:space="preserve"> </v>
      </c>
    </row>
    <row r="417" spans="1:8">
      <c r="A417" s="166">
        <v>410</v>
      </c>
      <c r="B417" s="43"/>
      <c r="C417" s="24"/>
      <c r="D417" s="158"/>
      <c r="E417" s="24"/>
      <c r="F417" s="24"/>
      <c r="G417" s="162" cm="1">
        <f t="array" ref="G417">_xlfn.XLOOKUP(B417,Tabla3[[#All],[name]],Tabla3[[#All],[point]],0,0)</f>
        <v>0</v>
      </c>
      <c r="H417" s="171" t="str">
        <f>IF(B417&gt;0,CONCATENATE("2vii_",'Valoració '!$D$7,"00",A417)," ")</f>
        <v xml:space="preserve"> </v>
      </c>
    </row>
    <row r="418" spans="1:8">
      <c r="A418" s="166">
        <v>411</v>
      </c>
      <c r="B418" s="43"/>
      <c r="C418" s="24"/>
      <c r="D418" s="158"/>
      <c r="E418" s="24"/>
      <c r="F418" s="24"/>
      <c r="G418" s="162" cm="1">
        <f t="array" ref="G418">_xlfn.XLOOKUP(B418,Tabla3[[#All],[name]],Tabla3[[#All],[point]],0,0)</f>
        <v>0</v>
      </c>
      <c r="H418" s="171" t="str">
        <f>IF(B418&gt;0,CONCATENATE("2vii_",'Valoració '!$D$7,"00",A418)," ")</f>
        <v xml:space="preserve"> </v>
      </c>
    </row>
    <row r="419" spans="1:8">
      <c r="A419" s="166">
        <v>412</v>
      </c>
      <c r="B419" s="43"/>
      <c r="C419" s="24"/>
      <c r="D419" s="158"/>
      <c r="E419" s="24"/>
      <c r="F419" s="24"/>
      <c r="G419" s="162" cm="1">
        <f t="array" ref="G419">_xlfn.XLOOKUP(B419,Tabla3[[#All],[name]],Tabla3[[#All],[point]],0,0)</f>
        <v>0</v>
      </c>
      <c r="H419" s="171" t="str">
        <f>IF(B419&gt;0,CONCATENATE("2vii_",'Valoració '!$D$7,"00",A419)," ")</f>
        <v xml:space="preserve"> </v>
      </c>
    </row>
    <row r="420" spans="1:8">
      <c r="A420" s="166">
        <v>413</v>
      </c>
      <c r="B420" s="43"/>
      <c r="C420" s="24"/>
      <c r="D420" s="158"/>
      <c r="E420" s="24"/>
      <c r="F420" s="24"/>
      <c r="G420" s="162" cm="1">
        <f t="array" ref="G420">_xlfn.XLOOKUP(B420,Tabla3[[#All],[name]],Tabla3[[#All],[point]],0,0)</f>
        <v>0</v>
      </c>
      <c r="H420" s="171" t="str">
        <f>IF(B420&gt;0,CONCATENATE("2vii_",'Valoració '!$D$7,"00",A420)," ")</f>
        <v xml:space="preserve"> </v>
      </c>
    </row>
    <row r="421" spans="1:8">
      <c r="A421" s="166">
        <v>414</v>
      </c>
      <c r="B421" s="43"/>
      <c r="C421" s="24"/>
      <c r="D421" s="158"/>
      <c r="E421" s="24"/>
      <c r="F421" s="24"/>
      <c r="G421" s="162" cm="1">
        <f t="array" ref="G421">_xlfn.XLOOKUP(B421,Tabla3[[#All],[name]],Tabla3[[#All],[point]],0,0)</f>
        <v>0</v>
      </c>
      <c r="H421" s="171" t="str">
        <f>IF(B421&gt;0,CONCATENATE("2vii_",'Valoració '!$D$7,"00",A421)," ")</f>
        <v xml:space="preserve"> </v>
      </c>
    </row>
    <row r="422" spans="1:8">
      <c r="A422" s="166">
        <v>415</v>
      </c>
      <c r="B422" s="43"/>
      <c r="C422" s="24"/>
      <c r="D422" s="158"/>
      <c r="E422" s="24"/>
      <c r="F422" s="24"/>
      <c r="G422" s="162" cm="1">
        <f t="array" ref="G422">_xlfn.XLOOKUP(B422,Tabla3[[#All],[name]],Tabla3[[#All],[point]],0,0)</f>
        <v>0</v>
      </c>
      <c r="H422" s="171" t="str">
        <f>IF(B422&gt;0,CONCATENATE("2vii_",'Valoració '!$D$7,"00",A422)," ")</f>
        <v xml:space="preserve"> </v>
      </c>
    </row>
    <row r="423" spans="1:8">
      <c r="A423" s="166">
        <v>416</v>
      </c>
      <c r="B423" s="43"/>
      <c r="C423" s="24"/>
      <c r="D423" s="158"/>
      <c r="E423" s="24"/>
      <c r="F423" s="24"/>
      <c r="G423" s="162" cm="1">
        <f t="array" ref="G423">_xlfn.XLOOKUP(B423,Tabla3[[#All],[name]],Tabla3[[#All],[point]],0,0)</f>
        <v>0</v>
      </c>
      <c r="H423" s="171" t="str">
        <f>IF(B423&gt;0,CONCATENATE("2vii_",'Valoració '!$D$7,"00",A423)," ")</f>
        <v xml:space="preserve"> </v>
      </c>
    </row>
    <row r="424" spans="1:8">
      <c r="A424" s="166">
        <v>417</v>
      </c>
      <c r="B424" s="43"/>
      <c r="C424" s="24"/>
      <c r="D424" s="158"/>
      <c r="E424" s="24"/>
      <c r="F424" s="24"/>
      <c r="G424" s="162" cm="1">
        <f t="array" ref="G424">_xlfn.XLOOKUP(B424,Tabla3[[#All],[name]],Tabla3[[#All],[point]],0,0)</f>
        <v>0</v>
      </c>
      <c r="H424" s="171" t="str">
        <f>IF(B424&gt;0,CONCATENATE("2vii_",'Valoració '!$D$7,"00",A424)," ")</f>
        <v xml:space="preserve"> </v>
      </c>
    </row>
    <row r="425" spans="1:8">
      <c r="A425" s="166">
        <v>418</v>
      </c>
      <c r="B425" s="43"/>
      <c r="C425" s="24"/>
      <c r="D425" s="158"/>
      <c r="E425" s="24"/>
      <c r="F425" s="24"/>
      <c r="G425" s="162" cm="1">
        <f t="array" ref="G425">_xlfn.XLOOKUP(B425,Tabla3[[#All],[name]],Tabla3[[#All],[point]],0,0)</f>
        <v>0</v>
      </c>
      <c r="H425" s="171" t="str">
        <f>IF(B425&gt;0,CONCATENATE("2vii_",'Valoració '!$D$7,"00",A425)," ")</f>
        <v xml:space="preserve"> </v>
      </c>
    </row>
    <row r="426" spans="1:8">
      <c r="A426" s="166">
        <v>419</v>
      </c>
      <c r="B426" s="43"/>
      <c r="C426" s="24"/>
      <c r="D426" s="158"/>
      <c r="E426" s="24"/>
      <c r="F426" s="24"/>
      <c r="G426" s="162" cm="1">
        <f t="array" ref="G426">_xlfn.XLOOKUP(B426,Tabla3[[#All],[name]],Tabla3[[#All],[point]],0,0)</f>
        <v>0</v>
      </c>
      <c r="H426" s="171" t="str">
        <f>IF(B426&gt;0,CONCATENATE("2vii_",'Valoració '!$D$7,"00",A426)," ")</f>
        <v xml:space="preserve"> </v>
      </c>
    </row>
    <row r="427" spans="1:8">
      <c r="A427" s="166">
        <v>420</v>
      </c>
      <c r="B427" s="43"/>
      <c r="C427" s="24"/>
      <c r="D427" s="158"/>
      <c r="E427" s="24"/>
      <c r="F427" s="24"/>
      <c r="G427" s="162" cm="1">
        <f t="array" ref="G427">_xlfn.XLOOKUP(B427,Tabla3[[#All],[name]],Tabla3[[#All],[point]],0,0)</f>
        <v>0</v>
      </c>
      <c r="H427" s="171" t="str">
        <f>IF(B427&gt;0,CONCATENATE("2vii_",'Valoració '!$D$7,"00",A427)," ")</f>
        <v xml:space="preserve"> </v>
      </c>
    </row>
    <row r="428" spans="1:8">
      <c r="A428" s="166">
        <v>421</v>
      </c>
      <c r="B428" s="43"/>
      <c r="C428" s="24"/>
      <c r="D428" s="158"/>
      <c r="E428" s="24"/>
      <c r="F428" s="24"/>
      <c r="G428" s="162" cm="1">
        <f t="array" ref="G428">_xlfn.XLOOKUP(B428,Tabla3[[#All],[name]],Tabla3[[#All],[point]],0,0)</f>
        <v>0</v>
      </c>
      <c r="H428" s="171" t="str">
        <f>IF(B428&gt;0,CONCATENATE("2vii_",'Valoració '!$D$7,"00",A428)," ")</f>
        <v xml:space="preserve"> </v>
      </c>
    </row>
    <row r="429" spans="1:8">
      <c r="A429" s="166">
        <v>422</v>
      </c>
      <c r="B429" s="43"/>
      <c r="C429" s="24"/>
      <c r="D429" s="158"/>
      <c r="E429" s="24"/>
      <c r="F429" s="24"/>
      <c r="G429" s="162" cm="1">
        <f t="array" ref="G429">_xlfn.XLOOKUP(B429,Tabla3[[#All],[name]],Tabla3[[#All],[point]],0,0)</f>
        <v>0</v>
      </c>
      <c r="H429" s="171" t="str">
        <f>IF(B429&gt;0,CONCATENATE("2vii_",'Valoració '!$D$7,"00",A429)," ")</f>
        <v xml:space="preserve"> </v>
      </c>
    </row>
    <row r="430" spans="1:8">
      <c r="A430" s="166">
        <v>423</v>
      </c>
      <c r="B430" s="43"/>
      <c r="C430" s="24"/>
      <c r="D430" s="158"/>
      <c r="E430" s="24"/>
      <c r="F430" s="24"/>
      <c r="G430" s="162" cm="1">
        <f t="array" ref="G430">_xlfn.XLOOKUP(B430,Tabla3[[#All],[name]],Tabla3[[#All],[point]],0,0)</f>
        <v>0</v>
      </c>
      <c r="H430" s="171" t="str">
        <f>IF(B430&gt;0,CONCATENATE("2vii_",'Valoració '!$D$7,"00",A430)," ")</f>
        <v xml:space="preserve"> </v>
      </c>
    </row>
    <row r="431" spans="1:8">
      <c r="A431" s="166">
        <v>424</v>
      </c>
      <c r="B431" s="43"/>
      <c r="C431" s="24"/>
      <c r="D431" s="158"/>
      <c r="E431" s="24"/>
      <c r="F431" s="24"/>
      <c r="G431" s="162" cm="1">
        <f t="array" ref="G431">_xlfn.XLOOKUP(B431,Tabla3[[#All],[name]],Tabla3[[#All],[point]],0,0)</f>
        <v>0</v>
      </c>
      <c r="H431" s="171" t="str">
        <f>IF(B431&gt;0,CONCATENATE("2vii_",'Valoració '!$D$7,"00",A431)," ")</f>
        <v xml:space="preserve"> </v>
      </c>
    </row>
    <row r="432" spans="1:8">
      <c r="A432" s="166">
        <v>425</v>
      </c>
      <c r="B432" s="43"/>
      <c r="C432" s="24"/>
      <c r="D432" s="158"/>
      <c r="E432" s="24"/>
      <c r="F432" s="24"/>
      <c r="G432" s="162" cm="1">
        <f t="array" ref="G432">_xlfn.XLOOKUP(B432,Tabla3[[#All],[name]],Tabla3[[#All],[point]],0,0)</f>
        <v>0</v>
      </c>
      <c r="H432" s="171" t="str">
        <f>IF(B432&gt;0,CONCATENATE("2vii_",'Valoració '!$D$7,"00",A432)," ")</f>
        <v xml:space="preserve"> </v>
      </c>
    </row>
    <row r="433" spans="1:8">
      <c r="A433" s="166">
        <v>426</v>
      </c>
      <c r="B433" s="43"/>
      <c r="C433" s="24"/>
      <c r="D433" s="158"/>
      <c r="E433" s="24"/>
      <c r="F433" s="24"/>
      <c r="G433" s="162" cm="1">
        <f t="array" ref="G433">_xlfn.XLOOKUP(B433,Tabla3[[#All],[name]],Tabla3[[#All],[point]],0,0)</f>
        <v>0</v>
      </c>
      <c r="H433" s="171" t="str">
        <f>IF(B433&gt;0,CONCATENATE("2vii_",'Valoració '!$D$7,"00",A433)," ")</f>
        <v xml:space="preserve"> </v>
      </c>
    </row>
    <row r="434" spans="1:8">
      <c r="A434" s="166">
        <v>427</v>
      </c>
      <c r="B434" s="43"/>
      <c r="C434" s="24"/>
      <c r="D434" s="158"/>
      <c r="E434" s="24"/>
      <c r="F434" s="24"/>
      <c r="G434" s="162" cm="1">
        <f t="array" ref="G434">_xlfn.XLOOKUP(B434,Tabla3[[#All],[name]],Tabla3[[#All],[point]],0,0)</f>
        <v>0</v>
      </c>
      <c r="H434" s="171" t="str">
        <f>IF(B434&gt;0,CONCATENATE("2vii_",'Valoració '!$D$7,"00",A434)," ")</f>
        <v xml:space="preserve"> </v>
      </c>
    </row>
    <row r="435" spans="1:8">
      <c r="A435" s="166">
        <v>428</v>
      </c>
      <c r="B435" s="43"/>
      <c r="C435" s="24"/>
      <c r="D435" s="158"/>
      <c r="E435" s="24"/>
      <c r="F435" s="24"/>
      <c r="G435" s="162" cm="1">
        <f t="array" ref="G435">_xlfn.XLOOKUP(B435,Tabla3[[#All],[name]],Tabla3[[#All],[point]],0,0)</f>
        <v>0</v>
      </c>
      <c r="H435" s="171" t="str">
        <f>IF(B435&gt;0,CONCATENATE("2vii_",'Valoració '!$D$7,"00",A435)," ")</f>
        <v xml:space="preserve"> </v>
      </c>
    </row>
    <row r="436" spans="1:8">
      <c r="A436" s="166">
        <v>429</v>
      </c>
      <c r="B436" s="43"/>
      <c r="C436" s="24"/>
      <c r="D436" s="158"/>
      <c r="E436" s="24"/>
      <c r="F436" s="24"/>
      <c r="G436" s="162" cm="1">
        <f t="array" ref="G436">_xlfn.XLOOKUP(B436,Tabla3[[#All],[name]],Tabla3[[#All],[point]],0,0)</f>
        <v>0</v>
      </c>
      <c r="H436" s="171" t="str">
        <f>IF(B436&gt;0,CONCATENATE("2vii_",'Valoració '!$D$7,"00",A436)," ")</f>
        <v xml:space="preserve"> </v>
      </c>
    </row>
    <row r="437" spans="1:8">
      <c r="A437" s="166">
        <v>430</v>
      </c>
      <c r="B437" s="43"/>
      <c r="C437" s="24"/>
      <c r="D437" s="158"/>
      <c r="E437" s="24"/>
      <c r="F437" s="24"/>
      <c r="G437" s="162" cm="1">
        <f t="array" ref="G437">_xlfn.XLOOKUP(B437,Tabla3[[#All],[name]],Tabla3[[#All],[point]],0,0)</f>
        <v>0</v>
      </c>
      <c r="H437" s="171" t="str">
        <f>IF(B437&gt;0,CONCATENATE("2vii_",'Valoració '!$D$7,"00",A437)," ")</f>
        <v xml:space="preserve"> </v>
      </c>
    </row>
    <row r="438" spans="1:8">
      <c r="A438" s="166">
        <v>431</v>
      </c>
      <c r="B438" s="43"/>
      <c r="C438" s="24"/>
      <c r="D438" s="158"/>
      <c r="E438" s="24"/>
      <c r="F438" s="24"/>
      <c r="G438" s="162" cm="1">
        <f t="array" ref="G438">_xlfn.XLOOKUP(B438,Tabla3[[#All],[name]],Tabla3[[#All],[point]],0,0)</f>
        <v>0</v>
      </c>
      <c r="H438" s="171" t="str">
        <f>IF(B438&gt;0,CONCATENATE("2vii_",'Valoració '!$D$7,"00",A438)," ")</f>
        <v xml:space="preserve"> </v>
      </c>
    </row>
    <row r="439" spans="1:8">
      <c r="A439" s="166">
        <v>432</v>
      </c>
      <c r="B439" s="43"/>
      <c r="C439" s="24"/>
      <c r="D439" s="158"/>
      <c r="E439" s="24"/>
      <c r="F439" s="24"/>
      <c r="G439" s="162" cm="1">
        <f t="array" ref="G439">_xlfn.XLOOKUP(B439,Tabla3[[#All],[name]],Tabla3[[#All],[point]],0,0)</f>
        <v>0</v>
      </c>
      <c r="H439" s="171" t="str">
        <f>IF(B439&gt;0,CONCATENATE("2vii_",'Valoració '!$D$7,"00",A439)," ")</f>
        <v xml:space="preserve"> </v>
      </c>
    </row>
    <row r="440" spans="1:8">
      <c r="A440" s="166">
        <v>433</v>
      </c>
      <c r="B440" s="43"/>
      <c r="C440" s="24"/>
      <c r="D440" s="158"/>
      <c r="E440" s="24"/>
      <c r="F440" s="24"/>
      <c r="G440" s="162" cm="1">
        <f t="array" ref="G440">_xlfn.XLOOKUP(B440,Tabla3[[#All],[name]],Tabla3[[#All],[point]],0,0)</f>
        <v>0</v>
      </c>
      <c r="H440" s="171" t="str">
        <f>IF(B440&gt;0,CONCATENATE("2vii_",'Valoració '!$D$7,"00",A440)," ")</f>
        <v xml:space="preserve"> </v>
      </c>
    </row>
    <row r="441" spans="1:8">
      <c r="A441" s="166">
        <v>434</v>
      </c>
      <c r="B441" s="43"/>
      <c r="C441" s="24"/>
      <c r="D441" s="158"/>
      <c r="E441" s="24"/>
      <c r="F441" s="24"/>
      <c r="G441" s="162" cm="1">
        <f t="array" ref="G441">_xlfn.XLOOKUP(B441,Tabla3[[#All],[name]],Tabla3[[#All],[point]],0,0)</f>
        <v>0</v>
      </c>
      <c r="H441" s="171" t="str">
        <f>IF(B441&gt;0,CONCATENATE("2vii_",'Valoració '!$D$7,"00",A441)," ")</f>
        <v xml:space="preserve"> </v>
      </c>
    </row>
    <row r="442" spans="1:8">
      <c r="A442" s="166">
        <v>435</v>
      </c>
      <c r="B442" s="43"/>
      <c r="C442" s="24"/>
      <c r="D442" s="158"/>
      <c r="E442" s="24"/>
      <c r="F442" s="24"/>
      <c r="G442" s="162" cm="1">
        <f t="array" ref="G442">_xlfn.XLOOKUP(B442,Tabla3[[#All],[name]],Tabla3[[#All],[point]],0,0)</f>
        <v>0</v>
      </c>
      <c r="H442" s="171" t="str">
        <f>IF(B442&gt;0,CONCATENATE("2vii_",'Valoració '!$D$7,"00",A442)," ")</f>
        <v xml:space="preserve"> </v>
      </c>
    </row>
    <row r="443" spans="1:8">
      <c r="A443" s="166">
        <v>436</v>
      </c>
      <c r="B443" s="43"/>
      <c r="C443" s="24"/>
      <c r="D443" s="158"/>
      <c r="E443" s="24"/>
      <c r="F443" s="24"/>
      <c r="G443" s="162" cm="1">
        <f t="array" ref="G443">_xlfn.XLOOKUP(B443,Tabla3[[#All],[name]],Tabla3[[#All],[point]],0,0)</f>
        <v>0</v>
      </c>
      <c r="H443" s="171" t="str">
        <f>IF(B443&gt;0,CONCATENATE("2vii_",'Valoració '!$D$7,"00",A443)," ")</f>
        <v xml:space="preserve"> </v>
      </c>
    </row>
    <row r="444" spans="1:8">
      <c r="A444" s="166">
        <v>437</v>
      </c>
      <c r="B444" s="43"/>
      <c r="C444" s="24"/>
      <c r="D444" s="158"/>
      <c r="E444" s="24"/>
      <c r="F444" s="24"/>
      <c r="G444" s="162" cm="1">
        <f t="array" ref="G444">_xlfn.XLOOKUP(B444,Tabla3[[#All],[name]],Tabla3[[#All],[point]],0,0)</f>
        <v>0</v>
      </c>
      <c r="H444" s="171" t="str">
        <f>IF(B444&gt;0,CONCATENATE("2vii_",'Valoració '!$D$7,"00",A444)," ")</f>
        <v xml:space="preserve"> </v>
      </c>
    </row>
    <row r="445" spans="1:8">
      <c r="A445" s="166">
        <v>438</v>
      </c>
      <c r="B445" s="43"/>
      <c r="C445" s="24"/>
      <c r="D445" s="158"/>
      <c r="E445" s="24"/>
      <c r="F445" s="24"/>
      <c r="G445" s="162" cm="1">
        <f t="array" ref="G445">_xlfn.XLOOKUP(B445,Tabla3[[#All],[name]],Tabla3[[#All],[point]],0,0)</f>
        <v>0</v>
      </c>
      <c r="H445" s="171" t="str">
        <f>IF(B445&gt;0,CONCATENATE("2vii_",'Valoració '!$D$7,"00",A445)," ")</f>
        <v xml:space="preserve"> </v>
      </c>
    </row>
    <row r="446" spans="1:8">
      <c r="A446" s="166">
        <v>439</v>
      </c>
      <c r="B446" s="43"/>
      <c r="C446" s="24"/>
      <c r="D446" s="158"/>
      <c r="E446" s="24"/>
      <c r="F446" s="24"/>
      <c r="G446" s="162" cm="1">
        <f t="array" ref="G446">_xlfn.XLOOKUP(B446,Tabla3[[#All],[name]],Tabla3[[#All],[point]],0,0)</f>
        <v>0</v>
      </c>
      <c r="H446" s="171" t="str">
        <f>IF(B446&gt;0,CONCATENATE("2vii_",'Valoració '!$D$7,"00",A446)," ")</f>
        <v xml:space="preserve"> </v>
      </c>
    </row>
    <row r="447" spans="1:8">
      <c r="A447" s="166">
        <v>440</v>
      </c>
      <c r="B447" s="43"/>
      <c r="C447" s="24"/>
      <c r="D447" s="158"/>
      <c r="E447" s="24"/>
      <c r="F447" s="24"/>
      <c r="G447" s="162" cm="1">
        <f t="array" ref="G447">_xlfn.XLOOKUP(B447,Tabla3[[#All],[name]],Tabla3[[#All],[point]],0,0)</f>
        <v>0</v>
      </c>
      <c r="H447" s="171" t="str">
        <f>IF(B447&gt;0,CONCATENATE("2vii_",'Valoració '!$D$7,"00",A447)," ")</f>
        <v xml:space="preserve"> </v>
      </c>
    </row>
    <row r="448" spans="1:8">
      <c r="A448" s="166">
        <v>441</v>
      </c>
      <c r="B448" s="43"/>
      <c r="C448" s="24"/>
      <c r="D448" s="158"/>
      <c r="E448" s="24"/>
      <c r="F448" s="24"/>
      <c r="G448" s="162" cm="1">
        <f t="array" ref="G448">_xlfn.XLOOKUP(B448,Tabla3[[#All],[name]],Tabla3[[#All],[point]],0,0)</f>
        <v>0</v>
      </c>
      <c r="H448" s="171" t="str">
        <f>IF(B448&gt;0,CONCATENATE("2vii_",'Valoració '!$D$7,"00",A448)," ")</f>
        <v xml:space="preserve"> </v>
      </c>
    </row>
    <row r="449" spans="1:8">
      <c r="A449" s="166">
        <v>442</v>
      </c>
      <c r="B449" s="43"/>
      <c r="C449" s="24"/>
      <c r="D449" s="158"/>
      <c r="E449" s="24"/>
      <c r="F449" s="24"/>
      <c r="G449" s="162" cm="1">
        <f t="array" ref="G449">_xlfn.XLOOKUP(B449,Tabla3[[#All],[name]],Tabla3[[#All],[point]],0,0)</f>
        <v>0</v>
      </c>
      <c r="H449" s="171" t="str">
        <f>IF(B449&gt;0,CONCATENATE("2vii_",'Valoració '!$D$7,"00",A449)," ")</f>
        <v xml:space="preserve"> </v>
      </c>
    </row>
    <row r="450" spans="1:8">
      <c r="A450" s="166">
        <v>443</v>
      </c>
      <c r="B450" s="43"/>
      <c r="C450" s="24"/>
      <c r="D450" s="158"/>
      <c r="E450" s="24"/>
      <c r="F450" s="24"/>
      <c r="G450" s="162" cm="1">
        <f t="array" ref="G450">_xlfn.XLOOKUP(B450,Tabla3[[#All],[name]],Tabla3[[#All],[point]],0,0)</f>
        <v>0</v>
      </c>
      <c r="H450" s="171" t="str">
        <f>IF(B450&gt;0,CONCATENATE("2vii_",'Valoració '!$D$7,"00",A450)," ")</f>
        <v xml:space="preserve"> </v>
      </c>
    </row>
    <row r="451" spans="1:8">
      <c r="A451" s="166">
        <v>444</v>
      </c>
      <c r="B451" s="43"/>
      <c r="C451" s="24"/>
      <c r="D451" s="158"/>
      <c r="E451" s="24"/>
      <c r="F451" s="24"/>
      <c r="G451" s="162" cm="1">
        <f t="array" ref="G451">_xlfn.XLOOKUP(B451,Tabla3[[#All],[name]],Tabla3[[#All],[point]],0,0)</f>
        <v>0</v>
      </c>
      <c r="H451" s="171" t="str">
        <f>IF(B451&gt;0,CONCATENATE("2vii_",'Valoració '!$D$7,"00",A451)," ")</f>
        <v xml:space="preserve"> </v>
      </c>
    </row>
    <row r="452" spans="1:8">
      <c r="A452" s="166">
        <v>445</v>
      </c>
      <c r="B452" s="43"/>
      <c r="C452" s="24"/>
      <c r="D452" s="158"/>
      <c r="E452" s="24"/>
      <c r="F452" s="24"/>
      <c r="G452" s="162" cm="1">
        <f t="array" ref="G452">_xlfn.XLOOKUP(B452,Tabla3[[#All],[name]],Tabla3[[#All],[point]],0,0)</f>
        <v>0</v>
      </c>
      <c r="H452" s="171" t="str">
        <f>IF(B452&gt;0,CONCATENATE("2vii_",'Valoració '!$D$7,"00",A452)," ")</f>
        <v xml:space="preserve"> </v>
      </c>
    </row>
    <row r="453" spans="1:8">
      <c r="A453" s="166">
        <v>446</v>
      </c>
      <c r="B453" s="43"/>
      <c r="C453" s="24"/>
      <c r="D453" s="158"/>
      <c r="E453" s="24"/>
      <c r="F453" s="24"/>
      <c r="G453" s="162" cm="1">
        <f t="array" ref="G453">_xlfn.XLOOKUP(B453,Tabla3[[#All],[name]],Tabla3[[#All],[point]],0,0)</f>
        <v>0</v>
      </c>
      <c r="H453" s="171" t="str">
        <f>IF(B453&gt;0,CONCATENATE("2vii_",'Valoració '!$D$7,"00",A453)," ")</f>
        <v xml:space="preserve"> </v>
      </c>
    </row>
    <row r="454" spans="1:8">
      <c r="A454" s="166">
        <v>447</v>
      </c>
      <c r="B454" s="43"/>
      <c r="C454" s="24"/>
      <c r="D454" s="158"/>
      <c r="E454" s="24"/>
      <c r="F454" s="24"/>
      <c r="G454" s="162" cm="1">
        <f t="array" ref="G454">_xlfn.XLOOKUP(B454,Tabla3[[#All],[name]],Tabla3[[#All],[point]],0,0)</f>
        <v>0</v>
      </c>
      <c r="H454" s="171" t="str">
        <f>IF(B454&gt;0,CONCATENATE("2vii_",'Valoració '!$D$7,"00",A454)," ")</f>
        <v xml:space="preserve"> </v>
      </c>
    </row>
    <row r="455" spans="1:8">
      <c r="A455" s="166">
        <v>448</v>
      </c>
      <c r="B455" s="43"/>
      <c r="C455" s="24"/>
      <c r="D455" s="158"/>
      <c r="E455" s="24"/>
      <c r="F455" s="24"/>
      <c r="G455" s="162" cm="1">
        <f t="array" ref="G455">_xlfn.XLOOKUP(B455,Tabla3[[#All],[name]],Tabla3[[#All],[point]],0,0)</f>
        <v>0</v>
      </c>
      <c r="H455" s="171" t="str">
        <f>IF(B455&gt;0,CONCATENATE("2vii_",'Valoració '!$D$7,"00",A455)," ")</f>
        <v xml:space="preserve"> </v>
      </c>
    </row>
    <row r="456" spans="1:8">
      <c r="A456" s="166">
        <v>449</v>
      </c>
      <c r="B456" s="43"/>
      <c r="C456" s="24"/>
      <c r="D456" s="158"/>
      <c r="E456" s="24"/>
      <c r="F456" s="24"/>
      <c r="G456" s="162" cm="1">
        <f t="array" ref="G456">_xlfn.XLOOKUP(B456,Tabla3[[#All],[name]],Tabla3[[#All],[point]],0,0)</f>
        <v>0</v>
      </c>
      <c r="H456" s="171" t="str">
        <f>IF(B456&gt;0,CONCATENATE("2vii_",'Valoració '!$D$7,"00",A456)," ")</f>
        <v xml:space="preserve"> </v>
      </c>
    </row>
    <row r="457" spans="1:8">
      <c r="A457" s="166">
        <v>450</v>
      </c>
      <c r="B457" s="43"/>
      <c r="C457" s="24"/>
      <c r="D457" s="158"/>
      <c r="E457" s="24"/>
      <c r="F457" s="24"/>
      <c r="G457" s="162" cm="1">
        <f t="array" ref="G457">_xlfn.XLOOKUP(B457,Tabla3[[#All],[name]],Tabla3[[#All],[point]],0,0)</f>
        <v>0</v>
      </c>
      <c r="H457" s="171" t="str">
        <f>IF(B457&gt;0,CONCATENATE("2vii_",'Valoració '!$D$7,"00",A457)," ")</f>
        <v xml:space="preserve"> </v>
      </c>
    </row>
    <row r="458" spans="1:8">
      <c r="A458" s="166">
        <v>451</v>
      </c>
      <c r="B458" s="43"/>
      <c r="C458" s="24"/>
      <c r="D458" s="158"/>
      <c r="E458" s="24"/>
      <c r="F458" s="24"/>
      <c r="G458" s="162" cm="1">
        <f t="array" ref="G458">_xlfn.XLOOKUP(B458,Tabla3[[#All],[name]],Tabla3[[#All],[point]],0,0)</f>
        <v>0</v>
      </c>
      <c r="H458" s="171" t="str">
        <f>IF(B458&gt;0,CONCATENATE("2vii_",'Valoració '!$D$7,"00",A458)," ")</f>
        <v xml:space="preserve"> </v>
      </c>
    </row>
    <row r="459" spans="1:8">
      <c r="A459" s="166">
        <v>452</v>
      </c>
      <c r="B459" s="43"/>
      <c r="C459" s="24"/>
      <c r="D459" s="158"/>
      <c r="E459" s="24"/>
      <c r="F459" s="24"/>
      <c r="G459" s="162" cm="1">
        <f t="array" ref="G459">_xlfn.XLOOKUP(B459,Tabla3[[#All],[name]],Tabla3[[#All],[point]],0,0)</f>
        <v>0</v>
      </c>
      <c r="H459" s="171" t="str">
        <f>IF(B459&gt;0,CONCATENATE("2vii_",'Valoració '!$D$7,"00",A459)," ")</f>
        <v xml:space="preserve"> </v>
      </c>
    </row>
    <row r="460" spans="1:8">
      <c r="A460" s="166">
        <v>453</v>
      </c>
      <c r="B460" s="43"/>
      <c r="C460" s="24"/>
      <c r="D460" s="158"/>
      <c r="E460" s="24"/>
      <c r="F460" s="24"/>
      <c r="G460" s="162" cm="1">
        <f t="array" ref="G460">_xlfn.XLOOKUP(B460,Tabla3[[#All],[name]],Tabla3[[#All],[point]],0,0)</f>
        <v>0</v>
      </c>
      <c r="H460" s="171" t="str">
        <f>IF(B460&gt;0,CONCATENATE("2vii_",'Valoració '!$D$7,"00",A460)," ")</f>
        <v xml:space="preserve"> </v>
      </c>
    </row>
    <row r="461" spans="1:8">
      <c r="A461" s="166">
        <v>454</v>
      </c>
      <c r="B461" s="43"/>
      <c r="C461" s="24"/>
      <c r="D461" s="158"/>
      <c r="E461" s="24"/>
      <c r="F461" s="24"/>
      <c r="G461" s="162" cm="1">
        <f t="array" ref="G461">_xlfn.XLOOKUP(B461,Tabla3[[#All],[name]],Tabla3[[#All],[point]],0,0)</f>
        <v>0</v>
      </c>
      <c r="H461" s="171" t="str">
        <f>IF(B461&gt;0,CONCATENATE("2vii_",'Valoració '!$D$7,"00",A461)," ")</f>
        <v xml:space="preserve"> </v>
      </c>
    </row>
    <row r="462" spans="1:8">
      <c r="A462" s="166">
        <v>455</v>
      </c>
      <c r="B462" s="43"/>
      <c r="C462" s="24"/>
      <c r="D462" s="158"/>
      <c r="E462" s="24"/>
      <c r="F462" s="24"/>
      <c r="G462" s="162" cm="1">
        <f t="array" ref="G462">_xlfn.XLOOKUP(B462,Tabla3[[#All],[name]],Tabla3[[#All],[point]],0,0)</f>
        <v>0</v>
      </c>
      <c r="H462" s="171" t="str">
        <f>IF(B462&gt;0,CONCATENATE("2vii_",'Valoració '!$D$7,"00",A462)," ")</f>
        <v xml:space="preserve"> </v>
      </c>
    </row>
    <row r="463" spans="1:8">
      <c r="A463" s="166">
        <v>456</v>
      </c>
      <c r="B463" s="43"/>
      <c r="C463" s="24"/>
      <c r="D463" s="158"/>
      <c r="E463" s="24"/>
      <c r="F463" s="24"/>
      <c r="G463" s="162" cm="1">
        <f t="array" ref="G463">_xlfn.XLOOKUP(B463,Tabla3[[#All],[name]],Tabla3[[#All],[point]],0,0)</f>
        <v>0</v>
      </c>
      <c r="H463" s="171" t="str">
        <f>IF(B463&gt;0,CONCATENATE("2vii_",'Valoració '!$D$7,"00",A463)," ")</f>
        <v xml:space="preserve"> </v>
      </c>
    </row>
    <row r="464" spans="1:8">
      <c r="A464" s="166">
        <v>457</v>
      </c>
      <c r="B464" s="43"/>
      <c r="C464" s="24"/>
      <c r="D464" s="158"/>
      <c r="E464" s="24"/>
      <c r="F464" s="24"/>
      <c r="G464" s="162" cm="1">
        <f t="array" ref="G464">_xlfn.XLOOKUP(B464,Tabla3[[#All],[name]],Tabla3[[#All],[point]],0,0)</f>
        <v>0</v>
      </c>
      <c r="H464" s="171" t="str">
        <f>IF(B464&gt;0,CONCATENATE("2vii_",'Valoració '!$D$7,"00",A464)," ")</f>
        <v xml:space="preserve"> </v>
      </c>
    </row>
    <row r="465" spans="1:8">
      <c r="A465" s="166">
        <v>458</v>
      </c>
      <c r="B465" s="43"/>
      <c r="C465" s="24"/>
      <c r="D465" s="158"/>
      <c r="E465" s="24"/>
      <c r="F465" s="24"/>
      <c r="G465" s="162" cm="1">
        <f t="array" ref="G465">_xlfn.XLOOKUP(B465,Tabla3[[#All],[name]],Tabla3[[#All],[point]],0,0)</f>
        <v>0</v>
      </c>
      <c r="H465" s="171" t="str">
        <f>IF(B465&gt;0,CONCATENATE("2vii_",'Valoració '!$D$7,"00",A465)," ")</f>
        <v xml:space="preserve"> </v>
      </c>
    </row>
    <row r="466" spans="1:8">
      <c r="A466" s="166">
        <v>459</v>
      </c>
      <c r="B466" s="43"/>
      <c r="C466" s="24"/>
      <c r="D466" s="158"/>
      <c r="E466" s="24"/>
      <c r="F466" s="24"/>
      <c r="G466" s="162" cm="1">
        <f t="array" ref="G466">_xlfn.XLOOKUP(B466,Tabla3[[#All],[name]],Tabla3[[#All],[point]],0,0)</f>
        <v>0</v>
      </c>
      <c r="H466" s="171" t="str">
        <f>IF(B466&gt;0,CONCATENATE("2vii_",'Valoració '!$D$7,"00",A466)," ")</f>
        <v xml:space="preserve"> </v>
      </c>
    </row>
    <row r="467" spans="1:8">
      <c r="A467" s="166">
        <v>460</v>
      </c>
      <c r="B467" s="43"/>
      <c r="C467" s="24"/>
      <c r="D467" s="158"/>
      <c r="E467" s="24"/>
      <c r="F467" s="24"/>
      <c r="G467" s="162" cm="1">
        <f t="array" ref="G467">_xlfn.XLOOKUP(B467,Tabla3[[#All],[name]],Tabla3[[#All],[point]],0,0)</f>
        <v>0</v>
      </c>
      <c r="H467" s="171" t="str">
        <f>IF(B467&gt;0,CONCATENATE("2vii_",'Valoració '!$D$7,"00",A467)," ")</f>
        <v xml:space="preserve"> </v>
      </c>
    </row>
    <row r="468" spans="1:8">
      <c r="A468" s="166">
        <v>461</v>
      </c>
      <c r="B468" s="43"/>
      <c r="C468" s="24"/>
      <c r="D468" s="158"/>
      <c r="E468" s="24"/>
      <c r="F468" s="24"/>
      <c r="G468" s="162" cm="1">
        <f t="array" ref="G468">_xlfn.XLOOKUP(B468,Tabla3[[#All],[name]],Tabla3[[#All],[point]],0,0)</f>
        <v>0</v>
      </c>
      <c r="H468" s="171" t="str">
        <f>IF(B468&gt;0,CONCATENATE("2vii_",'Valoració '!$D$7,"00",A468)," ")</f>
        <v xml:space="preserve"> </v>
      </c>
    </row>
    <row r="469" spans="1:8">
      <c r="A469" s="166">
        <v>462</v>
      </c>
      <c r="B469" s="43"/>
      <c r="C469" s="24"/>
      <c r="D469" s="158"/>
      <c r="E469" s="24"/>
      <c r="F469" s="24"/>
      <c r="G469" s="162" cm="1">
        <f t="array" ref="G469">_xlfn.XLOOKUP(B469,Tabla3[[#All],[name]],Tabla3[[#All],[point]],0,0)</f>
        <v>0</v>
      </c>
      <c r="H469" s="171" t="str">
        <f>IF(B469&gt;0,CONCATENATE("2vii_",'Valoració '!$D$7,"00",A469)," ")</f>
        <v xml:space="preserve"> </v>
      </c>
    </row>
    <row r="470" spans="1:8">
      <c r="A470" s="166">
        <v>463</v>
      </c>
      <c r="B470" s="43"/>
      <c r="C470" s="24"/>
      <c r="D470" s="158"/>
      <c r="E470" s="24"/>
      <c r="F470" s="24"/>
      <c r="G470" s="162" cm="1">
        <f t="array" ref="G470">_xlfn.XLOOKUP(B470,Tabla3[[#All],[name]],Tabla3[[#All],[point]],0,0)</f>
        <v>0</v>
      </c>
      <c r="H470" s="171" t="str">
        <f>IF(B470&gt;0,CONCATENATE("2vii_",'Valoració '!$D$7,"00",A470)," ")</f>
        <v xml:space="preserve"> </v>
      </c>
    </row>
    <row r="471" spans="1:8">
      <c r="A471" s="166">
        <v>464</v>
      </c>
      <c r="B471" s="43"/>
      <c r="C471" s="24"/>
      <c r="D471" s="158"/>
      <c r="E471" s="24"/>
      <c r="F471" s="24"/>
      <c r="G471" s="162" cm="1">
        <f t="array" ref="G471">_xlfn.XLOOKUP(B471,Tabla3[[#All],[name]],Tabla3[[#All],[point]],0,0)</f>
        <v>0</v>
      </c>
      <c r="H471" s="171" t="str">
        <f>IF(B471&gt;0,CONCATENATE("2vii_",'Valoració '!$D$7,"00",A471)," ")</f>
        <v xml:space="preserve"> </v>
      </c>
    </row>
    <row r="472" spans="1:8">
      <c r="A472" s="166">
        <v>465</v>
      </c>
      <c r="B472" s="43"/>
      <c r="C472" s="24"/>
      <c r="D472" s="158"/>
      <c r="E472" s="24"/>
      <c r="F472" s="24"/>
      <c r="G472" s="162" cm="1">
        <f t="array" ref="G472">_xlfn.XLOOKUP(B472,Tabla3[[#All],[name]],Tabla3[[#All],[point]],0,0)</f>
        <v>0</v>
      </c>
      <c r="H472" s="171" t="str">
        <f>IF(B472&gt;0,CONCATENATE("2vii_",'Valoració '!$D$7,"00",A472)," ")</f>
        <v xml:space="preserve"> </v>
      </c>
    </row>
    <row r="473" spans="1:8">
      <c r="A473" s="166">
        <v>466</v>
      </c>
      <c r="B473" s="43"/>
      <c r="C473" s="24"/>
      <c r="D473" s="158"/>
      <c r="E473" s="24"/>
      <c r="F473" s="24"/>
      <c r="G473" s="162" cm="1">
        <f t="array" ref="G473">_xlfn.XLOOKUP(B473,Tabla3[[#All],[name]],Tabla3[[#All],[point]],0,0)</f>
        <v>0</v>
      </c>
      <c r="H473" s="171" t="str">
        <f>IF(B473&gt;0,CONCATENATE("2vii_",'Valoració '!$D$7,"00",A473)," ")</f>
        <v xml:space="preserve"> </v>
      </c>
    </row>
    <row r="474" spans="1:8">
      <c r="A474" s="166">
        <v>467</v>
      </c>
      <c r="B474" s="43"/>
      <c r="C474" s="24"/>
      <c r="D474" s="158"/>
      <c r="E474" s="24"/>
      <c r="F474" s="24"/>
      <c r="G474" s="162" cm="1">
        <f t="array" ref="G474">_xlfn.XLOOKUP(B474,Tabla3[[#All],[name]],Tabla3[[#All],[point]],0,0)</f>
        <v>0</v>
      </c>
      <c r="H474" s="171" t="str">
        <f>IF(B474&gt;0,CONCATENATE("2vii_",'Valoració '!$D$7,"00",A474)," ")</f>
        <v xml:space="preserve"> </v>
      </c>
    </row>
    <row r="475" spans="1:8">
      <c r="A475" s="166">
        <v>468</v>
      </c>
      <c r="B475" s="43"/>
      <c r="C475" s="24"/>
      <c r="D475" s="158"/>
      <c r="E475" s="24"/>
      <c r="F475" s="24"/>
      <c r="G475" s="162" cm="1">
        <f t="array" ref="G475">_xlfn.XLOOKUP(B475,Tabla3[[#All],[name]],Tabla3[[#All],[point]],0,0)</f>
        <v>0</v>
      </c>
      <c r="H475" s="171" t="str">
        <f>IF(B475&gt;0,CONCATENATE("2vii_",'Valoració '!$D$7,"00",A475)," ")</f>
        <v xml:space="preserve"> </v>
      </c>
    </row>
    <row r="476" spans="1:8">
      <c r="A476" s="166">
        <v>469</v>
      </c>
      <c r="B476" s="43"/>
      <c r="C476" s="24"/>
      <c r="D476" s="158"/>
      <c r="E476" s="24"/>
      <c r="F476" s="24"/>
      <c r="G476" s="162" cm="1">
        <f t="array" ref="G476">_xlfn.XLOOKUP(B476,Tabla3[[#All],[name]],Tabla3[[#All],[point]],0,0)</f>
        <v>0</v>
      </c>
      <c r="H476" s="171" t="str">
        <f>IF(B476&gt;0,CONCATENATE("2vii_",'Valoració '!$D$7,"00",A476)," ")</f>
        <v xml:space="preserve"> </v>
      </c>
    </row>
    <row r="477" spans="1:8">
      <c r="A477" s="166">
        <v>470</v>
      </c>
      <c r="B477" s="43"/>
      <c r="C477" s="24"/>
      <c r="D477" s="158"/>
      <c r="E477" s="24"/>
      <c r="F477" s="24"/>
      <c r="G477" s="162" cm="1">
        <f t="array" ref="G477">_xlfn.XLOOKUP(B477,Tabla3[[#All],[name]],Tabla3[[#All],[point]],0,0)</f>
        <v>0</v>
      </c>
      <c r="H477" s="171" t="str">
        <f>IF(B477&gt;0,CONCATENATE("2vii_",'Valoració '!$D$7,"00",A477)," ")</f>
        <v xml:space="preserve"> </v>
      </c>
    </row>
    <row r="478" spans="1:8">
      <c r="A478" s="166">
        <v>471</v>
      </c>
      <c r="B478" s="43"/>
      <c r="C478" s="24"/>
      <c r="D478" s="158"/>
      <c r="E478" s="24"/>
      <c r="F478" s="24"/>
      <c r="G478" s="162" cm="1">
        <f t="array" ref="G478">_xlfn.XLOOKUP(B478,Tabla3[[#All],[name]],Tabla3[[#All],[point]],0,0)</f>
        <v>0</v>
      </c>
      <c r="H478" s="171" t="str">
        <f>IF(B478&gt;0,CONCATENATE("2vii_",'Valoració '!$D$7,"00",A478)," ")</f>
        <v xml:space="preserve"> </v>
      </c>
    </row>
    <row r="479" spans="1:8">
      <c r="A479" s="166">
        <v>472</v>
      </c>
      <c r="B479" s="43"/>
      <c r="C479" s="24"/>
      <c r="D479" s="158"/>
      <c r="E479" s="24"/>
      <c r="F479" s="24"/>
      <c r="G479" s="162" cm="1">
        <f t="array" ref="G479">_xlfn.XLOOKUP(B479,Tabla3[[#All],[name]],Tabla3[[#All],[point]],0,0)</f>
        <v>0</v>
      </c>
      <c r="H479" s="171" t="str">
        <f>IF(B479&gt;0,CONCATENATE("2vii_",'Valoració '!$D$7,"00",A479)," ")</f>
        <v xml:space="preserve"> </v>
      </c>
    </row>
    <row r="480" spans="1:8">
      <c r="A480" s="166">
        <v>473</v>
      </c>
      <c r="B480" s="43"/>
      <c r="C480" s="24"/>
      <c r="D480" s="158"/>
      <c r="E480" s="24"/>
      <c r="F480" s="24"/>
      <c r="G480" s="162" cm="1">
        <f t="array" ref="G480">_xlfn.XLOOKUP(B480,Tabla3[[#All],[name]],Tabla3[[#All],[point]],0,0)</f>
        <v>0</v>
      </c>
      <c r="H480" s="171" t="str">
        <f>IF(B480&gt;0,CONCATENATE("2vii_",'Valoració '!$D$7,"00",A480)," ")</f>
        <v xml:space="preserve"> </v>
      </c>
    </row>
    <row r="481" spans="1:8">
      <c r="A481" s="166">
        <v>474</v>
      </c>
      <c r="B481" s="43"/>
      <c r="C481" s="24"/>
      <c r="D481" s="158"/>
      <c r="E481" s="24"/>
      <c r="F481" s="24"/>
      <c r="G481" s="162" cm="1">
        <f t="array" ref="G481">_xlfn.XLOOKUP(B481,Tabla3[[#All],[name]],Tabla3[[#All],[point]],0,0)</f>
        <v>0</v>
      </c>
      <c r="H481" s="171" t="str">
        <f>IF(B481&gt;0,CONCATENATE("2vii_",'Valoració '!$D$7,"00",A481)," ")</f>
        <v xml:space="preserve"> </v>
      </c>
    </row>
    <row r="482" spans="1:8">
      <c r="A482" s="166">
        <v>475</v>
      </c>
      <c r="B482" s="43"/>
      <c r="C482" s="24"/>
      <c r="D482" s="158"/>
      <c r="E482" s="24"/>
      <c r="F482" s="24"/>
      <c r="G482" s="162" cm="1">
        <f t="array" ref="G482">_xlfn.XLOOKUP(B482,Tabla3[[#All],[name]],Tabla3[[#All],[point]],0,0)</f>
        <v>0</v>
      </c>
      <c r="H482" s="171" t="str">
        <f>IF(B482&gt;0,CONCATENATE("2vii_",'Valoració '!$D$7,"00",A482)," ")</f>
        <v xml:space="preserve"> </v>
      </c>
    </row>
    <row r="483" spans="1:8">
      <c r="A483" s="166">
        <v>476</v>
      </c>
      <c r="B483" s="43"/>
      <c r="C483" s="24"/>
      <c r="D483" s="158"/>
      <c r="E483" s="24"/>
      <c r="F483" s="24"/>
      <c r="G483" s="162" cm="1">
        <f t="array" ref="G483">_xlfn.XLOOKUP(B483,Tabla3[[#All],[name]],Tabla3[[#All],[point]],0,0)</f>
        <v>0</v>
      </c>
      <c r="H483" s="171" t="str">
        <f>IF(B483&gt;0,CONCATENATE("2vii_",'Valoració '!$D$7,"00",A483)," ")</f>
        <v xml:space="preserve"> </v>
      </c>
    </row>
    <row r="484" spans="1:8">
      <c r="A484" s="166">
        <v>477</v>
      </c>
      <c r="B484" s="43"/>
      <c r="C484" s="24"/>
      <c r="D484" s="158"/>
      <c r="E484" s="24"/>
      <c r="F484" s="24"/>
      <c r="G484" s="162" cm="1">
        <f t="array" ref="G484">_xlfn.XLOOKUP(B484,Tabla3[[#All],[name]],Tabla3[[#All],[point]],0,0)</f>
        <v>0</v>
      </c>
      <c r="H484" s="171" t="str">
        <f>IF(B484&gt;0,CONCATENATE("2vii_",'Valoració '!$D$7,"00",A484)," ")</f>
        <v xml:space="preserve"> </v>
      </c>
    </row>
    <row r="485" spans="1:8">
      <c r="A485" s="166">
        <v>478</v>
      </c>
      <c r="B485" s="43"/>
      <c r="C485" s="24"/>
      <c r="D485" s="158"/>
      <c r="E485" s="24"/>
      <c r="F485" s="24"/>
      <c r="G485" s="162" cm="1">
        <f t="array" ref="G485">_xlfn.XLOOKUP(B485,Tabla3[[#All],[name]],Tabla3[[#All],[point]],0,0)</f>
        <v>0</v>
      </c>
      <c r="H485" s="171" t="str">
        <f>IF(B485&gt;0,CONCATENATE("2vii_",'Valoració '!$D$7,"00",A485)," ")</f>
        <v xml:space="preserve"> </v>
      </c>
    </row>
    <row r="486" spans="1:8">
      <c r="A486" s="166">
        <v>479</v>
      </c>
      <c r="B486" s="43"/>
      <c r="C486" s="24"/>
      <c r="D486" s="158"/>
      <c r="E486" s="24"/>
      <c r="F486" s="24"/>
      <c r="G486" s="162" cm="1">
        <f t="array" ref="G486">_xlfn.XLOOKUP(B486,Tabla3[[#All],[name]],Tabla3[[#All],[point]],0,0)</f>
        <v>0</v>
      </c>
      <c r="H486" s="171" t="str">
        <f>IF(B486&gt;0,CONCATENATE("2vii_",'Valoració '!$D$7,"00",A486)," ")</f>
        <v xml:space="preserve"> </v>
      </c>
    </row>
    <row r="487" spans="1:8">
      <c r="A487" s="166">
        <v>480</v>
      </c>
      <c r="B487" s="43"/>
      <c r="C487" s="24"/>
      <c r="D487" s="158"/>
      <c r="E487" s="24"/>
      <c r="F487" s="24"/>
      <c r="G487" s="162" cm="1">
        <f t="array" ref="G487">_xlfn.XLOOKUP(B487,Tabla3[[#All],[name]],Tabla3[[#All],[point]],0,0)</f>
        <v>0</v>
      </c>
      <c r="H487" s="171" t="str">
        <f>IF(B487&gt;0,CONCATENATE("2vii_",'Valoració '!$D$7,"00",A487)," ")</f>
        <v xml:space="preserve"> </v>
      </c>
    </row>
    <row r="488" spans="1:8">
      <c r="A488" s="166">
        <v>481</v>
      </c>
      <c r="B488" s="43"/>
      <c r="C488" s="24"/>
      <c r="D488" s="158"/>
      <c r="E488" s="24"/>
      <c r="F488" s="24"/>
      <c r="G488" s="162" cm="1">
        <f t="array" ref="G488">_xlfn.XLOOKUP(B488,Tabla3[[#All],[name]],Tabla3[[#All],[point]],0,0)</f>
        <v>0</v>
      </c>
      <c r="H488" s="171" t="str">
        <f>IF(B488&gt;0,CONCATENATE("2vii_",'Valoració '!$D$7,"00",A488)," ")</f>
        <v xml:space="preserve"> </v>
      </c>
    </row>
    <row r="489" spans="1:8">
      <c r="A489" s="166">
        <v>482</v>
      </c>
      <c r="B489" s="43"/>
      <c r="C489" s="24"/>
      <c r="D489" s="158"/>
      <c r="E489" s="24"/>
      <c r="F489" s="24"/>
      <c r="G489" s="162" cm="1">
        <f t="array" ref="G489">_xlfn.XLOOKUP(B489,Tabla3[[#All],[name]],Tabla3[[#All],[point]],0,0)</f>
        <v>0</v>
      </c>
      <c r="H489" s="171" t="str">
        <f>IF(B489&gt;0,CONCATENATE("2vii_",'Valoració '!$D$7,"00",A489)," ")</f>
        <v xml:space="preserve"> </v>
      </c>
    </row>
    <row r="490" spans="1:8">
      <c r="A490" s="166">
        <v>483</v>
      </c>
      <c r="B490" s="43"/>
      <c r="C490" s="24"/>
      <c r="D490" s="158"/>
      <c r="E490" s="24"/>
      <c r="F490" s="24"/>
      <c r="G490" s="162" cm="1">
        <f t="array" ref="G490">_xlfn.XLOOKUP(B490,Tabla3[[#All],[name]],Tabla3[[#All],[point]],0,0)</f>
        <v>0</v>
      </c>
      <c r="H490" s="171" t="str">
        <f>IF(B490&gt;0,CONCATENATE("2vii_",'Valoració '!$D$7,"00",A490)," ")</f>
        <v xml:space="preserve"> </v>
      </c>
    </row>
    <row r="491" spans="1:8">
      <c r="A491" s="166">
        <v>484</v>
      </c>
      <c r="B491" s="43"/>
      <c r="C491" s="24"/>
      <c r="D491" s="158"/>
      <c r="E491" s="24"/>
      <c r="F491" s="24"/>
      <c r="G491" s="162" cm="1">
        <f t="array" ref="G491">_xlfn.XLOOKUP(B491,Tabla3[[#All],[name]],Tabla3[[#All],[point]],0,0)</f>
        <v>0</v>
      </c>
      <c r="H491" s="171" t="str">
        <f>IF(B491&gt;0,CONCATENATE("2vii_",'Valoració '!$D$7,"00",A491)," ")</f>
        <v xml:space="preserve"> </v>
      </c>
    </row>
    <row r="492" spans="1:8">
      <c r="A492" s="166">
        <v>485</v>
      </c>
      <c r="B492" s="43"/>
      <c r="C492" s="24"/>
      <c r="D492" s="158"/>
      <c r="E492" s="24"/>
      <c r="F492" s="24"/>
      <c r="G492" s="162" cm="1">
        <f t="array" ref="G492">_xlfn.XLOOKUP(B492,Tabla3[[#All],[name]],Tabla3[[#All],[point]],0,0)</f>
        <v>0</v>
      </c>
      <c r="H492" s="171" t="str">
        <f>IF(B492&gt;0,CONCATENATE("2vii_",'Valoració '!$D$7,"00",A492)," ")</f>
        <v xml:space="preserve"> </v>
      </c>
    </row>
    <row r="493" spans="1:8">
      <c r="A493" s="166">
        <v>486</v>
      </c>
      <c r="B493" s="43"/>
      <c r="C493" s="24"/>
      <c r="D493" s="158"/>
      <c r="E493" s="24"/>
      <c r="F493" s="24"/>
      <c r="G493" s="162" cm="1">
        <f t="array" ref="G493">_xlfn.XLOOKUP(B493,Tabla3[[#All],[name]],Tabla3[[#All],[point]],0,0)</f>
        <v>0</v>
      </c>
      <c r="H493" s="171" t="str">
        <f>IF(B493&gt;0,CONCATENATE("2vii_",'Valoració '!$D$7,"00",A493)," ")</f>
        <v xml:space="preserve"> </v>
      </c>
    </row>
    <row r="494" spans="1:8">
      <c r="A494" s="166">
        <v>487</v>
      </c>
      <c r="B494" s="43"/>
      <c r="C494" s="24"/>
      <c r="D494" s="158"/>
      <c r="E494" s="24"/>
      <c r="F494" s="24"/>
      <c r="G494" s="162" cm="1">
        <f t="array" ref="G494">_xlfn.XLOOKUP(B494,Tabla3[[#All],[name]],Tabla3[[#All],[point]],0,0)</f>
        <v>0</v>
      </c>
      <c r="H494" s="171" t="str">
        <f>IF(B494&gt;0,CONCATENATE("2vii_",'Valoració '!$D$7,"00",A494)," ")</f>
        <v xml:space="preserve"> </v>
      </c>
    </row>
    <row r="495" spans="1:8">
      <c r="A495" s="166">
        <v>488</v>
      </c>
      <c r="B495" s="43"/>
      <c r="C495" s="24"/>
      <c r="D495" s="158"/>
      <c r="E495" s="24"/>
      <c r="F495" s="24"/>
      <c r="G495" s="162" cm="1">
        <f t="array" ref="G495">_xlfn.XLOOKUP(B495,Tabla3[[#All],[name]],Tabla3[[#All],[point]],0,0)</f>
        <v>0</v>
      </c>
      <c r="H495" s="171" t="str">
        <f>IF(B495&gt;0,CONCATENATE("2vii_",'Valoració '!$D$7,"00",A495)," ")</f>
        <v xml:space="preserve"> </v>
      </c>
    </row>
    <row r="496" spans="1:8">
      <c r="A496" s="166">
        <v>489</v>
      </c>
      <c r="B496" s="43"/>
      <c r="C496" s="24"/>
      <c r="D496" s="158"/>
      <c r="E496" s="24"/>
      <c r="F496" s="24"/>
      <c r="G496" s="162" cm="1">
        <f t="array" ref="G496">_xlfn.XLOOKUP(B496,Tabla3[[#All],[name]],Tabla3[[#All],[point]],0,0)</f>
        <v>0</v>
      </c>
      <c r="H496" s="171" t="str">
        <f>IF(B496&gt;0,CONCATENATE("2vii_",'Valoració '!$D$7,"00",A496)," ")</f>
        <v xml:space="preserve"> </v>
      </c>
    </row>
    <row r="497" spans="1:8">
      <c r="A497" s="166">
        <v>490</v>
      </c>
      <c r="B497" s="43"/>
      <c r="C497" s="24"/>
      <c r="D497" s="158"/>
      <c r="E497" s="24"/>
      <c r="F497" s="24"/>
      <c r="G497" s="162" cm="1">
        <f t="array" ref="G497">_xlfn.XLOOKUP(B497,Tabla3[[#All],[name]],Tabla3[[#All],[point]],0,0)</f>
        <v>0</v>
      </c>
      <c r="H497" s="171" t="str">
        <f>IF(B497&gt;0,CONCATENATE("2vii_",'Valoració '!$D$7,"00",A497)," ")</f>
        <v xml:space="preserve"> </v>
      </c>
    </row>
    <row r="498" spans="1:8">
      <c r="A498" s="166">
        <v>491</v>
      </c>
      <c r="B498" s="43"/>
      <c r="C498" s="24"/>
      <c r="D498" s="158"/>
      <c r="E498" s="24"/>
      <c r="F498" s="24"/>
      <c r="G498" s="162" cm="1">
        <f t="array" ref="G498">_xlfn.XLOOKUP(B498,Tabla3[[#All],[name]],Tabla3[[#All],[point]],0,0)</f>
        <v>0</v>
      </c>
      <c r="H498" s="171" t="str">
        <f>IF(B498&gt;0,CONCATENATE("2vii_",'Valoració '!$D$7,"00",A498)," ")</f>
        <v xml:space="preserve"> </v>
      </c>
    </row>
    <row r="499" spans="1:8">
      <c r="A499" s="166">
        <v>492</v>
      </c>
      <c r="B499" s="43"/>
      <c r="C499" s="24"/>
      <c r="D499" s="158"/>
      <c r="E499" s="24"/>
      <c r="F499" s="24"/>
      <c r="G499" s="162" cm="1">
        <f t="array" ref="G499">_xlfn.XLOOKUP(B499,Tabla3[[#All],[name]],Tabla3[[#All],[point]],0,0)</f>
        <v>0</v>
      </c>
      <c r="H499" s="171" t="str">
        <f>IF(B499&gt;0,CONCATENATE("2vii_",'Valoració '!$D$7,"00",A499)," ")</f>
        <v xml:space="preserve"> </v>
      </c>
    </row>
    <row r="500" spans="1:8">
      <c r="A500" s="166">
        <v>493</v>
      </c>
      <c r="B500" s="43"/>
      <c r="C500" s="24"/>
      <c r="D500" s="158"/>
      <c r="E500" s="24"/>
      <c r="F500" s="24"/>
      <c r="G500" s="162" cm="1">
        <f t="array" ref="G500">_xlfn.XLOOKUP(B500,Tabla3[[#All],[name]],Tabla3[[#All],[point]],0,0)</f>
        <v>0</v>
      </c>
      <c r="H500" s="171" t="str">
        <f>IF(B500&gt;0,CONCATENATE("2vii_",'Valoració '!$D$7,"00",A500)," ")</f>
        <v xml:space="preserve"> </v>
      </c>
    </row>
    <row r="501" spans="1:8">
      <c r="A501" s="166">
        <v>494</v>
      </c>
      <c r="B501" s="43"/>
      <c r="C501" s="24"/>
      <c r="D501" s="158"/>
      <c r="E501" s="24"/>
      <c r="F501" s="24"/>
      <c r="G501" s="162" cm="1">
        <f t="array" ref="G501">_xlfn.XLOOKUP(B501,Tabla3[[#All],[name]],Tabla3[[#All],[point]],0,0)</f>
        <v>0</v>
      </c>
      <c r="H501" s="171" t="str">
        <f>IF(B501&gt;0,CONCATENATE("2vii_",'Valoració '!$D$7,"00",A501)," ")</f>
        <v xml:space="preserve"> </v>
      </c>
    </row>
    <row r="502" spans="1:8">
      <c r="A502" s="166">
        <v>495</v>
      </c>
      <c r="B502" s="43"/>
      <c r="C502" s="24"/>
      <c r="D502" s="158"/>
      <c r="E502" s="24"/>
      <c r="F502" s="24"/>
      <c r="G502" s="162" cm="1">
        <f t="array" ref="G502">_xlfn.XLOOKUP(B502,Tabla3[[#All],[name]],Tabla3[[#All],[point]],0,0)</f>
        <v>0</v>
      </c>
      <c r="H502" s="171" t="str">
        <f>IF(B502&gt;0,CONCATENATE("2vii_",'Valoració '!$D$7,"00",A502)," ")</f>
        <v xml:space="preserve"> </v>
      </c>
    </row>
    <row r="503" spans="1:8">
      <c r="A503" s="166">
        <v>496</v>
      </c>
      <c r="B503" s="43"/>
      <c r="C503" s="24"/>
      <c r="D503" s="158"/>
      <c r="E503" s="24"/>
      <c r="F503" s="24"/>
      <c r="G503" s="162" cm="1">
        <f t="array" ref="G503">_xlfn.XLOOKUP(B503,Tabla3[[#All],[name]],Tabla3[[#All],[point]],0,0)</f>
        <v>0</v>
      </c>
      <c r="H503" s="171" t="str">
        <f>IF(B503&gt;0,CONCATENATE("2vii_",'Valoració '!$D$7,"00",A503)," ")</f>
        <v xml:space="preserve"> </v>
      </c>
    </row>
    <row r="504" spans="1:8">
      <c r="A504" s="166">
        <v>497</v>
      </c>
      <c r="B504" s="43"/>
      <c r="C504" s="24"/>
      <c r="D504" s="158"/>
      <c r="E504" s="24"/>
      <c r="F504" s="24"/>
      <c r="G504" s="162" cm="1">
        <f t="array" ref="G504">_xlfn.XLOOKUP(B504,Tabla3[[#All],[name]],Tabla3[[#All],[point]],0,0)</f>
        <v>0</v>
      </c>
      <c r="H504" s="171" t="str">
        <f>IF(B504&gt;0,CONCATENATE("2vii_",'Valoració '!$D$7,"00",A504)," ")</f>
        <v xml:space="preserve"> </v>
      </c>
    </row>
    <row r="505" spans="1:8">
      <c r="A505" s="166">
        <v>498</v>
      </c>
      <c r="B505" s="43"/>
      <c r="C505" s="24"/>
      <c r="D505" s="158"/>
      <c r="E505" s="24"/>
      <c r="F505" s="24"/>
      <c r="G505" s="162" cm="1">
        <f t="array" ref="G505">_xlfn.XLOOKUP(B505,Tabla3[[#All],[name]],Tabla3[[#All],[point]],0,0)</f>
        <v>0</v>
      </c>
      <c r="H505" s="171" t="str">
        <f>IF(B505&gt;0,CONCATENATE("2vii_",'Valoració '!$D$7,"00",A505)," ")</f>
        <v xml:space="preserve"> </v>
      </c>
    </row>
    <row r="506" spans="1:8">
      <c r="A506" s="166">
        <v>499</v>
      </c>
      <c r="B506" s="43"/>
      <c r="C506" s="24"/>
      <c r="D506" s="158"/>
      <c r="E506" s="24"/>
      <c r="F506" s="24"/>
      <c r="G506" s="162" cm="1">
        <f t="array" ref="G506">_xlfn.XLOOKUP(B506,Tabla3[[#All],[name]],Tabla3[[#All],[point]],0,0)</f>
        <v>0</v>
      </c>
      <c r="H506" s="171" t="str">
        <f>IF(B506&gt;0,CONCATENATE("2vii_",'Valoració '!$D$7,"00",A506)," ")</f>
        <v xml:space="preserve"> </v>
      </c>
    </row>
    <row r="507" spans="1:8">
      <c r="A507" s="167">
        <v>500</v>
      </c>
      <c r="B507" s="168"/>
      <c r="C507" s="169"/>
      <c r="D507" s="170"/>
      <c r="E507" s="169"/>
      <c r="F507" s="169"/>
      <c r="G507" s="165" cm="1">
        <f t="array" ref="G507">_xlfn.XLOOKUP(B507,Tabla3[[#All],[name]],Tabla3[[#All],[point]],0,0)</f>
        <v>0</v>
      </c>
      <c r="H507" s="175" t="str">
        <f>IF(B507&gt;0,CONCATENATE("2vii_",'Valoració '!$D$7,"00",A507)," ")</f>
        <v xml:space="preserve"> </v>
      </c>
    </row>
    <row r="999" spans="1:3" hidden="1">
      <c r="A999" s="259" t="s">
        <v>567</v>
      </c>
      <c r="B999" s="259" t="s">
        <v>568</v>
      </c>
      <c r="C999" s="259" t="s">
        <v>569</v>
      </c>
    </row>
    <row r="1000" spans="1:3" hidden="1">
      <c r="A1000" s="259">
        <v>1</v>
      </c>
      <c r="B1000" s="259" t="s">
        <v>570</v>
      </c>
      <c r="C1000" s="259">
        <v>0.05</v>
      </c>
    </row>
    <row r="1001" spans="1:3" hidden="1">
      <c r="A1001" s="259">
        <v>2</v>
      </c>
      <c r="B1001" s="259" t="s">
        <v>571</v>
      </c>
      <c r="C1001" s="259">
        <v>0.3</v>
      </c>
    </row>
    <row r="1002" spans="1:3" hidden="1">
      <c r="A1002" s="259">
        <v>3</v>
      </c>
      <c r="B1002" s="259" t="s">
        <v>572</v>
      </c>
      <c r="C1002" s="259">
        <v>0.3</v>
      </c>
    </row>
    <row r="1003" spans="1:3" hidden="1">
      <c r="A1003" s="259">
        <v>4</v>
      </c>
      <c r="B1003" s="259" t="s">
        <v>573</v>
      </c>
      <c r="C1003" s="259">
        <v>0.2</v>
      </c>
    </row>
    <row r="1004" spans="1:3" hidden="1">
      <c r="A1004" s="259">
        <v>5</v>
      </c>
      <c r="B1004" s="259" t="s">
        <v>574</v>
      </c>
      <c r="C1004" s="259">
        <v>0.1</v>
      </c>
    </row>
    <row r="1005" spans="1:3" hidden="1">
      <c r="A1005" s="259">
        <v>6</v>
      </c>
      <c r="B1005" s="259" t="s">
        <v>575</v>
      </c>
      <c r="C1005" s="259">
        <v>0.15</v>
      </c>
    </row>
    <row r="1006" spans="1:3" hidden="1">
      <c r="A1006" s="259">
        <v>7</v>
      </c>
      <c r="B1006" s="259" t="s">
        <v>576</v>
      </c>
      <c r="C1006" s="259">
        <v>0.15</v>
      </c>
    </row>
    <row r="1007" spans="1:3" hidden="1">
      <c r="A1007" s="259">
        <v>8</v>
      </c>
      <c r="B1007" s="259" t="s">
        <v>577</v>
      </c>
      <c r="C1007" s="259">
        <v>0.15</v>
      </c>
    </row>
    <row r="1008" spans="1:3" hidden="1">
      <c r="A1008" s="259">
        <v>9</v>
      </c>
      <c r="B1008" s="259" t="s">
        <v>578</v>
      </c>
      <c r="C1008" s="259">
        <v>0.15</v>
      </c>
    </row>
    <row r="1009" spans="1:3" hidden="1">
      <c r="A1009" s="259">
        <v>10</v>
      </c>
      <c r="B1009" s="259" t="s">
        <v>579</v>
      </c>
      <c r="C1009" s="259">
        <v>0.2</v>
      </c>
    </row>
  </sheetData>
  <sheetProtection algorithmName="SHA-512" hashValue="p9/RDXmOIZWgCxIXR8brSDzlRcE2v/N+SEaOaTB8vHMsOM3bH7rnn8TGunrntO8X3URMWmb9nYfnI48mJZxChQ==" saltValue="hmRKDvMktiHn2KCmCd6CYg==" spinCount="100000" sheet="1" objects="1" scenarios="1"/>
  <mergeCells count="1">
    <mergeCell ref="A6:G6"/>
  </mergeCells>
  <conditionalFormatting sqref="A1:H507">
    <cfRule type="expression" dxfId="25" priority="1">
      <formula>"&lt;&gt;  """</formula>
    </cfRule>
  </conditionalFormatting>
  <dataValidations count="2">
    <dataValidation type="date" operator="greaterThan" allowBlank="1" showInputMessage="1" showErrorMessage="1" sqref="D8:F507" xr:uid="{00000000-0002-0000-1100-000001000000}">
      <formula1>1</formula1>
    </dataValidation>
    <dataValidation type="list" allowBlank="1" showInputMessage="1" showErrorMessage="1" sqref="B8:B507" xr:uid="{00000000-0002-0000-1100-000000000000}">
      <formula1>$B$1000:$B$1009</formula1>
    </dataValidation>
  </dataValidations>
  <hyperlinks>
    <hyperlink ref="A4" r:id="rId1" xr:uid="{00000000-0004-0000-1100-000000000000}"/>
  </hyperlinks>
  <pageMargins left="0.7" right="0.7" top="0.75" bottom="0.75" header="0.3" footer="0.3"/>
  <tableParts count="2">
    <tablePart r:id="rId2"/>
    <tablePart r:id="rId3"/>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ull13"/>
  <dimension ref="A1:D108"/>
  <sheetViews>
    <sheetView zoomScale="129" zoomScaleNormal="129" workbookViewId="0">
      <selection activeCell="A6" sqref="A6"/>
    </sheetView>
  </sheetViews>
  <sheetFormatPr defaultColWidth="9.140625" defaultRowHeight="15"/>
  <cols>
    <col min="2" max="2" width="84.5703125" customWidth="1"/>
    <col min="3" max="3" width="19.140625" customWidth="1"/>
    <col min="4" max="4" width="22.42578125" customWidth="1"/>
  </cols>
  <sheetData>
    <row r="1" spans="1:4">
      <c r="A1" s="122" t="s">
        <v>580</v>
      </c>
      <c r="B1" s="73"/>
    </row>
    <row r="2" spans="1:4">
      <c r="A2" s="73" t="s">
        <v>453</v>
      </c>
      <c r="B2" s="73"/>
    </row>
    <row r="4" spans="1:4">
      <c r="A4" s="23" t="s">
        <v>454</v>
      </c>
    </row>
    <row r="5" spans="1:4" ht="15" customHeight="1">
      <c r="A5" s="358" t="s">
        <v>581</v>
      </c>
      <c r="B5" s="359"/>
      <c r="C5" s="360"/>
    </row>
    <row r="6" spans="1:4" ht="34.5" customHeight="1">
      <c r="A6" s="172" t="s">
        <v>456</v>
      </c>
      <c r="B6" s="173" t="s">
        <v>582</v>
      </c>
      <c r="C6" s="173" t="s">
        <v>583</v>
      </c>
      <c r="D6" s="174" t="s">
        <v>461</v>
      </c>
    </row>
    <row r="7" spans="1:4">
      <c r="A7" s="166">
        <v>1</v>
      </c>
      <c r="B7" s="24"/>
      <c r="C7" s="158"/>
      <c r="D7" s="171" t="str">
        <f>IF(B7&gt;0,(CONCATENATE("AM_",'Valoració '!$D$7,"00",A7))," ")</f>
        <v xml:space="preserve"> </v>
      </c>
    </row>
    <row r="8" spans="1:4">
      <c r="A8" s="166">
        <v>2</v>
      </c>
      <c r="B8" s="24"/>
      <c r="C8" s="158"/>
      <c r="D8" s="171" t="str">
        <f>IF(B8&gt;0,(CONCATENATE("AM_",'Valoració '!$D$7,"00",A8))," ")</f>
        <v xml:space="preserve"> </v>
      </c>
    </row>
    <row r="9" spans="1:4">
      <c r="A9" s="166">
        <v>3</v>
      </c>
      <c r="B9" s="24"/>
      <c r="C9" s="158"/>
      <c r="D9" s="171" t="str">
        <f>IF(B9&gt;0,(CONCATENATE("AM_",'Valoració '!$D$7,"00",A9))," ")</f>
        <v xml:space="preserve"> </v>
      </c>
    </row>
    <row r="10" spans="1:4">
      <c r="A10" s="166">
        <v>4</v>
      </c>
      <c r="B10" s="24"/>
      <c r="C10" s="158"/>
      <c r="D10" s="171" t="str">
        <f>IF(B10&gt;0,(CONCATENATE("AM_",'Valoració '!$D$7,"00",A10))," ")</f>
        <v xml:space="preserve"> </v>
      </c>
    </row>
    <row r="11" spans="1:4">
      <c r="A11" s="166">
        <v>5</v>
      </c>
      <c r="B11" s="24"/>
      <c r="C11" s="158"/>
      <c r="D11" s="171" t="str">
        <f>IF(B11&gt;0,(CONCATENATE("AM_",'Valoració '!$D$7,"00",A11))," ")</f>
        <v xml:space="preserve"> </v>
      </c>
    </row>
    <row r="12" spans="1:4">
      <c r="A12" s="166">
        <v>6</v>
      </c>
      <c r="B12" s="24"/>
      <c r="C12" s="158"/>
      <c r="D12" s="171" t="str">
        <f>IF(B12&gt;0,(CONCATENATE("AM_",'Valoració '!$D$7,"00",A12))," ")</f>
        <v xml:space="preserve"> </v>
      </c>
    </row>
    <row r="13" spans="1:4">
      <c r="A13" s="166">
        <v>7</v>
      </c>
      <c r="B13" s="11"/>
      <c r="C13" s="285"/>
      <c r="D13" s="171" t="str">
        <f>IF(B13&gt;0,(CONCATENATE("AM_",'Valoració '!$D$7,"00",A13))," ")</f>
        <v xml:space="preserve"> </v>
      </c>
    </row>
    <row r="14" spans="1:4">
      <c r="A14" s="166">
        <v>8</v>
      </c>
      <c r="B14" s="11"/>
      <c r="C14" s="285"/>
      <c r="D14" s="171" t="str">
        <f>IF(B14&gt;0,(CONCATENATE("AM_",'Valoració '!$D$7,"00",A14))," ")</f>
        <v xml:space="preserve"> </v>
      </c>
    </row>
    <row r="15" spans="1:4">
      <c r="A15" s="166">
        <v>9</v>
      </c>
      <c r="B15" s="11"/>
      <c r="C15" s="285"/>
      <c r="D15" s="171" t="str">
        <f>IF(B15&gt;0,(CONCATENATE("AM_",'Valoració '!$D$7,"00",A15))," ")</f>
        <v xml:space="preserve"> </v>
      </c>
    </row>
    <row r="16" spans="1:4">
      <c r="A16" s="166">
        <v>10</v>
      </c>
      <c r="B16" s="11"/>
      <c r="C16" s="285"/>
      <c r="D16" s="171" t="str">
        <f>IF(B16&gt;0,(CONCATENATE("AM_",'Valoració '!$D$7,"00",A16))," ")</f>
        <v xml:space="preserve"> </v>
      </c>
    </row>
    <row r="17" spans="1:4">
      <c r="A17" s="166">
        <v>11</v>
      </c>
      <c r="B17" s="11"/>
      <c r="C17" s="285"/>
      <c r="D17" s="171" t="str">
        <f>IF(B17&gt;0,(CONCATENATE("AM_",'Valoració '!$D$7,"00",A17))," ")</f>
        <v xml:space="preserve"> </v>
      </c>
    </row>
    <row r="18" spans="1:4">
      <c r="A18" s="166">
        <v>12</v>
      </c>
      <c r="B18" s="11"/>
      <c r="C18" s="285"/>
      <c r="D18" s="171" t="str">
        <f>IF(B18&gt;0,(CONCATENATE("AM_",'Valoració '!$D$7,"00",A18))," ")</f>
        <v xml:space="preserve"> </v>
      </c>
    </row>
    <row r="19" spans="1:4">
      <c r="A19" s="166">
        <v>13</v>
      </c>
      <c r="B19" s="11"/>
      <c r="C19" s="285"/>
      <c r="D19" s="171" t="str">
        <f>IF(B19&gt;0,(CONCATENATE("AM_",'Valoració '!$D$7,"00",A19))," ")</f>
        <v xml:space="preserve"> </v>
      </c>
    </row>
    <row r="20" spans="1:4">
      <c r="A20" s="166">
        <v>14</v>
      </c>
      <c r="B20" s="11"/>
      <c r="C20" s="285"/>
      <c r="D20" s="171" t="str">
        <f>IF(B20&gt;0,(CONCATENATE("AM_",'Valoració '!$D$7,"00",A20))," ")</f>
        <v xml:space="preserve"> </v>
      </c>
    </row>
    <row r="21" spans="1:4">
      <c r="A21" s="166">
        <v>15</v>
      </c>
      <c r="B21" s="11"/>
      <c r="C21" s="285"/>
      <c r="D21" s="171" t="str">
        <f>IF(B21&gt;0,(CONCATENATE("AM_",'Valoració '!$D$7,"00",A21))," ")</f>
        <v xml:space="preserve"> </v>
      </c>
    </row>
    <row r="22" spans="1:4">
      <c r="A22" s="166">
        <v>16</v>
      </c>
      <c r="B22" s="11"/>
      <c r="C22" s="285"/>
      <c r="D22" s="171" t="str">
        <f>IF(B22&gt;0,(CONCATENATE("AM_",'Valoració '!$D$7,"00",A22))," ")</f>
        <v xml:space="preserve"> </v>
      </c>
    </row>
    <row r="23" spans="1:4">
      <c r="A23" s="166">
        <v>17</v>
      </c>
      <c r="B23" s="11"/>
      <c r="C23" s="285"/>
      <c r="D23" s="171" t="str">
        <f>IF(B23&gt;0,(CONCATENATE("AM_",'Valoració '!$D$7,"00",A23))," ")</f>
        <v xml:space="preserve"> </v>
      </c>
    </row>
    <row r="24" spans="1:4">
      <c r="A24" s="166">
        <v>18</v>
      </c>
      <c r="B24" s="11"/>
      <c r="C24" s="285"/>
      <c r="D24" s="171" t="str">
        <f>IF(B24&gt;0,(CONCATENATE("AM_",'Valoració '!$D$7,"00",A24))," ")</f>
        <v xml:space="preserve"> </v>
      </c>
    </row>
    <row r="25" spans="1:4">
      <c r="A25" s="166">
        <v>19</v>
      </c>
      <c r="B25" s="11"/>
      <c r="C25" s="285"/>
      <c r="D25" s="171" t="str">
        <f>IF(B25&gt;0,(CONCATENATE("AM_",'Valoració '!$D$7,"00",A25))," ")</f>
        <v xml:space="preserve"> </v>
      </c>
    </row>
    <row r="26" spans="1:4">
      <c r="A26" s="166">
        <v>20</v>
      </c>
      <c r="B26" s="11"/>
      <c r="C26" s="285"/>
      <c r="D26" s="171" t="str">
        <f>IF(B26&gt;0,(CONCATENATE("AM_",'Valoració '!$D$7,"00",A26))," ")</f>
        <v xml:space="preserve"> </v>
      </c>
    </row>
    <row r="27" spans="1:4">
      <c r="A27" s="166">
        <v>21</v>
      </c>
      <c r="B27" s="11"/>
      <c r="C27" s="285"/>
      <c r="D27" s="171" t="str">
        <f>IF(B27&gt;0,(CONCATENATE("AM_",'Valoració '!$D$7,"00",A27))," ")</f>
        <v xml:space="preserve"> </v>
      </c>
    </row>
    <row r="28" spans="1:4">
      <c r="A28" s="166">
        <v>22</v>
      </c>
      <c r="B28" s="11"/>
      <c r="C28" s="285"/>
      <c r="D28" s="171" t="str">
        <f>IF(B28&gt;0,(CONCATENATE("AM_",'Valoració '!$D$7,"00",A28))," ")</f>
        <v xml:space="preserve"> </v>
      </c>
    </row>
    <row r="29" spans="1:4">
      <c r="A29" s="166">
        <v>23</v>
      </c>
      <c r="B29" s="11"/>
      <c r="C29" s="285"/>
      <c r="D29" s="171" t="str">
        <f>IF(B29&gt;0,(CONCATENATE("AM_",'Valoració '!$D$7,"00",A29))," ")</f>
        <v xml:space="preserve"> </v>
      </c>
    </row>
    <row r="30" spans="1:4">
      <c r="A30" s="166">
        <v>24</v>
      </c>
      <c r="B30" s="11"/>
      <c r="C30" s="285"/>
      <c r="D30" s="171" t="str">
        <f>IF(B30&gt;0,(CONCATENATE("AM_",'Valoració '!$D$7,"00",A30))," ")</f>
        <v xml:space="preserve"> </v>
      </c>
    </row>
    <row r="31" spans="1:4">
      <c r="A31" s="166">
        <v>25</v>
      </c>
      <c r="B31" s="11"/>
      <c r="C31" s="285"/>
      <c r="D31" s="171" t="str">
        <f>IF(B31&gt;0,(CONCATENATE("AM_",'Valoració '!$D$7,"00",A31))," ")</f>
        <v xml:space="preserve"> </v>
      </c>
    </row>
    <row r="32" spans="1:4">
      <c r="A32" s="166">
        <v>26</v>
      </c>
      <c r="B32" s="11"/>
      <c r="C32" s="285"/>
      <c r="D32" s="171" t="str">
        <f>IF(B32&gt;0,(CONCATENATE("AM_",'Valoració '!$D$7,"00",A32))," ")</f>
        <v xml:space="preserve"> </v>
      </c>
    </row>
    <row r="33" spans="1:4">
      <c r="A33" s="166">
        <v>27</v>
      </c>
      <c r="B33" s="11"/>
      <c r="C33" s="285"/>
      <c r="D33" s="171" t="str">
        <f>IF(B33&gt;0,(CONCATENATE("AM_",'Valoració '!$D$7,"00",A33))," ")</f>
        <v xml:space="preserve"> </v>
      </c>
    </row>
    <row r="34" spans="1:4">
      <c r="A34" s="166">
        <v>28</v>
      </c>
      <c r="B34" s="11"/>
      <c r="C34" s="285"/>
      <c r="D34" s="171" t="str">
        <f>IF(B34&gt;0,(CONCATENATE("AM_",'Valoració '!$D$7,"00",A34))," ")</f>
        <v xml:space="preserve"> </v>
      </c>
    </row>
    <row r="35" spans="1:4">
      <c r="A35" s="166">
        <v>29</v>
      </c>
      <c r="B35" s="11"/>
      <c r="C35" s="285"/>
      <c r="D35" s="171" t="str">
        <f>IF(B35&gt;0,(CONCATENATE("AM_",'Valoració '!$D$7,"00",A35))," ")</f>
        <v xml:space="preserve"> </v>
      </c>
    </row>
    <row r="36" spans="1:4">
      <c r="A36" s="166">
        <v>30</v>
      </c>
      <c r="B36" s="11"/>
      <c r="C36" s="285"/>
      <c r="D36" s="171" t="str">
        <f>IF(B36&gt;0,(CONCATENATE("AM_",'Valoració '!$D$7,"00",A36))," ")</f>
        <v xml:space="preserve"> </v>
      </c>
    </row>
    <row r="37" spans="1:4">
      <c r="A37" s="166">
        <v>31</v>
      </c>
      <c r="B37" s="11"/>
      <c r="C37" s="285"/>
      <c r="D37" s="171" t="str">
        <f>IF(B37&gt;0,(CONCATENATE("AM_",'Valoració '!$D$7,"00",A37))," ")</f>
        <v xml:space="preserve"> </v>
      </c>
    </row>
    <row r="38" spans="1:4">
      <c r="A38" s="166">
        <v>32</v>
      </c>
      <c r="B38" s="11"/>
      <c r="C38" s="285"/>
      <c r="D38" s="171" t="str">
        <f>IF(B38&gt;0,(CONCATENATE("AM_",'Valoració '!$D$7,"00",A38))," ")</f>
        <v xml:space="preserve"> </v>
      </c>
    </row>
    <row r="39" spans="1:4">
      <c r="A39" s="166">
        <v>33</v>
      </c>
      <c r="B39" s="11"/>
      <c r="C39" s="285"/>
      <c r="D39" s="171" t="str">
        <f>IF(B39&gt;0,(CONCATENATE("AM_",'Valoració '!$D$7,"00",A39))," ")</f>
        <v xml:space="preserve"> </v>
      </c>
    </row>
    <row r="40" spans="1:4">
      <c r="A40" s="166">
        <v>34</v>
      </c>
      <c r="B40" s="11"/>
      <c r="C40" s="285"/>
      <c r="D40" s="171" t="str">
        <f>IF(B40&gt;0,(CONCATENATE("AM_",'Valoració '!$D$7,"00",A40))," ")</f>
        <v xml:space="preserve"> </v>
      </c>
    </row>
    <row r="41" spans="1:4">
      <c r="A41" s="166">
        <v>35</v>
      </c>
      <c r="B41" s="11"/>
      <c r="C41" s="285"/>
      <c r="D41" s="171" t="str">
        <f>IF(B41&gt;0,(CONCATENATE("AM_",'Valoració '!$D$7,"00",A41))," ")</f>
        <v xml:space="preserve"> </v>
      </c>
    </row>
    <row r="42" spans="1:4">
      <c r="A42" s="166">
        <v>36</v>
      </c>
      <c r="B42" s="11"/>
      <c r="C42" s="285"/>
      <c r="D42" s="171" t="str">
        <f>IF(B42&gt;0,(CONCATENATE("AM_",'Valoració '!$D$7,"00",A42))," ")</f>
        <v xml:space="preserve"> </v>
      </c>
    </row>
    <row r="43" spans="1:4">
      <c r="A43" s="166">
        <v>37</v>
      </c>
      <c r="B43" s="11"/>
      <c r="C43" s="285"/>
      <c r="D43" s="171" t="str">
        <f>IF(B43&gt;0,(CONCATENATE("AM_",'Valoració '!$D$7,"00",A43))," ")</f>
        <v xml:space="preserve"> </v>
      </c>
    </row>
    <row r="44" spans="1:4">
      <c r="A44" s="166">
        <v>38</v>
      </c>
      <c r="B44" s="11"/>
      <c r="C44" s="285"/>
      <c r="D44" s="171" t="str">
        <f>IF(B44&gt;0,(CONCATENATE("AM_",'Valoració '!$D$7,"00",A44))," ")</f>
        <v xml:space="preserve"> </v>
      </c>
    </row>
    <row r="45" spans="1:4">
      <c r="A45" s="166">
        <v>39</v>
      </c>
      <c r="B45" s="11"/>
      <c r="C45" s="285"/>
      <c r="D45" s="171" t="str">
        <f>IF(B45&gt;0,(CONCATENATE("AM_",'Valoració '!$D$7,"00",A45))," ")</f>
        <v xml:space="preserve"> </v>
      </c>
    </row>
    <row r="46" spans="1:4">
      <c r="A46" s="166">
        <v>40</v>
      </c>
      <c r="B46" s="11"/>
      <c r="C46" s="285"/>
      <c r="D46" s="171" t="str">
        <f>IF(B46&gt;0,(CONCATENATE("AM_",'Valoració '!$D$7,"00",A46))," ")</f>
        <v xml:space="preserve"> </v>
      </c>
    </row>
    <row r="47" spans="1:4">
      <c r="A47" s="166">
        <v>41</v>
      </c>
      <c r="B47" s="11"/>
      <c r="C47" s="285"/>
      <c r="D47" s="171" t="str">
        <f>IF(B47&gt;0,(CONCATENATE("AM_",'Valoració '!$D$7,"00",A47))," ")</f>
        <v xml:space="preserve"> </v>
      </c>
    </row>
    <row r="48" spans="1:4">
      <c r="A48" s="166">
        <v>42</v>
      </c>
      <c r="B48" s="11"/>
      <c r="C48" s="285"/>
      <c r="D48" s="171" t="str">
        <f>IF(B48&gt;0,(CONCATENATE("AM_",'Valoració '!$D$7,"00",A48))," ")</f>
        <v xml:space="preserve"> </v>
      </c>
    </row>
    <row r="49" spans="1:4">
      <c r="A49" s="166">
        <v>43</v>
      </c>
      <c r="B49" s="11"/>
      <c r="C49" s="285"/>
      <c r="D49" s="171" t="str">
        <f>IF(B49&gt;0,(CONCATENATE("AM_",'Valoració '!$D$7,"00",A49))," ")</f>
        <v xml:space="preserve"> </v>
      </c>
    </row>
    <row r="50" spans="1:4">
      <c r="A50" s="166">
        <v>44</v>
      </c>
      <c r="B50" s="11"/>
      <c r="C50" s="285"/>
      <c r="D50" s="171" t="str">
        <f>IF(B50&gt;0,(CONCATENATE("AM_",'Valoració '!$D$7,"00",A50))," ")</f>
        <v xml:space="preserve"> </v>
      </c>
    </row>
    <row r="51" spans="1:4">
      <c r="A51" s="166">
        <v>45</v>
      </c>
      <c r="B51" s="11"/>
      <c r="C51" s="285"/>
      <c r="D51" s="171" t="str">
        <f>IF(B51&gt;0,(CONCATENATE("AM_",'Valoració '!$D$7,"00",A51))," ")</f>
        <v xml:space="preserve"> </v>
      </c>
    </row>
    <row r="52" spans="1:4">
      <c r="A52" s="166">
        <v>46</v>
      </c>
      <c r="B52" s="11"/>
      <c r="C52" s="285"/>
      <c r="D52" s="171" t="str">
        <f>IF(B52&gt;0,(CONCATENATE("AM_",'Valoració '!$D$7,"00",A52))," ")</f>
        <v xml:space="preserve"> </v>
      </c>
    </row>
    <row r="53" spans="1:4">
      <c r="A53" s="166">
        <v>47</v>
      </c>
      <c r="B53" s="11"/>
      <c r="C53" s="285"/>
      <c r="D53" s="171" t="str">
        <f>IF(B53&gt;0,(CONCATENATE("AM_",'Valoració '!$D$7,"00",A53))," ")</f>
        <v xml:space="preserve"> </v>
      </c>
    </row>
    <row r="54" spans="1:4">
      <c r="A54" s="166">
        <v>48</v>
      </c>
      <c r="B54" s="11"/>
      <c r="C54" s="285"/>
      <c r="D54" s="171" t="str">
        <f>IF(B54&gt;0,(CONCATENATE("AM_",'Valoració '!$D$7,"00",A54))," ")</f>
        <v xml:space="preserve"> </v>
      </c>
    </row>
    <row r="55" spans="1:4">
      <c r="A55" s="166">
        <v>49</v>
      </c>
      <c r="B55" s="11"/>
      <c r="C55" s="285"/>
      <c r="D55" s="171" t="str">
        <f>IF(B55&gt;0,(CONCATENATE("AM_",'Valoració '!$D$7,"00",A55))," ")</f>
        <v xml:space="preserve"> </v>
      </c>
    </row>
    <row r="56" spans="1:4">
      <c r="A56" s="166">
        <v>50</v>
      </c>
      <c r="B56" s="11"/>
      <c r="C56" s="285"/>
      <c r="D56" s="171" t="str">
        <f>IF(B56&gt;0,(CONCATENATE("AM_",'Valoració '!$D$7,"00",A56))," ")</f>
        <v xml:space="preserve"> </v>
      </c>
    </row>
    <row r="57" spans="1:4">
      <c r="A57" s="166">
        <v>51</v>
      </c>
      <c r="B57" s="11"/>
      <c r="C57" s="285"/>
      <c r="D57" s="171" t="str">
        <f>IF(B57&gt;0,(CONCATENATE("AM_",'Valoració '!$D$7,"00",A57))," ")</f>
        <v xml:space="preserve"> </v>
      </c>
    </row>
    <row r="58" spans="1:4">
      <c r="A58" s="166">
        <v>52</v>
      </c>
      <c r="B58" s="11"/>
      <c r="C58" s="285"/>
      <c r="D58" s="171" t="str">
        <f>IF(B58&gt;0,(CONCATENATE("AM_",'Valoració '!$D$7,"00",A58))," ")</f>
        <v xml:space="preserve"> </v>
      </c>
    </row>
    <row r="59" spans="1:4">
      <c r="A59" s="166">
        <v>53</v>
      </c>
      <c r="B59" s="11"/>
      <c r="C59" s="285"/>
      <c r="D59" s="171" t="str">
        <f>IF(B59&gt;0,(CONCATENATE("AM_",'Valoració '!$D$7,"00",A59))," ")</f>
        <v xml:space="preserve"> </v>
      </c>
    </row>
    <row r="60" spans="1:4">
      <c r="A60" s="166">
        <v>54</v>
      </c>
      <c r="B60" s="11"/>
      <c r="C60" s="285"/>
      <c r="D60" s="171" t="str">
        <f>IF(B60&gt;0,(CONCATENATE("AM_",'Valoració '!$D$7,"00",A60))," ")</f>
        <v xml:space="preserve"> </v>
      </c>
    </row>
    <row r="61" spans="1:4">
      <c r="A61" s="166">
        <v>55</v>
      </c>
      <c r="B61" s="11"/>
      <c r="C61" s="285"/>
      <c r="D61" s="171" t="str">
        <f>IF(B61&gt;0,(CONCATENATE("AM_",'Valoració '!$D$7,"00",A61))," ")</f>
        <v xml:space="preserve"> </v>
      </c>
    </row>
    <row r="62" spans="1:4">
      <c r="A62" s="166">
        <v>56</v>
      </c>
      <c r="B62" s="11"/>
      <c r="C62" s="285"/>
      <c r="D62" s="171" t="str">
        <f>IF(B62&gt;0,(CONCATENATE("AM_",'Valoració '!$D$7,"00",A62))," ")</f>
        <v xml:space="preserve"> </v>
      </c>
    </row>
    <row r="63" spans="1:4">
      <c r="A63" s="166">
        <v>57</v>
      </c>
      <c r="B63" s="11"/>
      <c r="C63" s="285"/>
      <c r="D63" s="171" t="str">
        <f>IF(B63&gt;0,(CONCATENATE("AM_",'Valoració '!$D$7,"00",A63))," ")</f>
        <v xml:space="preserve"> </v>
      </c>
    </row>
    <row r="64" spans="1:4">
      <c r="A64" s="166">
        <v>58</v>
      </c>
      <c r="B64" s="11"/>
      <c r="C64" s="285"/>
      <c r="D64" s="171" t="str">
        <f>IF(B64&gt;0,(CONCATENATE("AM_",'Valoració '!$D$7,"00",A64))," ")</f>
        <v xml:space="preserve"> </v>
      </c>
    </row>
    <row r="65" spans="1:4">
      <c r="A65" s="166">
        <v>59</v>
      </c>
      <c r="B65" s="11"/>
      <c r="C65" s="285"/>
      <c r="D65" s="171" t="str">
        <f>IF(B65&gt;0,(CONCATENATE("AM_",'Valoració '!$D$7,"00",A65))," ")</f>
        <v xml:space="preserve"> </v>
      </c>
    </row>
    <row r="66" spans="1:4">
      <c r="A66" s="166">
        <v>60</v>
      </c>
      <c r="B66" s="11"/>
      <c r="C66" s="285"/>
      <c r="D66" s="171" t="str">
        <f>IF(B66&gt;0,(CONCATENATE("AM_",'Valoració '!$D$7,"00",A66))," ")</f>
        <v xml:space="preserve"> </v>
      </c>
    </row>
    <row r="67" spans="1:4">
      <c r="A67" s="166">
        <v>61</v>
      </c>
      <c r="B67" s="11"/>
      <c r="C67" s="285"/>
      <c r="D67" s="171" t="str">
        <f>IF(B67&gt;0,(CONCATENATE("AM_",'Valoració '!$D$7,"00",A67))," ")</f>
        <v xml:space="preserve"> </v>
      </c>
    </row>
    <row r="68" spans="1:4">
      <c r="A68" s="166">
        <v>62</v>
      </c>
      <c r="B68" s="11"/>
      <c r="C68" s="285"/>
      <c r="D68" s="171" t="str">
        <f>IF(B68&gt;0,(CONCATENATE("AM_",'Valoració '!$D$7,"00",A68))," ")</f>
        <v xml:space="preserve"> </v>
      </c>
    </row>
    <row r="69" spans="1:4">
      <c r="A69" s="166">
        <v>63</v>
      </c>
      <c r="B69" s="11"/>
      <c r="C69" s="285"/>
      <c r="D69" s="171" t="str">
        <f>IF(B69&gt;0,(CONCATENATE("AM_",'Valoració '!$D$7,"00",A69))," ")</f>
        <v xml:space="preserve"> </v>
      </c>
    </row>
    <row r="70" spans="1:4">
      <c r="A70" s="166">
        <v>64</v>
      </c>
      <c r="B70" s="11"/>
      <c r="C70" s="285"/>
      <c r="D70" s="171" t="str">
        <f>IF(B70&gt;0,(CONCATENATE("AM_",'Valoració '!$D$7,"00",A70))," ")</f>
        <v xml:space="preserve"> </v>
      </c>
    </row>
    <row r="71" spans="1:4">
      <c r="A71" s="166">
        <v>65</v>
      </c>
      <c r="B71" s="11"/>
      <c r="C71" s="285"/>
      <c r="D71" s="171" t="str">
        <f>IF(B71&gt;0,(CONCATENATE("AM_",'Valoració '!$D$7,"00",A71))," ")</f>
        <v xml:space="preserve"> </v>
      </c>
    </row>
    <row r="72" spans="1:4">
      <c r="A72" s="166">
        <v>66</v>
      </c>
      <c r="B72" s="11"/>
      <c r="C72" s="285"/>
      <c r="D72" s="171" t="str">
        <f>IF(B72&gt;0,(CONCATENATE("AM_",'Valoració '!$D$7,"00",A72))," ")</f>
        <v xml:space="preserve"> </v>
      </c>
    </row>
    <row r="73" spans="1:4">
      <c r="A73" s="166">
        <v>67</v>
      </c>
      <c r="B73" s="11"/>
      <c r="C73" s="285"/>
      <c r="D73" s="171" t="str">
        <f>IF(B73&gt;0,(CONCATENATE("AM_",'Valoració '!$D$7,"00",A73))," ")</f>
        <v xml:space="preserve"> </v>
      </c>
    </row>
    <row r="74" spans="1:4">
      <c r="A74" s="166">
        <v>68</v>
      </c>
      <c r="B74" s="11"/>
      <c r="C74" s="285"/>
      <c r="D74" s="171" t="str">
        <f>IF(B74&gt;0,(CONCATENATE("AM_",'Valoració '!$D$7,"00",A74))," ")</f>
        <v xml:space="preserve"> </v>
      </c>
    </row>
    <row r="75" spans="1:4">
      <c r="A75" s="166">
        <v>69</v>
      </c>
      <c r="B75" s="11"/>
      <c r="C75" s="285"/>
      <c r="D75" s="171" t="str">
        <f>IF(B75&gt;0,(CONCATENATE("AM_",'Valoració '!$D$7,"00",A75))," ")</f>
        <v xml:space="preserve"> </v>
      </c>
    </row>
    <row r="76" spans="1:4">
      <c r="A76" s="166">
        <v>70</v>
      </c>
      <c r="B76" s="11"/>
      <c r="C76" s="285"/>
      <c r="D76" s="171" t="str">
        <f>IF(B76&gt;0,(CONCATENATE("AM_",'Valoració '!$D$7,"00",A76))," ")</f>
        <v xml:space="preserve"> </v>
      </c>
    </row>
    <row r="77" spans="1:4">
      <c r="A77" s="166">
        <v>71</v>
      </c>
      <c r="B77" s="11"/>
      <c r="C77" s="285"/>
      <c r="D77" s="171" t="str">
        <f>IF(B77&gt;0,(CONCATENATE("AM_",'Valoració '!$D$7,"00",A77))," ")</f>
        <v xml:space="preserve"> </v>
      </c>
    </row>
    <row r="78" spans="1:4">
      <c r="A78" s="166">
        <v>72</v>
      </c>
      <c r="B78" s="11"/>
      <c r="C78" s="285"/>
      <c r="D78" s="171" t="str">
        <f>IF(B78&gt;0,(CONCATENATE("AM_",'Valoració '!$D$7,"00",A78))," ")</f>
        <v xml:space="preserve"> </v>
      </c>
    </row>
    <row r="79" spans="1:4">
      <c r="A79" s="166">
        <v>73</v>
      </c>
      <c r="B79" s="11"/>
      <c r="C79" s="285"/>
      <c r="D79" s="171" t="str">
        <f>IF(B79&gt;0,(CONCATENATE("AM_",'Valoració '!$D$7,"00",A79))," ")</f>
        <v xml:space="preserve"> </v>
      </c>
    </row>
    <row r="80" spans="1:4">
      <c r="A80" s="166">
        <v>74</v>
      </c>
      <c r="B80" s="11"/>
      <c r="C80" s="285"/>
      <c r="D80" s="171" t="str">
        <f>IF(B80&gt;0,(CONCATENATE("AM_",'Valoració '!$D$7,"00",A80))," ")</f>
        <v xml:space="preserve"> </v>
      </c>
    </row>
    <row r="81" spans="1:4">
      <c r="A81" s="166">
        <v>75</v>
      </c>
      <c r="B81" s="11"/>
      <c r="C81" s="285"/>
      <c r="D81" s="171" t="str">
        <f>IF(B81&gt;0,(CONCATENATE("AM_",'Valoració '!$D$7,"00",A81))," ")</f>
        <v xml:space="preserve"> </v>
      </c>
    </row>
    <row r="82" spans="1:4">
      <c r="A82" s="166">
        <v>76</v>
      </c>
      <c r="B82" s="11"/>
      <c r="C82" s="285"/>
      <c r="D82" s="171" t="str">
        <f>IF(B82&gt;0,(CONCATENATE("AM_",'Valoració '!$D$7,"00",A82))," ")</f>
        <v xml:space="preserve"> </v>
      </c>
    </row>
    <row r="83" spans="1:4">
      <c r="A83" s="166">
        <v>77</v>
      </c>
      <c r="B83" s="11"/>
      <c r="C83" s="285"/>
      <c r="D83" s="171" t="str">
        <f>IF(B83&gt;0,(CONCATENATE("AM_",'Valoració '!$D$7,"00",A83))," ")</f>
        <v xml:space="preserve"> </v>
      </c>
    </row>
    <row r="84" spans="1:4">
      <c r="A84" s="166">
        <v>78</v>
      </c>
      <c r="B84" s="11"/>
      <c r="C84" s="285"/>
      <c r="D84" s="171" t="str">
        <f>IF(B84&gt;0,(CONCATENATE("AM_",'Valoració '!$D$7,"00",A84))," ")</f>
        <v xml:space="preserve"> </v>
      </c>
    </row>
    <row r="85" spans="1:4">
      <c r="A85" s="166">
        <v>79</v>
      </c>
      <c r="B85" s="11"/>
      <c r="C85" s="285"/>
      <c r="D85" s="171" t="str">
        <f>IF(B85&gt;0,(CONCATENATE("AM_",'Valoració '!$D$7,"00",A85))," ")</f>
        <v xml:space="preserve"> </v>
      </c>
    </row>
    <row r="86" spans="1:4">
      <c r="A86" s="166">
        <v>80</v>
      </c>
      <c r="B86" s="11"/>
      <c r="C86" s="285"/>
      <c r="D86" s="171" t="str">
        <f>IF(B86&gt;0,(CONCATENATE("AM_",'Valoració '!$D$7,"00",A86))," ")</f>
        <v xml:space="preserve"> </v>
      </c>
    </row>
    <row r="87" spans="1:4">
      <c r="A87" s="166">
        <v>81</v>
      </c>
      <c r="B87" s="11"/>
      <c r="C87" s="285"/>
      <c r="D87" s="171" t="str">
        <f>IF(B87&gt;0,(CONCATENATE("AM_",'Valoració '!$D$7,"00",A87))," ")</f>
        <v xml:space="preserve"> </v>
      </c>
    </row>
    <row r="88" spans="1:4">
      <c r="A88" s="166">
        <v>82</v>
      </c>
      <c r="B88" s="11"/>
      <c r="C88" s="285"/>
      <c r="D88" s="171" t="str">
        <f>IF(B88&gt;0,(CONCATENATE("AM_",'Valoració '!$D$7,"00",A88))," ")</f>
        <v xml:space="preserve"> </v>
      </c>
    </row>
    <row r="89" spans="1:4">
      <c r="A89" s="166">
        <v>83</v>
      </c>
      <c r="B89" s="11"/>
      <c r="C89" s="285"/>
      <c r="D89" s="171" t="str">
        <f>IF(B89&gt;0,(CONCATENATE("AM_",'Valoració '!$D$7,"00",A89))," ")</f>
        <v xml:space="preserve"> </v>
      </c>
    </row>
    <row r="90" spans="1:4">
      <c r="A90" s="166">
        <v>84</v>
      </c>
      <c r="B90" s="11"/>
      <c r="C90" s="285"/>
      <c r="D90" s="171" t="str">
        <f>IF(B90&gt;0,(CONCATENATE("AM_",'Valoració '!$D$7,"00",A90))," ")</f>
        <v xml:space="preserve"> </v>
      </c>
    </row>
    <row r="91" spans="1:4">
      <c r="A91" s="166">
        <v>85</v>
      </c>
      <c r="B91" s="11"/>
      <c r="C91" s="285"/>
      <c r="D91" s="171" t="str">
        <f>IF(B91&gt;0,(CONCATENATE("AM_",'Valoració '!$D$7,"00",A91))," ")</f>
        <v xml:space="preserve"> </v>
      </c>
    </row>
    <row r="92" spans="1:4">
      <c r="A92" s="166">
        <v>86</v>
      </c>
      <c r="B92" s="11"/>
      <c r="C92" s="285"/>
      <c r="D92" s="171" t="str">
        <f>IF(B92&gt;0,(CONCATENATE("AM_",'Valoració '!$D$7,"00",A92))," ")</f>
        <v xml:space="preserve"> </v>
      </c>
    </row>
    <row r="93" spans="1:4">
      <c r="A93" s="166">
        <v>87</v>
      </c>
      <c r="B93" s="11"/>
      <c r="C93" s="285"/>
      <c r="D93" s="171" t="str">
        <f>IF(B93&gt;0,(CONCATENATE("AM_",'Valoració '!$D$7,"00",A93))," ")</f>
        <v xml:space="preserve"> </v>
      </c>
    </row>
    <row r="94" spans="1:4">
      <c r="A94" s="166">
        <v>88</v>
      </c>
      <c r="B94" s="11"/>
      <c r="C94" s="285"/>
      <c r="D94" s="171" t="str">
        <f>IF(B94&gt;0,(CONCATENATE("AM_",'Valoració '!$D$7,"00",A94))," ")</f>
        <v xml:space="preserve"> </v>
      </c>
    </row>
    <row r="95" spans="1:4">
      <c r="A95" s="166">
        <v>89</v>
      </c>
      <c r="B95" s="11"/>
      <c r="C95" s="285"/>
      <c r="D95" s="171" t="str">
        <f>IF(B95&gt;0,(CONCATENATE("AM_",'Valoració '!$D$7,"00",A95))," ")</f>
        <v xml:space="preserve"> </v>
      </c>
    </row>
    <row r="96" spans="1:4">
      <c r="A96" s="166">
        <v>90</v>
      </c>
      <c r="B96" s="11"/>
      <c r="C96" s="285"/>
      <c r="D96" s="171" t="str">
        <f>IF(B96&gt;0,(CONCATENATE("AM_",'Valoració '!$D$7,"00",A96))," ")</f>
        <v xml:space="preserve"> </v>
      </c>
    </row>
    <row r="97" spans="1:4">
      <c r="A97" s="166">
        <v>91</v>
      </c>
      <c r="B97" s="11"/>
      <c r="C97" s="285"/>
      <c r="D97" s="171" t="str">
        <f>IF(B97&gt;0,(CONCATENATE("AM_",'Valoració '!$D$7,"00",A97))," ")</f>
        <v xml:space="preserve"> </v>
      </c>
    </row>
    <row r="98" spans="1:4">
      <c r="A98" s="166">
        <v>92</v>
      </c>
      <c r="B98" s="11"/>
      <c r="C98" s="285"/>
      <c r="D98" s="171" t="str">
        <f>IF(B98&gt;0,(CONCATENATE("AM_",'Valoració '!$D$7,"00",A98))," ")</f>
        <v xml:space="preserve"> </v>
      </c>
    </row>
    <row r="99" spans="1:4">
      <c r="A99" s="166">
        <v>93</v>
      </c>
      <c r="B99" s="11"/>
      <c r="C99" s="285"/>
      <c r="D99" s="171" t="str">
        <f>IF(B99&gt;0,(CONCATENATE("AM_",'Valoració '!$D$7,"00",A99))," ")</f>
        <v xml:space="preserve"> </v>
      </c>
    </row>
    <row r="100" spans="1:4">
      <c r="A100" s="166">
        <v>94</v>
      </c>
      <c r="B100" s="11"/>
      <c r="C100" s="285"/>
      <c r="D100" s="171" t="str">
        <f>IF(B100&gt;0,(CONCATENATE("AM_",'Valoració '!$D$7,"00",A100))," ")</f>
        <v xml:space="preserve"> </v>
      </c>
    </row>
    <row r="101" spans="1:4">
      <c r="A101" s="166">
        <v>95</v>
      </c>
      <c r="B101" s="11"/>
      <c r="C101" s="285"/>
      <c r="D101" s="171" t="str">
        <f>IF(B101&gt;0,(CONCATENATE("AM_",'Valoració '!$D$7,"00",A101))," ")</f>
        <v xml:space="preserve"> </v>
      </c>
    </row>
    <row r="102" spans="1:4">
      <c r="A102" s="166">
        <v>96</v>
      </c>
      <c r="B102" s="11"/>
      <c r="C102" s="285"/>
      <c r="D102" s="171" t="str">
        <f>IF(B102&gt;0,(CONCATENATE("AM_",'Valoració '!$D$7,"00",A102))," ")</f>
        <v xml:space="preserve"> </v>
      </c>
    </row>
    <row r="103" spans="1:4">
      <c r="A103" s="166">
        <v>97</v>
      </c>
      <c r="B103" s="11"/>
      <c r="C103" s="285"/>
      <c r="D103" s="171" t="str">
        <f>IF(B103&gt;0,(CONCATENATE("AM_",'Valoració '!$D$7,"00",A103))," ")</f>
        <v xml:space="preserve"> </v>
      </c>
    </row>
    <row r="104" spans="1:4">
      <c r="A104" s="166">
        <v>98</v>
      </c>
      <c r="B104" s="11"/>
      <c r="C104" s="285"/>
      <c r="D104" s="171" t="str">
        <f>IF(B104&gt;0,(CONCATENATE("AM_",'Valoració '!$D$7,"00",A104))," ")</f>
        <v xml:space="preserve"> </v>
      </c>
    </row>
    <row r="105" spans="1:4">
      <c r="A105" s="166">
        <v>99</v>
      </c>
      <c r="B105" s="11"/>
      <c r="C105" s="285"/>
      <c r="D105" s="171" t="str">
        <f>IF(B105&gt;0,(CONCATENATE("AM_",'Valoració '!$D$7,"00",A105))," ")</f>
        <v xml:space="preserve"> </v>
      </c>
    </row>
    <row r="106" spans="1:4">
      <c r="A106" s="167">
        <v>100</v>
      </c>
      <c r="B106" s="179"/>
      <c r="C106" s="286"/>
      <c r="D106" s="175" t="str">
        <f>IF(B106&gt;0,(CONCATENATE("AM_",'Valoració '!$D$7,"00",A106))," ")</f>
        <v xml:space="preserve"> </v>
      </c>
    </row>
    <row r="108" spans="1:4" ht="15.75">
      <c r="B108" s="20"/>
    </row>
  </sheetData>
  <sheetProtection algorithmName="SHA-512" hashValue="crksLl4QvKIFjIS8blDmDhd8FCzCtseCYVFvsF64WG/ANYia3QFqep+FjsTT7ZOfOAnRzLoUAfrAVwKFNlWH6A==" saltValue="5RdqhEWiX9NCwGcG5OoLfQ==" spinCount="100000" sheet="1" objects="1" scenarios="1"/>
  <mergeCells count="1">
    <mergeCell ref="A5:C5"/>
  </mergeCells>
  <hyperlinks>
    <hyperlink ref="A4" r:id="rId1" xr:uid="{00000000-0004-0000-1200-000000000000}"/>
  </hyperlinks>
  <pageMargins left="0.7" right="0.7" top="0.75" bottom="0.75" header="0.3" footer="0.3"/>
  <tableParts count="1">
    <tablePart r:id="rId2"/>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ull12"/>
  <dimension ref="A1:J2"/>
  <sheetViews>
    <sheetView workbookViewId="0">
      <selection activeCell="F2" sqref="F2"/>
    </sheetView>
  </sheetViews>
  <sheetFormatPr defaultColWidth="9.140625" defaultRowHeight="15"/>
  <cols>
    <col min="1" max="1" width="22" style="53" customWidth="1"/>
    <col min="2" max="2" width="33.5703125" style="53" customWidth="1"/>
    <col min="3" max="3" width="15" style="53" customWidth="1"/>
    <col min="4" max="4" width="13.42578125" style="53" customWidth="1"/>
    <col min="5" max="5" width="20.42578125" style="53" customWidth="1"/>
    <col min="6" max="6" width="12.42578125" style="53" customWidth="1"/>
    <col min="7" max="7" width="13.85546875" style="53" customWidth="1"/>
    <col min="8" max="8" width="13" style="53" customWidth="1"/>
    <col min="9" max="9" width="15.42578125" style="53" customWidth="1"/>
    <col min="10" max="10" width="23" style="53" customWidth="1"/>
    <col min="11" max="16384" width="9.140625" style="53"/>
  </cols>
  <sheetData>
    <row r="1" spans="1:10" ht="63" customHeight="1">
      <c r="A1" s="375" t="s">
        <v>584</v>
      </c>
      <c r="B1" s="376"/>
      <c r="C1" s="50" t="s">
        <v>585</v>
      </c>
      <c r="D1" s="50" t="s">
        <v>45</v>
      </c>
      <c r="E1" s="50" t="s">
        <v>46</v>
      </c>
      <c r="F1" s="51" t="s">
        <v>586</v>
      </c>
      <c r="G1" s="51" t="s">
        <v>587</v>
      </c>
      <c r="H1" s="51" t="s">
        <v>588</v>
      </c>
      <c r="I1" s="51" t="s">
        <v>589</v>
      </c>
      <c r="J1" s="52" t="s">
        <v>47</v>
      </c>
    </row>
    <row r="2" spans="1:10">
      <c r="A2" s="377" t="str">
        <f>'Valoració '!D9</f>
        <v/>
      </c>
      <c r="B2" s="378"/>
      <c r="C2" s="54">
        <f>'Valoració '!D7</f>
        <v>0</v>
      </c>
      <c r="D2" s="54" t="str">
        <f>'Valoració '!D10</f>
        <v xml:space="preserve"> </v>
      </c>
      <c r="E2" s="54" t="str">
        <f>'Valoració '!D11</f>
        <v xml:space="preserve"> </v>
      </c>
      <c r="F2" s="55">
        <f>'Valoració '!I15</f>
        <v>0</v>
      </c>
      <c r="G2" s="55">
        <f>'Valoració '!J53</f>
        <v>0</v>
      </c>
      <c r="H2" s="55">
        <f>'Valoració '!J69</f>
        <v>0</v>
      </c>
      <c r="I2" s="55">
        <f>'Valoració '!J74</f>
        <v>0</v>
      </c>
      <c r="J2" s="56">
        <f>'Valoració '!G13</f>
        <v>0</v>
      </c>
    </row>
  </sheetData>
  <sheetProtection algorithmName="SHA-512" hashValue="OpfEyVKGs17Gy0hph9tL+Db+0rZQzXOKw7k2sY2lIbqFYJ2e3pC/fjv4iLC+/oRV50LiR5sqdOj5gIxbk9BITA==" saltValue="uSj0cgPuEucIN/E6EpQBtg==" spinCount="100000" sheet="1" objects="1" scenarios="1" selectLockedCells="1"/>
  <mergeCells count="2">
    <mergeCell ref="A1:B1"/>
    <mergeCell ref="A2:B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D89BF5F-5590-4E35-B992-71D14DB74350}"/>
</file>

<file path=docProps/app.xml><?xml version="1.0" encoding="utf-8"?>
<Properties xmlns="http://schemas.openxmlformats.org/officeDocument/2006/extended-properties" xmlns:vt="http://schemas.openxmlformats.org/officeDocument/2006/docPropsVTypes">
  <Application>Microsoft Excel Online</Application>
  <Manager/>
  <Company>UAB</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0000367</dc:creator>
  <cp:keywords/>
  <dc:description/>
  <cp:lastModifiedBy>Unitat de Personal Acadèmic</cp:lastModifiedBy>
  <cp:revision/>
  <dcterms:created xsi:type="dcterms:W3CDTF">2016-09-27T14:52:45Z</dcterms:created>
  <dcterms:modified xsi:type="dcterms:W3CDTF">2021-12-20T12:37:28Z</dcterms:modified>
  <cp:category/>
  <cp:contentStatus/>
</cp:coreProperties>
</file>